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5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6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7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8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9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10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11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12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emily\Dropbox\NC Fall 2021\Air WASH spring 2022\Air WASH Code Updated October 2022\Results\"/>
    </mc:Choice>
  </mc:AlternateContent>
  <xr:revisionPtr revIDLastSave="0" documentId="13_ncr:1_{9CE9E7B0-D37B-4FDD-AEB2-86A271CB851C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Log DALYs Uganda Adult make (6)" sheetId="34" r:id="rId1"/>
    <sheet name="Log DALYs Uganda Adult make (5)" sheetId="33" r:id="rId2"/>
    <sheet name="Uganda Adults PM DALYs" sheetId="1" r:id="rId3"/>
    <sheet name="Uganda Child PM DALYs" sheetId="2" r:id="rId4"/>
    <sheet name="Uganda Adult and CHildren PM DA" sheetId="30" r:id="rId5"/>
    <sheet name="Child versus adult difference" sheetId="15" r:id="rId6"/>
    <sheet name="Vietnam Adults PM DALYs" sheetId="3" r:id="rId7"/>
    <sheet name="Vietnam Child PM DALYs" sheetId="4" r:id="rId8"/>
    <sheet name="Uganda child water DALYs" sheetId="7" r:id="rId9"/>
    <sheet name="Uganda adult water DALYs" sheetId="8" r:id="rId10"/>
    <sheet name="Vietnam adult water DALYs" sheetId="9" r:id="rId11"/>
    <sheet name="Vietnam children water DALYs" sheetId="10" r:id="rId12"/>
    <sheet name="Child versus adult water DALYs" sheetId="16" r:id="rId13"/>
    <sheet name="Uganda Adult Net DALYs water h" sheetId="20" r:id="rId14"/>
    <sheet name="Uganda Adult Net DALYs" sheetId="11" r:id="rId15"/>
    <sheet name="Uganda child Net DALYs water h" sheetId="19" r:id="rId16"/>
    <sheet name="Uganda child Net DALYs" sheetId="12" r:id="rId17"/>
    <sheet name="Vietnam Adult net DALYs water h" sheetId="18" r:id="rId18"/>
    <sheet name="Vietnam Adult net DALYs" sheetId="13" r:id="rId19"/>
    <sheet name="Vietnam Child Net DALYs_water_h" sheetId="17" r:id="rId20"/>
    <sheet name="Vietnam Child Net DALYs" sheetId="14" r:id="rId21"/>
    <sheet name="Indoor PM" sheetId="5" r:id="rId22"/>
    <sheet name="Stove Number" sheetId="6" r:id="rId23"/>
    <sheet name="Log DALYs" sheetId="21" r:id="rId24"/>
    <sheet name="Log DALYs Uganda Adult make (3)" sheetId="31" r:id="rId25"/>
    <sheet name="Log DALYs Uganda Adult make (2)" sheetId="29" r:id="rId26"/>
    <sheet name="Log DALYs Uganda Adult make plo" sheetId="28" r:id="rId27"/>
    <sheet name="Log DALYs Uganda Adult make (4)" sheetId="32" r:id="rId28"/>
    <sheet name="Log DALYs Uganda Adult (3)" sheetId="27" r:id="rId29"/>
    <sheet name="Log DALYs Uganda Adult (2)" sheetId="26" r:id="rId30"/>
    <sheet name="Log DALYs Uganda Adult" sheetId="22" r:id="rId31"/>
    <sheet name="Log DALYs Uganda Child" sheetId="23" r:id="rId32"/>
    <sheet name="Log DALYs Vietnam adult" sheetId="24" r:id="rId33"/>
    <sheet name="Log DALYs Vietnam Child" sheetId="25" r:id="rId34"/>
  </sheets>
  <definedNames>
    <definedName name="Uganda_Adult_High_Risk_LRV_zero" localSheetId="29">'Log DALYs Uganda Adult (2)'!$E$2</definedName>
    <definedName name="Uganda_Adult_High_Risk_LRV_zero" localSheetId="28">'Log DALYs Uganda Adult (3)'!$B$2</definedName>
    <definedName name="Uganda_Adult_High_Risk_LRV_zero" localSheetId="25">'Log DALYs Uganda Adult make (2)'!$B$2</definedName>
    <definedName name="Uganda_Adult_High_Risk_LRV_zero" localSheetId="24">'Log DALYs Uganda Adult make (3)'!$B$2</definedName>
    <definedName name="Uganda_Adult_High_Risk_LRV_zero" localSheetId="27">'Log DALYs Uganda Adult make (4)'!$B$2</definedName>
    <definedName name="Uganda_Adult_High_Risk_LRV_zero" localSheetId="1">'Log DALYs Uganda Adult make (5)'!$B$2</definedName>
    <definedName name="Uganda_Adult_High_Risk_LRV_zero" localSheetId="0">'Log DALYs Uganda Adult make (6)'!$B$2</definedName>
    <definedName name="Uganda_Adult_High_Risk_LRV_zero" localSheetId="26">'Log DALYs Uganda Adult make plo'!$B$2</definedName>
    <definedName name="Uganda_Adult_High_Risk_LRV_zero">'Log DALYs Uganda Adult'!$B$2</definedName>
    <definedName name="Uganda_Adult_Low_Risk_LRV_zero" localSheetId="29">'Log DALYs Uganda Adult (2)'!$G$2</definedName>
    <definedName name="Uganda_Adult_Low_Risk_LRV_zero" localSheetId="28">'Log DALYs Uganda Adult (3)'!$D$2</definedName>
    <definedName name="Uganda_Adult_Low_Risk_LRV_zero" localSheetId="25">'Log DALYs Uganda Adult make (2)'!$D$2</definedName>
    <definedName name="Uganda_Adult_Low_Risk_LRV_zero" localSheetId="24">'Log DALYs Uganda Adult make (3)'!$D$2</definedName>
    <definedName name="Uganda_Adult_Low_Risk_LRV_zero" localSheetId="27">'Log DALYs Uganda Adult make (4)'!$D$2</definedName>
    <definedName name="Uganda_Adult_Low_Risk_LRV_zero" localSheetId="1">'Log DALYs Uganda Adult make (5)'!$D$2</definedName>
    <definedName name="Uganda_Adult_Low_Risk_LRV_zero" localSheetId="0">'Log DALYs Uganda Adult make (6)'!$D$2</definedName>
    <definedName name="Uganda_Adult_Low_Risk_LRV_zero" localSheetId="26">'Log DALYs Uganda Adult make plo'!$D$2</definedName>
    <definedName name="Uganda_Adult_Low_Risk_LRV_zero">'Log DALYs Uganda Adult'!$D$2</definedName>
    <definedName name="Uganda_Adult_Medium_Risk_LRV_zero" localSheetId="29">'Log DALYs Uganda Adult (2)'!$F$2</definedName>
    <definedName name="Uganda_Adult_Medium_Risk_LRV_zero" localSheetId="28">'Log DALYs Uganda Adult (3)'!$C$2</definedName>
    <definedName name="Uganda_Adult_Medium_Risk_LRV_zero" localSheetId="25">'Log DALYs Uganda Adult make (2)'!$C$2</definedName>
    <definedName name="Uganda_Adult_Medium_Risk_LRV_zero" localSheetId="24">'Log DALYs Uganda Adult make (3)'!$C$2</definedName>
    <definedName name="Uganda_Adult_Medium_Risk_LRV_zero" localSheetId="27">'Log DALYs Uganda Adult make (4)'!$C$2</definedName>
    <definedName name="Uganda_Adult_Medium_Risk_LRV_zero" localSheetId="1">'Log DALYs Uganda Adult make (5)'!$C$2</definedName>
    <definedName name="Uganda_Adult_Medium_Risk_LRV_zero" localSheetId="0">'Log DALYs Uganda Adult make (6)'!$C$2</definedName>
    <definedName name="Uganda_Adult_Medium_Risk_LRV_zero" localSheetId="26">'Log DALYs Uganda Adult make plo'!$C$2</definedName>
    <definedName name="Uganda_Adult_Medium_Risk_LRV_zero">'Log DALYs Uganda Adult'!$C$2</definedName>
    <definedName name="Uganda_adults_charcoal" localSheetId="13">'Uganda Adult Net DALYs water h'!$O$14</definedName>
    <definedName name="Uganda_adults_charcoal">'Uganda Adult Net DALYs'!$Q$14</definedName>
    <definedName name="Uganda_adults_charcoal_w_h">'Uganda Adult Net DALYs water h'!$N$14</definedName>
    <definedName name="Uganda_adults_electric" localSheetId="13">'Uganda Adult Net DALYs water h'!$O$17</definedName>
    <definedName name="Uganda_adults_electric">'Uganda Adult Net DALYs'!$Q$17</definedName>
    <definedName name="Uganda_adults_improved_wood" localSheetId="13">'Uganda Adult Net DALYs water h'!$O$13</definedName>
    <definedName name="Uganda_adults_improved_wood">'Uganda Adult Net DALYs'!$Q$13</definedName>
    <definedName name="Uganda_adults_improved_wood_w_h">'Uganda Adult Net DALYs water h'!$N$13</definedName>
    <definedName name="Uganda_adults_LPG" localSheetId="13">'Uganda Adult Net DALYs water h'!$O$16</definedName>
    <definedName name="Uganda_adults_LPG">'Uganda Adult Net DALYs'!$Q$16</definedName>
    <definedName name="Uganda_adults_LPG_w_h">'Uganda Adult Net DALYs water h'!$N$16</definedName>
    <definedName name="Uganda_adults_minimoto" localSheetId="13">'Uganda Adult Net DALYs water h'!$O$15</definedName>
    <definedName name="Uganda_adults_minimoto">'Uganda Adult Net DALYs'!$Q$15</definedName>
    <definedName name="Uganda_adults_minimoto_w_h">'Uganda Adult Net DALYs water h'!$N$15</definedName>
    <definedName name="uganda_adults_trad_wood" localSheetId="13">'Uganda Adult Net DALYs water h'!$O$12</definedName>
    <definedName name="uganda_adults_trad_wood">'Uganda Adult Net DALYs'!$Q$12</definedName>
    <definedName name="Uganda_adults_trad_wood_w_h">'Uganda Adult Net DALYs water h'!$N$12</definedName>
    <definedName name="Uganda_child_charcoal" localSheetId="15">'Uganda child Net DALYs water h'!$O$14</definedName>
    <definedName name="Uganda_child_charcoal">'Uganda child Net DALYs'!$O$14</definedName>
    <definedName name="Uganda_child_electric" localSheetId="15">'Uganda child Net DALYs water h'!$O$17</definedName>
    <definedName name="Uganda_child_electric">'Uganda child Net DALYs'!$O$17</definedName>
    <definedName name="Uganda_child_gasifier" localSheetId="15">'Uganda child Net DALYs water h'!$O$15</definedName>
    <definedName name="Uganda_child_gasifier">'Uganda child Net DALYs'!$O$15</definedName>
    <definedName name="Uganda_child_improved_wood" localSheetId="15">'Uganda child Net DALYs water h'!$O$13</definedName>
    <definedName name="Uganda_child_improved_wood">'Uganda child Net DALYs'!$O$13</definedName>
    <definedName name="Uganda_child_LPG" localSheetId="15">'Uganda child Net DALYs water h'!$O$16</definedName>
    <definedName name="Uganda_child_LPG">'Uganda child Net DALYs'!$O$16</definedName>
    <definedName name="Uganda_child_traditional_wood" localSheetId="15">'Uganda child Net DALYs water h'!$O$12</definedName>
    <definedName name="Uganda_child_traditional_wood">'Uganda child Net DALYs'!$O$12</definedName>
    <definedName name="Vietnam_adult_charcoal" localSheetId="17">'Vietnam Adult net DALYs water h'!$O$14</definedName>
    <definedName name="Vietnam_adult_charcoal">'Vietnam Adult net DALYs'!$O$14</definedName>
    <definedName name="Vietnam_adult_electric" localSheetId="17">'Vietnam Adult net DALYs water h'!$O$17</definedName>
    <definedName name="Vietnam_adult_electric">'Vietnam Adult net DALYs'!$O$17</definedName>
    <definedName name="Vietnam_adult_gas" localSheetId="17">'Vietnam Adult net DALYs water h'!$O$15</definedName>
    <definedName name="Vietnam_adult_gas">'Vietnam Adult net DALYs'!$O$15</definedName>
    <definedName name="Vietnam_adult_improved_wood" localSheetId="17">'Vietnam Adult net DALYs water h'!$O$13</definedName>
    <definedName name="Vietnam_adult_improved_wood">'Vietnam Adult net DALYs'!$O$13</definedName>
    <definedName name="Vietnam_adult_LPG" localSheetId="17">'Vietnam Adult net DALYs water h'!$O$16</definedName>
    <definedName name="Vietnam_adult_LPG">'Vietnam Adult net DALYs'!$O$16</definedName>
    <definedName name="Vietnam_adult_trad_wood" localSheetId="17">'Vietnam Adult net DALYs water h'!$O$12</definedName>
    <definedName name="Vietnam_adult_trad_wood">'Vietnam Adult net DALYs'!$O$12</definedName>
    <definedName name="Vietnam_child_charcoal" localSheetId="19">'Vietnam Child Net DALYs_water_h'!$O$14</definedName>
    <definedName name="Vietnam_child_charcoal">'Vietnam Child Net DALYs'!$O$14</definedName>
    <definedName name="Vietnam_Child_electric" localSheetId="19">'Vietnam Child Net DALYs_water_h'!$O$17</definedName>
    <definedName name="Vietnam_Child_electric">'Vietnam Child Net DALYs'!$O$17</definedName>
    <definedName name="Vietnam_child_improved_wood" localSheetId="19">'Vietnam Child Net DALYs_water_h'!$O$13</definedName>
    <definedName name="Vietnam_child_improved_wood">'Vietnam Child Net DALYs'!$O$13</definedName>
    <definedName name="Vietnam_child_LPG" localSheetId="19">'Vietnam Child Net DALYs_water_h'!$O$16</definedName>
    <definedName name="Vietnam_child_LPG">'Vietnam Child Net DALYs'!$O$16</definedName>
    <definedName name="Vietnam_child_minimoto" localSheetId="19">'Vietnam Child Net DALYs_water_h'!$O$15</definedName>
    <definedName name="Vietnam_child_minimoto">'Vietnam Child Net DALYs'!$O$15</definedName>
    <definedName name="Vietnam_child_trad_wood" localSheetId="19">'Vietnam Child Net DALYs_water_h'!$O$12</definedName>
    <definedName name="Vietnam_child_trad_wood">'Vietnam Child Net DALYs'!$O$12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7" i="34" l="1"/>
  <c r="L77" i="34" s="1"/>
  <c r="G77" i="34"/>
  <c r="K77" i="34" s="1"/>
  <c r="F77" i="34"/>
  <c r="J77" i="34" s="1"/>
  <c r="L76" i="34"/>
  <c r="K76" i="34"/>
  <c r="H76" i="34"/>
  <c r="G76" i="34"/>
  <c r="F76" i="34"/>
  <c r="J76" i="34" s="1"/>
  <c r="K75" i="34"/>
  <c r="J75" i="34"/>
  <c r="H75" i="34"/>
  <c r="L75" i="34" s="1"/>
  <c r="G75" i="34"/>
  <c r="F75" i="34"/>
  <c r="H74" i="34"/>
  <c r="L74" i="34" s="1"/>
  <c r="G74" i="34"/>
  <c r="K74" i="34" s="1"/>
  <c r="F74" i="34"/>
  <c r="J74" i="34" s="1"/>
  <c r="H73" i="34"/>
  <c r="L73" i="34" s="1"/>
  <c r="G73" i="34"/>
  <c r="K73" i="34" s="1"/>
  <c r="F73" i="34"/>
  <c r="J73" i="34" s="1"/>
  <c r="L72" i="34"/>
  <c r="K72" i="34"/>
  <c r="H72" i="34"/>
  <c r="G72" i="34"/>
  <c r="F72" i="34"/>
  <c r="J72" i="34" s="1"/>
  <c r="K71" i="34"/>
  <c r="J71" i="34"/>
  <c r="H71" i="34"/>
  <c r="L71" i="34" s="1"/>
  <c r="G71" i="34"/>
  <c r="F71" i="34"/>
  <c r="H70" i="34"/>
  <c r="L70" i="34" s="1"/>
  <c r="G70" i="34"/>
  <c r="K70" i="34" s="1"/>
  <c r="F70" i="34"/>
  <c r="J70" i="34" s="1"/>
  <c r="H69" i="34"/>
  <c r="L69" i="34" s="1"/>
  <c r="G69" i="34"/>
  <c r="K69" i="34" s="1"/>
  <c r="F69" i="34"/>
  <c r="J69" i="34" s="1"/>
  <c r="L68" i="34"/>
  <c r="K68" i="34"/>
  <c r="H68" i="34"/>
  <c r="G68" i="34"/>
  <c r="F68" i="34"/>
  <c r="J68" i="34" s="1"/>
  <c r="K67" i="34"/>
  <c r="J67" i="34"/>
  <c r="H67" i="34"/>
  <c r="L67" i="34" s="1"/>
  <c r="G67" i="34"/>
  <c r="F67" i="34"/>
  <c r="H66" i="34"/>
  <c r="L66" i="34" s="1"/>
  <c r="G66" i="34"/>
  <c r="K66" i="34" s="1"/>
  <c r="F66" i="34"/>
  <c r="J66" i="34" s="1"/>
  <c r="H65" i="34"/>
  <c r="L65" i="34" s="1"/>
  <c r="G65" i="34"/>
  <c r="K65" i="34" s="1"/>
  <c r="F65" i="34"/>
  <c r="J65" i="34" s="1"/>
  <c r="L64" i="34"/>
  <c r="K64" i="34"/>
  <c r="H64" i="34"/>
  <c r="G64" i="34"/>
  <c r="F64" i="34"/>
  <c r="J64" i="34" s="1"/>
  <c r="K63" i="34"/>
  <c r="J63" i="34"/>
  <c r="H63" i="34"/>
  <c r="L63" i="34" s="1"/>
  <c r="G63" i="34"/>
  <c r="F63" i="34"/>
  <c r="H62" i="34"/>
  <c r="L62" i="34" s="1"/>
  <c r="G62" i="34"/>
  <c r="K62" i="34" s="1"/>
  <c r="F62" i="34"/>
  <c r="J62" i="34" s="1"/>
  <c r="H61" i="34"/>
  <c r="L61" i="34" s="1"/>
  <c r="G61" i="34"/>
  <c r="K61" i="34" s="1"/>
  <c r="F61" i="34"/>
  <c r="J61" i="34" s="1"/>
  <c r="L60" i="34"/>
  <c r="K60" i="34"/>
  <c r="H60" i="34"/>
  <c r="G60" i="34"/>
  <c r="F60" i="34"/>
  <c r="J60" i="34" s="1"/>
  <c r="K59" i="34"/>
  <c r="J59" i="34"/>
  <c r="H59" i="34"/>
  <c r="L59" i="34" s="1"/>
  <c r="G59" i="34"/>
  <c r="F59" i="34"/>
  <c r="H58" i="34"/>
  <c r="L58" i="34" s="1"/>
  <c r="G58" i="34"/>
  <c r="K58" i="34" s="1"/>
  <c r="F58" i="34"/>
  <c r="J58" i="34" s="1"/>
  <c r="H57" i="34"/>
  <c r="L57" i="34" s="1"/>
  <c r="G57" i="34"/>
  <c r="K57" i="34" s="1"/>
  <c r="F57" i="34"/>
  <c r="J57" i="34" s="1"/>
  <c r="L56" i="34"/>
  <c r="K56" i="34"/>
  <c r="H56" i="34"/>
  <c r="G56" i="34"/>
  <c r="F56" i="34"/>
  <c r="J56" i="34" s="1"/>
  <c r="K55" i="34"/>
  <c r="J55" i="34"/>
  <c r="H55" i="34"/>
  <c r="L55" i="34" s="1"/>
  <c r="G55" i="34"/>
  <c r="F55" i="34"/>
  <c r="H54" i="34"/>
  <c r="L54" i="34" s="1"/>
  <c r="G54" i="34"/>
  <c r="K54" i="34" s="1"/>
  <c r="F54" i="34"/>
  <c r="J54" i="34" s="1"/>
  <c r="K53" i="34"/>
  <c r="H53" i="34"/>
  <c r="L53" i="34" s="1"/>
  <c r="G53" i="34"/>
  <c r="F53" i="34"/>
  <c r="J53" i="34" s="1"/>
  <c r="L52" i="34"/>
  <c r="K52" i="34"/>
  <c r="H52" i="34"/>
  <c r="G52" i="34"/>
  <c r="F52" i="34"/>
  <c r="J52" i="34" s="1"/>
  <c r="K51" i="34"/>
  <c r="J51" i="34"/>
  <c r="H51" i="34"/>
  <c r="L51" i="34" s="1"/>
  <c r="G51" i="34"/>
  <c r="F51" i="34"/>
  <c r="H50" i="34"/>
  <c r="L50" i="34" s="1"/>
  <c r="G50" i="34"/>
  <c r="K50" i="34" s="1"/>
  <c r="F50" i="34"/>
  <c r="J50" i="34" s="1"/>
  <c r="K49" i="34"/>
  <c r="H49" i="34"/>
  <c r="L49" i="34" s="1"/>
  <c r="G49" i="34"/>
  <c r="F49" i="34"/>
  <c r="J49" i="34" s="1"/>
  <c r="L48" i="34"/>
  <c r="K48" i="34"/>
  <c r="H48" i="34"/>
  <c r="G48" i="34"/>
  <c r="F48" i="34"/>
  <c r="J48" i="34" s="1"/>
  <c r="K47" i="34"/>
  <c r="J47" i="34"/>
  <c r="H47" i="34"/>
  <c r="L47" i="34" s="1"/>
  <c r="G47" i="34"/>
  <c r="F47" i="34"/>
  <c r="H46" i="34"/>
  <c r="L46" i="34" s="1"/>
  <c r="G46" i="34"/>
  <c r="K46" i="34" s="1"/>
  <c r="F46" i="34"/>
  <c r="J46" i="34" s="1"/>
  <c r="K45" i="34"/>
  <c r="H45" i="34"/>
  <c r="L45" i="34" s="1"/>
  <c r="G45" i="34"/>
  <c r="F45" i="34"/>
  <c r="J45" i="34" s="1"/>
  <c r="L44" i="34"/>
  <c r="K44" i="34"/>
  <c r="H44" i="34"/>
  <c r="G44" i="34"/>
  <c r="F44" i="34"/>
  <c r="J44" i="34" s="1"/>
  <c r="K43" i="34"/>
  <c r="J43" i="34"/>
  <c r="H43" i="34"/>
  <c r="L43" i="34" s="1"/>
  <c r="G43" i="34"/>
  <c r="F43" i="34"/>
  <c r="H42" i="34"/>
  <c r="L42" i="34" s="1"/>
  <c r="G42" i="34"/>
  <c r="K42" i="34" s="1"/>
  <c r="F42" i="34"/>
  <c r="J42" i="34" s="1"/>
  <c r="K41" i="34"/>
  <c r="H41" i="34"/>
  <c r="L41" i="34" s="1"/>
  <c r="G41" i="34"/>
  <c r="F41" i="34"/>
  <c r="J41" i="34" s="1"/>
  <c r="L40" i="34"/>
  <c r="K40" i="34"/>
  <c r="H40" i="34"/>
  <c r="G40" i="34"/>
  <c r="F40" i="34"/>
  <c r="J40" i="34" s="1"/>
  <c r="K39" i="34"/>
  <c r="J39" i="34"/>
  <c r="H39" i="34"/>
  <c r="L39" i="34" s="1"/>
  <c r="G39" i="34"/>
  <c r="F39" i="34"/>
  <c r="H38" i="34"/>
  <c r="L38" i="34" s="1"/>
  <c r="G38" i="34"/>
  <c r="K38" i="34" s="1"/>
  <c r="F38" i="34"/>
  <c r="J38" i="34" s="1"/>
  <c r="K37" i="34"/>
  <c r="H37" i="34"/>
  <c r="L37" i="34" s="1"/>
  <c r="G37" i="34"/>
  <c r="F37" i="34"/>
  <c r="J37" i="34" s="1"/>
  <c r="L36" i="34"/>
  <c r="K36" i="34"/>
  <c r="H36" i="34"/>
  <c r="G36" i="34"/>
  <c r="F36" i="34"/>
  <c r="J36" i="34" s="1"/>
  <c r="K35" i="34"/>
  <c r="J35" i="34"/>
  <c r="H35" i="34"/>
  <c r="L35" i="34" s="1"/>
  <c r="G35" i="34"/>
  <c r="F35" i="34"/>
  <c r="H34" i="34"/>
  <c r="L34" i="34" s="1"/>
  <c r="G34" i="34"/>
  <c r="K34" i="34" s="1"/>
  <c r="F34" i="34"/>
  <c r="J34" i="34" s="1"/>
  <c r="K33" i="34"/>
  <c r="H33" i="34"/>
  <c r="L33" i="34" s="1"/>
  <c r="G33" i="34"/>
  <c r="F33" i="34"/>
  <c r="J33" i="34" s="1"/>
  <c r="L32" i="34"/>
  <c r="K32" i="34"/>
  <c r="H32" i="34"/>
  <c r="G32" i="34"/>
  <c r="F32" i="34"/>
  <c r="J32" i="34" s="1"/>
  <c r="K31" i="34"/>
  <c r="J31" i="34"/>
  <c r="H31" i="34"/>
  <c r="L31" i="34" s="1"/>
  <c r="G31" i="34"/>
  <c r="F31" i="34"/>
  <c r="H30" i="34"/>
  <c r="L30" i="34" s="1"/>
  <c r="G30" i="34"/>
  <c r="K30" i="34" s="1"/>
  <c r="F30" i="34"/>
  <c r="J30" i="34" s="1"/>
  <c r="K29" i="34"/>
  <c r="H29" i="34"/>
  <c r="L29" i="34" s="1"/>
  <c r="G29" i="34"/>
  <c r="F29" i="34"/>
  <c r="J29" i="34" s="1"/>
  <c r="L28" i="34"/>
  <c r="K28" i="34"/>
  <c r="H28" i="34"/>
  <c r="G28" i="34"/>
  <c r="F28" i="34"/>
  <c r="J28" i="34" s="1"/>
  <c r="K27" i="34"/>
  <c r="J27" i="34"/>
  <c r="H27" i="34"/>
  <c r="L27" i="34" s="1"/>
  <c r="G27" i="34"/>
  <c r="F27" i="34"/>
  <c r="H26" i="34"/>
  <c r="L26" i="34" s="1"/>
  <c r="G26" i="34"/>
  <c r="K26" i="34" s="1"/>
  <c r="F26" i="34"/>
  <c r="J26" i="34" s="1"/>
  <c r="K25" i="34"/>
  <c r="H25" i="34"/>
  <c r="L25" i="34" s="1"/>
  <c r="G25" i="34"/>
  <c r="F25" i="34"/>
  <c r="J25" i="34" s="1"/>
  <c r="L24" i="34"/>
  <c r="K24" i="34"/>
  <c r="H24" i="34"/>
  <c r="G24" i="34"/>
  <c r="F24" i="34"/>
  <c r="J24" i="34" s="1"/>
  <c r="K23" i="34"/>
  <c r="J23" i="34"/>
  <c r="H23" i="34"/>
  <c r="L23" i="34" s="1"/>
  <c r="G23" i="34"/>
  <c r="F23" i="34"/>
  <c r="H22" i="34"/>
  <c r="L22" i="34" s="1"/>
  <c r="G22" i="34"/>
  <c r="K22" i="34" s="1"/>
  <c r="F22" i="34"/>
  <c r="J22" i="34" s="1"/>
  <c r="K21" i="34"/>
  <c r="H21" i="34"/>
  <c r="L21" i="34" s="1"/>
  <c r="G21" i="34"/>
  <c r="F21" i="34"/>
  <c r="J21" i="34" s="1"/>
  <c r="L20" i="34"/>
  <c r="K20" i="34"/>
  <c r="H20" i="34"/>
  <c r="G20" i="34"/>
  <c r="F20" i="34"/>
  <c r="J20" i="34" s="1"/>
  <c r="K19" i="34"/>
  <c r="J19" i="34"/>
  <c r="H19" i="34"/>
  <c r="L19" i="34" s="1"/>
  <c r="G19" i="34"/>
  <c r="F19" i="34"/>
  <c r="H18" i="34"/>
  <c r="L18" i="34" s="1"/>
  <c r="G18" i="34"/>
  <c r="K18" i="34" s="1"/>
  <c r="F18" i="34"/>
  <c r="J18" i="34" s="1"/>
  <c r="K17" i="34"/>
  <c r="H17" i="34"/>
  <c r="L17" i="34" s="1"/>
  <c r="G17" i="34"/>
  <c r="F17" i="34"/>
  <c r="J17" i="34" s="1"/>
  <c r="L16" i="34"/>
  <c r="K16" i="34"/>
  <c r="H16" i="34"/>
  <c r="G16" i="34"/>
  <c r="F16" i="34"/>
  <c r="J16" i="34" s="1"/>
  <c r="K15" i="34"/>
  <c r="J15" i="34"/>
  <c r="H15" i="34"/>
  <c r="L15" i="34" s="1"/>
  <c r="G15" i="34"/>
  <c r="F15" i="34"/>
  <c r="H14" i="34"/>
  <c r="L14" i="34" s="1"/>
  <c r="G14" i="34"/>
  <c r="K14" i="34" s="1"/>
  <c r="F14" i="34"/>
  <c r="J14" i="34" s="1"/>
  <c r="K13" i="34"/>
  <c r="H13" i="34"/>
  <c r="L13" i="34" s="1"/>
  <c r="G13" i="34"/>
  <c r="F13" i="34"/>
  <c r="J13" i="34" s="1"/>
  <c r="L12" i="34"/>
  <c r="K12" i="34"/>
  <c r="H12" i="34"/>
  <c r="G12" i="34"/>
  <c r="F12" i="34"/>
  <c r="J12" i="34" s="1"/>
  <c r="K11" i="34"/>
  <c r="J11" i="34"/>
  <c r="H11" i="34"/>
  <c r="L11" i="34" s="1"/>
  <c r="G11" i="34"/>
  <c r="F11" i="34"/>
  <c r="H10" i="34"/>
  <c r="L10" i="34" s="1"/>
  <c r="G10" i="34"/>
  <c r="K10" i="34" s="1"/>
  <c r="F10" i="34"/>
  <c r="J10" i="34" s="1"/>
  <c r="K9" i="34"/>
  <c r="H9" i="34"/>
  <c r="L9" i="34" s="1"/>
  <c r="G9" i="34"/>
  <c r="F9" i="34"/>
  <c r="J9" i="34" s="1"/>
  <c r="L8" i="34"/>
  <c r="K8" i="34"/>
  <c r="H8" i="34"/>
  <c r="G8" i="34"/>
  <c r="F8" i="34"/>
  <c r="J8" i="34" s="1"/>
  <c r="K7" i="34"/>
  <c r="J7" i="34"/>
  <c r="H7" i="34"/>
  <c r="L7" i="34" s="1"/>
  <c r="G7" i="34"/>
  <c r="F7" i="34"/>
  <c r="H6" i="34"/>
  <c r="L6" i="34" s="1"/>
  <c r="G6" i="34"/>
  <c r="K6" i="34" s="1"/>
  <c r="F6" i="34"/>
  <c r="J6" i="34" s="1"/>
  <c r="K5" i="34"/>
  <c r="H5" i="34"/>
  <c r="L5" i="34" s="1"/>
  <c r="G5" i="34"/>
  <c r="F5" i="34"/>
  <c r="J5" i="34" s="1"/>
  <c r="L4" i="34"/>
  <c r="K4" i="34"/>
  <c r="H4" i="34"/>
  <c r="G4" i="34"/>
  <c r="F4" i="34"/>
  <c r="J4" i="34" s="1"/>
  <c r="K3" i="34"/>
  <c r="J3" i="34"/>
  <c r="H3" i="34"/>
  <c r="L3" i="34" s="1"/>
  <c r="G3" i="34"/>
  <c r="F3" i="34"/>
  <c r="N2" i="34"/>
  <c r="M2" i="34"/>
  <c r="K2" i="34"/>
  <c r="J2" i="34"/>
  <c r="H2" i="34"/>
  <c r="L2" i="34" s="1"/>
  <c r="G2" i="34"/>
  <c r="F2" i="34"/>
  <c r="H77" i="33"/>
  <c r="L77" i="33" s="1"/>
  <c r="G77" i="33"/>
  <c r="K77" i="33" s="1"/>
  <c r="F77" i="33"/>
  <c r="J77" i="33" s="1"/>
  <c r="K76" i="33"/>
  <c r="H76" i="33"/>
  <c r="L76" i="33" s="1"/>
  <c r="G76" i="33"/>
  <c r="F76" i="33"/>
  <c r="J76" i="33" s="1"/>
  <c r="H75" i="33"/>
  <c r="L75" i="33" s="1"/>
  <c r="G75" i="33"/>
  <c r="K75" i="33" s="1"/>
  <c r="F75" i="33"/>
  <c r="J75" i="33" s="1"/>
  <c r="H74" i="33"/>
  <c r="L74" i="33" s="1"/>
  <c r="G74" i="33"/>
  <c r="K74" i="33" s="1"/>
  <c r="F74" i="33"/>
  <c r="J74" i="33" s="1"/>
  <c r="H73" i="33"/>
  <c r="L73" i="33" s="1"/>
  <c r="G73" i="33"/>
  <c r="K73" i="33" s="1"/>
  <c r="F73" i="33"/>
  <c r="J73" i="33" s="1"/>
  <c r="K72" i="33"/>
  <c r="H72" i="33"/>
  <c r="L72" i="33" s="1"/>
  <c r="G72" i="33"/>
  <c r="F72" i="33"/>
  <c r="J72" i="33" s="1"/>
  <c r="H71" i="33"/>
  <c r="L71" i="33" s="1"/>
  <c r="G71" i="33"/>
  <c r="K71" i="33" s="1"/>
  <c r="F71" i="33"/>
  <c r="J71" i="33" s="1"/>
  <c r="H70" i="33"/>
  <c r="L70" i="33" s="1"/>
  <c r="G70" i="33"/>
  <c r="K70" i="33" s="1"/>
  <c r="F70" i="33"/>
  <c r="J70" i="33" s="1"/>
  <c r="H69" i="33"/>
  <c r="L69" i="33" s="1"/>
  <c r="G69" i="33"/>
  <c r="K69" i="33" s="1"/>
  <c r="F69" i="33"/>
  <c r="J69" i="33" s="1"/>
  <c r="K68" i="33"/>
  <c r="H68" i="33"/>
  <c r="L68" i="33" s="1"/>
  <c r="G68" i="33"/>
  <c r="F68" i="33"/>
  <c r="J68" i="33" s="1"/>
  <c r="H67" i="33"/>
  <c r="L67" i="33" s="1"/>
  <c r="G67" i="33"/>
  <c r="K67" i="33" s="1"/>
  <c r="F67" i="33"/>
  <c r="J67" i="33" s="1"/>
  <c r="H66" i="33"/>
  <c r="L66" i="33" s="1"/>
  <c r="G66" i="33"/>
  <c r="K66" i="33" s="1"/>
  <c r="F66" i="33"/>
  <c r="J66" i="33" s="1"/>
  <c r="H65" i="33"/>
  <c r="L65" i="33" s="1"/>
  <c r="G65" i="33"/>
  <c r="K65" i="33" s="1"/>
  <c r="F65" i="33"/>
  <c r="J65" i="33" s="1"/>
  <c r="K64" i="33"/>
  <c r="H64" i="33"/>
  <c r="L64" i="33" s="1"/>
  <c r="G64" i="33"/>
  <c r="F64" i="33"/>
  <c r="J64" i="33" s="1"/>
  <c r="H63" i="33"/>
  <c r="L63" i="33" s="1"/>
  <c r="G63" i="33"/>
  <c r="K63" i="33" s="1"/>
  <c r="F63" i="33"/>
  <c r="J63" i="33" s="1"/>
  <c r="H62" i="33"/>
  <c r="L62" i="33" s="1"/>
  <c r="G62" i="33"/>
  <c r="K62" i="33" s="1"/>
  <c r="F62" i="33"/>
  <c r="J62" i="33" s="1"/>
  <c r="H61" i="33"/>
  <c r="L61" i="33" s="1"/>
  <c r="G61" i="33"/>
  <c r="K61" i="33" s="1"/>
  <c r="F61" i="33"/>
  <c r="J61" i="33" s="1"/>
  <c r="K60" i="33"/>
  <c r="J60" i="33"/>
  <c r="H60" i="33"/>
  <c r="L60" i="33" s="1"/>
  <c r="G60" i="33"/>
  <c r="F60" i="33"/>
  <c r="H59" i="33"/>
  <c r="L59" i="33" s="1"/>
  <c r="G59" i="33"/>
  <c r="K59" i="33" s="1"/>
  <c r="F59" i="33"/>
  <c r="J59" i="33" s="1"/>
  <c r="H58" i="33"/>
  <c r="L58" i="33" s="1"/>
  <c r="G58" i="33"/>
  <c r="K58" i="33" s="1"/>
  <c r="F58" i="33"/>
  <c r="J58" i="33" s="1"/>
  <c r="H57" i="33"/>
  <c r="L57" i="33" s="1"/>
  <c r="G57" i="33"/>
  <c r="K57" i="33" s="1"/>
  <c r="F57" i="33"/>
  <c r="J57" i="33" s="1"/>
  <c r="K56" i="33"/>
  <c r="J56" i="33"/>
  <c r="H56" i="33"/>
  <c r="L56" i="33" s="1"/>
  <c r="G56" i="33"/>
  <c r="F56" i="33"/>
  <c r="H55" i="33"/>
  <c r="L55" i="33" s="1"/>
  <c r="G55" i="33"/>
  <c r="K55" i="33" s="1"/>
  <c r="F55" i="33"/>
  <c r="J55" i="33" s="1"/>
  <c r="H54" i="33"/>
  <c r="L54" i="33" s="1"/>
  <c r="G54" i="33"/>
  <c r="K54" i="33" s="1"/>
  <c r="F54" i="33"/>
  <c r="J54" i="33" s="1"/>
  <c r="H53" i="33"/>
  <c r="L53" i="33" s="1"/>
  <c r="G53" i="33"/>
  <c r="K53" i="33" s="1"/>
  <c r="F53" i="33"/>
  <c r="J53" i="33" s="1"/>
  <c r="K52" i="33"/>
  <c r="J52" i="33"/>
  <c r="H52" i="33"/>
  <c r="L52" i="33" s="1"/>
  <c r="G52" i="33"/>
  <c r="F52" i="33"/>
  <c r="H51" i="33"/>
  <c r="L51" i="33" s="1"/>
  <c r="G51" i="33"/>
  <c r="K51" i="33" s="1"/>
  <c r="F51" i="33"/>
  <c r="J51" i="33" s="1"/>
  <c r="H50" i="33"/>
  <c r="L50" i="33" s="1"/>
  <c r="G50" i="33"/>
  <c r="K50" i="33" s="1"/>
  <c r="F50" i="33"/>
  <c r="J50" i="33" s="1"/>
  <c r="H49" i="33"/>
  <c r="L49" i="33" s="1"/>
  <c r="G49" i="33"/>
  <c r="K49" i="33" s="1"/>
  <c r="F49" i="33"/>
  <c r="J49" i="33" s="1"/>
  <c r="K48" i="33"/>
  <c r="J48" i="33"/>
  <c r="H48" i="33"/>
  <c r="L48" i="33" s="1"/>
  <c r="G48" i="33"/>
  <c r="F48" i="33"/>
  <c r="H47" i="33"/>
  <c r="L47" i="33" s="1"/>
  <c r="G47" i="33"/>
  <c r="K47" i="33" s="1"/>
  <c r="F47" i="33"/>
  <c r="J47" i="33" s="1"/>
  <c r="H46" i="33"/>
  <c r="L46" i="33" s="1"/>
  <c r="G46" i="33"/>
  <c r="K46" i="33" s="1"/>
  <c r="F46" i="33"/>
  <c r="J46" i="33" s="1"/>
  <c r="H45" i="33"/>
  <c r="L45" i="33" s="1"/>
  <c r="G45" i="33"/>
  <c r="K45" i="33" s="1"/>
  <c r="F45" i="33"/>
  <c r="J45" i="33" s="1"/>
  <c r="K44" i="33"/>
  <c r="J44" i="33"/>
  <c r="H44" i="33"/>
  <c r="L44" i="33" s="1"/>
  <c r="G44" i="33"/>
  <c r="F44" i="33"/>
  <c r="H43" i="33"/>
  <c r="L43" i="33" s="1"/>
  <c r="G43" i="33"/>
  <c r="K43" i="33" s="1"/>
  <c r="F43" i="33"/>
  <c r="J43" i="33" s="1"/>
  <c r="H42" i="33"/>
  <c r="L42" i="33" s="1"/>
  <c r="G42" i="33"/>
  <c r="K42" i="33" s="1"/>
  <c r="F42" i="33"/>
  <c r="J42" i="33" s="1"/>
  <c r="H41" i="33"/>
  <c r="L41" i="33" s="1"/>
  <c r="G41" i="33"/>
  <c r="K41" i="33" s="1"/>
  <c r="F41" i="33"/>
  <c r="J41" i="33" s="1"/>
  <c r="K40" i="33"/>
  <c r="H40" i="33"/>
  <c r="L40" i="33" s="1"/>
  <c r="G40" i="33"/>
  <c r="F40" i="33"/>
  <c r="J40" i="33" s="1"/>
  <c r="H39" i="33"/>
  <c r="L39" i="33" s="1"/>
  <c r="G39" i="33"/>
  <c r="K39" i="33" s="1"/>
  <c r="F39" i="33"/>
  <c r="J39" i="33" s="1"/>
  <c r="H38" i="33"/>
  <c r="L38" i="33" s="1"/>
  <c r="G38" i="33"/>
  <c r="K38" i="33" s="1"/>
  <c r="F38" i="33"/>
  <c r="J38" i="33" s="1"/>
  <c r="H37" i="33"/>
  <c r="L37" i="33" s="1"/>
  <c r="G37" i="33"/>
  <c r="K37" i="33" s="1"/>
  <c r="F37" i="33"/>
  <c r="J37" i="33" s="1"/>
  <c r="K36" i="33"/>
  <c r="J36" i="33"/>
  <c r="H36" i="33"/>
  <c r="L36" i="33" s="1"/>
  <c r="G36" i="33"/>
  <c r="F36" i="33"/>
  <c r="H35" i="33"/>
  <c r="L35" i="33" s="1"/>
  <c r="G35" i="33"/>
  <c r="K35" i="33" s="1"/>
  <c r="F35" i="33"/>
  <c r="J35" i="33" s="1"/>
  <c r="H34" i="33"/>
  <c r="L34" i="33" s="1"/>
  <c r="G34" i="33"/>
  <c r="K34" i="33" s="1"/>
  <c r="F34" i="33"/>
  <c r="J34" i="33" s="1"/>
  <c r="H33" i="33"/>
  <c r="L33" i="33" s="1"/>
  <c r="G33" i="33"/>
  <c r="K33" i="33" s="1"/>
  <c r="F33" i="33"/>
  <c r="J33" i="33" s="1"/>
  <c r="K32" i="33"/>
  <c r="J32" i="33"/>
  <c r="H32" i="33"/>
  <c r="L32" i="33" s="1"/>
  <c r="G32" i="33"/>
  <c r="F32" i="33"/>
  <c r="H31" i="33"/>
  <c r="L31" i="33" s="1"/>
  <c r="G31" i="33"/>
  <c r="K31" i="33" s="1"/>
  <c r="F31" i="33"/>
  <c r="J31" i="33" s="1"/>
  <c r="H30" i="33"/>
  <c r="L30" i="33" s="1"/>
  <c r="G30" i="33"/>
  <c r="K30" i="33" s="1"/>
  <c r="F30" i="33"/>
  <c r="J30" i="33" s="1"/>
  <c r="H29" i="33"/>
  <c r="L29" i="33" s="1"/>
  <c r="G29" i="33"/>
  <c r="K29" i="33" s="1"/>
  <c r="F29" i="33"/>
  <c r="J29" i="33" s="1"/>
  <c r="L28" i="33"/>
  <c r="K28" i="33"/>
  <c r="J28" i="33"/>
  <c r="H28" i="33"/>
  <c r="G28" i="33"/>
  <c r="F28" i="33"/>
  <c r="H27" i="33"/>
  <c r="L27" i="33" s="1"/>
  <c r="G27" i="33"/>
  <c r="K27" i="33" s="1"/>
  <c r="F27" i="33"/>
  <c r="J27" i="33" s="1"/>
  <c r="H26" i="33"/>
  <c r="L26" i="33" s="1"/>
  <c r="G26" i="33"/>
  <c r="K26" i="33" s="1"/>
  <c r="F26" i="33"/>
  <c r="J26" i="33" s="1"/>
  <c r="H25" i="33"/>
  <c r="L25" i="33" s="1"/>
  <c r="G25" i="33"/>
  <c r="K25" i="33" s="1"/>
  <c r="F25" i="33"/>
  <c r="J25" i="33" s="1"/>
  <c r="L24" i="33"/>
  <c r="K24" i="33"/>
  <c r="H24" i="33"/>
  <c r="G24" i="33"/>
  <c r="F24" i="33"/>
  <c r="J24" i="33" s="1"/>
  <c r="H23" i="33"/>
  <c r="L23" i="33" s="1"/>
  <c r="G23" i="33"/>
  <c r="K23" i="33" s="1"/>
  <c r="F23" i="33"/>
  <c r="J23" i="33" s="1"/>
  <c r="H22" i="33"/>
  <c r="L22" i="33" s="1"/>
  <c r="G22" i="33"/>
  <c r="K22" i="33" s="1"/>
  <c r="F22" i="33"/>
  <c r="J22" i="33" s="1"/>
  <c r="H21" i="33"/>
  <c r="L21" i="33" s="1"/>
  <c r="G21" i="33"/>
  <c r="K21" i="33" s="1"/>
  <c r="F21" i="33"/>
  <c r="J21" i="33" s="1"/>
  <c r="L20" i="33"/>
  <c r="H20" i="33"/>
  <c r="G20" i="33"/>
  <c r="K20" i="33" s="1"/>
  <c r="F20" i="33"/>
  <c r="J20" i="33" s="1"/>
  <c r="J19" i="33"/>
  <c r="H19" i="33"/>
  <c r="L19" i="33" s="1"/>
  <c r="G19" i="33"/>
  <c r="K19" i="33" s="1"/>
  <c r="F19" i="33"/>
  <c r="H18" i="33"/>
  <c r="L18" i="33" s="1"/>
  <c r="G18" i="33"/>
  <c r="K18" i="33" s="1"/>
  <c r="F18" i="33"/>
  <c r="J18" i="33" s="1"/>
  <c r="L17" i="33"/>
  <c r="K17" i="33"/>
  <c r="H17" i="33"/>
  <c r="G17" i="33"/>
  <c r="F17" i="33"/>
  <c r="J17" i="33" s="1"/>
  <c r="H16" i="33"/>
  <c r="L16" i="33" s="1"/>
  <c r="G16" i="33"/>
  <c r="K16" i="33" s="1"/>
  <c r="F16" i="33"/>
  <c r="J16" i="33" s="1"/>
  <c r="H15" i="33"/>
  <c r="L15" i="33" s="1"/>
  <c r="G15" i="33"/>
  <c r="K15" i="33" s="1"/>
  <c r="F15" i="33"/>
  <c r="J15" i="33" s="1"/>
  <c r="H14" i="33"/>
  <c r="L14" i="33" s="1"/>
  <c r="G14" i="33"/>
  <c r="K14" i="33" s="1"/>
  <c r="F14" i="33"/>
  <c r="J14" i="33" s="1"/>
  <c r="L13" i="33"/>
  <c r="H13" i="33"/>
  <c r="G13" i="33"/>
  <c r="K13" i="33" s="1"/>
  <c r="F13" i="33"/>
  <c r="J13" i="33" s="1"/>
  <c r="J12" i="33"/>
  <c r="H12" i="33"/>
  <c r="L12" i="33" s="1"/>
  <c r="G12" i="33"/>
  <c r="K12" i="33" s="1"/>
  <c r="F12" i="33"/>
  <c r="H11" i="33"/>
  <c r="L11" i="33" s="1"/>
  <c r="G11" i="33"/>
  <c r="K11" i="33" s="1"/>
  <c r="F11" i="33"/>
  <c r="J11" i="33" s="1"/>
  <c r="H10" i="33"/>
  <c r="L10" i="33" s="1"/>
  <c r="G10" i="33"/>
  <c r="K10" i="33" s="1"/>
  <c r="F10" i="33"/>
  <c r="J10" i="33" s="1"/>
  <c r="L9" i="33"/>
  <c r="H9" i="33"/>
  <c r="G9" i="33"/>
  <c r="K9" i="33" s="1"/>
  <c r="F9" i="33"/>
  <c r="J9" i="33" s="1"/>
  <c r="K8" i="33"/>
  <c r="J8" i="33"/>
  <c r="H8" i="33"/>
  <c r="L8" i="33" s="1"/>
  <c r="G8" i="33"/>
  <c r="F8" i="33"/>
  <c r="H7" i="33"/>
  <c r="L7" i="33" s="1"/>
  <c r="G7" i="33"/>
  <c r="K7" i="33" s="1"/>
  <c r="F7" i="33"/>
  <c r="J7" i="33" s="1"/>
  <c r="H6" i="33"/>
  <c r="L6" i="33" s="1"/>
  <c r="G6" i="33"/>
  <c r="K6" i="33" s="1"/>
  <c r="F6" i="33"/>
  <c r="J6" i="33" s="1"/>
  <c r="H5" i="33"/>
  <c r="L5" i="33" s="1"/>
  <c r="G5" i="33"/>
  <c r="K5" i="33" s="1"/>
  <c r="F5" i="33"/>
  <c r="J5" i="33" s="1"/>
  <c r="L4" i="33"/>
  <c r="K4" i="33"/>
  <c r="J4" i="33"/>
  <c r="H4" i="33"/>
  <c r="G4" i="33"/>
  <c r="F4" i="33"/>
  <c r="H3" i="33"/>
  <c r="L3" i="33" s="1"/>
  <c r="G3" i="33"/>
  <c r="K3" i="33" s="1"/>
  <c r="F3" i="33"/>
  <c r="J3" i="33" s="1"/>
  <c r="N2" i="33"/>
  <c r="M2" i="33"/>
  <c r="H2" i="33"/>
  <c r="L2" i="33" s="1"/>
  <c r="G2" i="33"/>
  <c r="K2" i="33" s="1"/>
  <c r="F2" i="33"/>
  <c r="J2" i="33" s="1"/>
  <c r="H77" i="32"/>
  <c r="L77" i="32" s="1"/>
  <c r="G77" i="32"/>
  <c r="K77" i="32" s="1"/>
  <c r="F77" i="32"/>
  <c r="J77" i="32" s="1"/>
  <c r="L76" i="32"/>
  <c r="H76" i="32"/>
  <c r="G76" i="32"/>
  <c r="K76" i="32" s="1"/>
  <c r="F76" i="32"/>
  <c r="J76" i="32" s="1"/>
  <c r="H75" i="32"/>
  <c r="L75" i="32" s="1"/>
  <c r="G75" i="32"/>
  <c r="K75" i="32" s="1"/>
  <c r="F75" i="32"/>
  <c r="J75" i="32" s="1"/>
  <c r="H74" i="32"/>
  <c r="L74" i="32" s="1"/>
  <c r="G74" i="32"/>
  <c r="K74" i="32" s="1"/>
  <c r="F74" i="32"/>
  <c r="J74" i="32" s="1"/>
  <c r="K73" i="32"/>
  <c r="J73" i="32"/>
  <c r="H73" i="32"/>
  <c r="L73" i="32" s="1"/>
  <c r="G73" i="32"/>
  <c r="F73" i="32"/>
  <c r="H72" i="32"/>
  <c r="L72" i="32" s="1"/>
  <c r="G72" i="32"/>
  <c r="K72" i="32" s="1"/>
  <c r="F72" i="32"/>
  <c r="J72" i="32" s="1"/>
  <c r="H71" i="32"/>
  <c r="L71" i="32" s="1"/>
  <c r="G71" i="32"/>
  <c r="K71" i="32" s="1"/>
  <c r="F71" i="32"/>
  <c r="J71" i="32" s="1"/>
  <c r="H70" i="32"/>
  <c r="L70" i="32" s="1"/>
  <c r="G70" i="32"/>
  <c r="K70" i="32" s="1"/>
  <c r="F70" i="32"/>
  <c r="J70" i="32" s="1"/>
  <c r="H69" i="32"/>
  <c r="L69" i="32" s="1"/>
  <c r="G69" i="32"/>
  <c r="K69" i="32" s="1"/>
  <c r="F69" i="32"/>
  <c r="J69" i="32" s="1"/>
  <c r="L68" i="32"/>
  <c r="H68" i="32"/>
  <c r="G68" i="32"/>
  <c r="K68" i="32" s="1"/>
  <c r="F68" i="32"/>
  <c r="J68" i="32" s="1"/>
  <c r="H67" i="32"/>
  <c r="L67" i="32" s="1"/>
  <c r="G67" i="32"/>
  <c r="K67" i="32" s="1"/>
  <c r="F67" i="32"/>
  <c r="J67" i="32" s="1"/>
  <c r="L66" i="32"/>
  <c r="H66" i="32"/>
  <c r="G66" i="32"/>
  <c r="K66" i="32" s="1"/>
  <c r="F66" i="32"/>
  <c r="J66" i="32" s="1"/>
  <c r="J65" i="32"/>
  <c r="H65" i="32"/>
  <c r="L65" i="32" s="1"/>
  <c r="G65" i="32"/>
  <c r="K65" i="32" s="1"/>
  <c r="F65" i="32"/>
  <c r="J64" i="32"/>
  <c r="H64" i="32"/>
  <c r="L64" i="32" s="1"/>
  <c r="G64" i="32"/>
  <c r="K64" i="32" s="1"/>
  <c r="F64" i="32"/>
  <c r="H63" i="32"/>
  <c r="L63" i="32" s="1"/>
  <c r="G63" i="32"/>
  <c r="K63" i="32" s="1"/>
  <c r="F63" i="32"/>
  <c r="J63" i="32" s="1"/>
  <c r="H62" i="32"/>
  <c r="L62" i="32" s="1"/>
  <c r="G62" i="32"/>
  <c r="K62" i="32" s="1"/>
  <c r="F62" i="32"/>
  <c r="J62" i="32" s="1"/>
  <c r="H61" i="32"/>
  <c r="L61" i="32" s="1"/>
  <c r="G61" i="32"/>
  <c r="K61" i="32" s="1"/>
  <c r="F61" i="32"/>
  <c r="J61" i="32" s="1"/>
  <c r="L60" i="32"/>
  <c r="K60" i="32"/>
  <c r="H60" i="32"/>
  <c r="G60" i="32"/>
  <c r="F60" i="32"/>
  <c r="J60" i="32" s="1"/>
  <c r="H59" i="32"/>
  <c r="L59" i="32" s="1"/>
  <c r="G59" i="32"/>
  <c r="K59" i="32" s="1"/>
  <c r="F59" i="32"/>
  <c r="J59" i="32" s="1"/>
  <c r="H58" i="32"/>
  <c r="L58" i="32" s="1"/>
  <c r="G58" i="32"/>
  <c r="K58" i="32" s="1"/>
  <c r="F58" i="32"/>
  <c r="J58" i="32" s="1"/>
  <c r="H57" i="32"/>
  <c r="L57" i="32" s="1"/>
  <c r="G57" i="32"/>
  <c r="K57" i="32" s="1"/>
  <c r="F57" i="32"/>
  <c r="J57" i="32" s="1"/>
  <c r="J56" i="32"/>
  <c r="H56" i="32"/>
  <c r="L56" i="32" s="1"/>
  <c r="G56" i="32"/>
  <c r="K56" i="32" s="1"/>
  <c r="F56" i="32"/>
  <c r="H55" i="32"/>
  <c r="L55" i="32" s="1"/>
  <c r="G55" i="32"/>
  <c r="K55" i="32" s="1"/>
  <c r="F55" i="32"/>
  <c r="J55" i="32" s="1"/>
  <c r="H54" i="32"/>
  <c r="L54" i="32" s="1"/>
  <c r="G54" i="32"/>
  <c r="K54" i="32" s="1"/>
  <c r="F54" i="32"/>
  <c r="J54" i="32" s="1"/>
  <c r="H53" i="32"/>
  <c r="L53" i="32" s="1"/>
  <c r="G53" i="32"/>
  <c r="K53" i="32" s="1"/>
  <c r="F53" i="32"/>
  <c r="J53" i="32" s="1"/>
  <c r="H52" i="32"/>
  <c r="L52" i="32" s="1"/>
  <c r="G52" i="32"/>
  <c r="K52" i="32" s="1"/>
  <c r="F52" i="32"/>
  <c r="J52" i="32" s="1"/>
  <c r="H51" i="32"/>
  <c r="L51" i="32" s="1"/>
  <c r="G51" i="32"/>
  <c r="K51" i="32" s="1"/>
  <c r="F51" i="32"/>
  <c r="J51" i="32" s="1"/>
  <c r="H50" i="32"/>
  <c r="L50" i="32" s="1"/>
  <c r="G50" i="32"/>
  <c r="K50" i="32" s="1"/>
  <c r="F50" i="32"/>
  <c r="J50" i="32" s="1"/>
  <c r="H49" i="32"/>
  <c r="L49" i="32" s="1"/>
  <c r="G49" i="32"/>
  <c r="K49" i="32" s="1"/>
  <c r="F49" i="32"/>
  <c r="J49" i="32" s="1"/>
  <c r="J48" i="32"/>
  <c r="H48" i="32"/>
  <c r="L48" i="32" s="1"/>
  <c r="G48" i="32"/>
  <c r="K48" i="32" s="1"/>
  <c r="F48" i="32"/>
  <c r="H47" i="32"/>
  <c r="L47" i="32" s="1"/>
  <c r="G47" i="32"/>
  <c r="K47" i="32" s="1"/>
  <c r="F47" i="32"/>
  <c r="J47" i="32" s="1"/>
  <c r="H46" i="32"/>
  <c r="L46" i="32" s="1"/>
  <c r="G46" i="32"/>
  <c r="K46" i="32" s="1"/>
  <c r="F46" i="32"/>
  <c r="J46" i="32" s="1"/>
  <c r="H45" i="32"/>
  <c r="L45" i="32" s="1"/>
  <c r="G45" i="32"/>
  <c r="K45" i="32" s="1"/>
  <c r="F45" i="32"/>
  <c r="J45" i="32" s="1"/>
  <c r="H44" i="32"/>
  <c r="L44" i="32" s="1"/>
  <c r="G44" i="32"/>
  <c r="K44" i="32" s="1"/>
  <c r="F44" i="32"/>
  <c r="J44" i="32" s="1"/>
  <c r="H43" i="32"/>
  <c r="L43" i="32" s="1"/>
  <c r="G43" i="32"/>
  <c r="K43" i="32" s="1"/>
  <c r="F43" i="32"/>
  <c r="J43" i="32" s="1"/>
  <c r="H42" i="32"/>
  <c r="L42" i="32" s="1"/>
  <c r="G42" i="32"/>
  <c r="K42" i="32" s="1"/>
  <c r="F42" i="32"/>
  <c r="J42" i="32" s="1"/>
  <c r="K41" i="32"/>
  <c r="J41" i="32"/>
  <c r="H41" i="32"/>
  <c r="L41" i="32" s="1"/>
  <c r="G41" i="32"/>
  <c r="F41" i="32"/>
  <c r="H40" i="32"/>
  <c r="L40" i="32" s="1"/>
  <c r="G40" i="32"/>
  <c r="K40" i="32" s="1"/>
  <c r="F40" i="32"/>
  <c r="J40" i="32" s="1"/>
  <c r="H39" i="32"/>
  <c r="L39" i="32" s="1"/>
  <c r="G39" i="32"/>
  <c r="K39" i="32" s="1"/>
  <c r="F39" i="32"/>
  <c r="J39" i="32" s="1"/>
  <c r="L38" i="32"/>
  <c r="H38" i="32"/>
  <c r="G38" i="32"/>
  <c r="K38" i="32" s="1"/>
  <c r="F38" i="32"/>
  <c r="J38" i="32" s="1"/>
  <c r="H37" i="32"/>
  <c r="L37" i="32" s="1"/>
  <c r="G37" i="32"/>
  <c r="K37" i="32" s="1"/>
  <c r="F37" i="32"/>
  <c r="J37" i="32" s="1"/>
  <c r="L36" i="32"/>
  <c r="K36" i="32"/>
  <c r="H36" i="32"/>
  <c r="G36" i="32"/>
  <c r="F36" i="32"/>
  <c r="J36" i="32" s="1"/>
  <c r="H35" i="32"/>
  <c r="L35" i="32" s="1"/>
  <c r="G35" i="32"/>
  <c r="K35" i="32" s="1"/>
  <c r="F35" i="32"/>
  <c r="J35" i="32" s="1"/>
  <c r="H34" i="32"/>
  <c r="L34" i="32" s="1"/>
  <c r="G34" i="32"/>
  <c r="K34" i="32" s="1"/>
  <c r="F34" i="32"/>
  <c r="J34" i="32" s="1"/>
  <c r="J33" i="32"/>
  <c r="H33" i="32"/>
  <c r="L33" i="32" s="1"/>
  <c r="G33" i="32"/>
  <c r="K33" i="32" s="1"/>
  <c r="F33" i="32"/>
  <c r="H32" i="32"/>
  <c r="L32" i="32" s="1"/>
  <c r="G32" i="32"/>
  <c r="K32" i="32" s="1"/>
  <c r="F32" i="32"/>
  <c r="J32" i="32" s="1"/>
  <c r="H31" i="32"/>
  <c r="L31" i="32" s="1"/>
  <c r="G31" i="32"/>
  <c r="K31" i="32" s="1"/>
  <c r="F31" i="32"/>
  <c r="J31" i="32" s="1"/>
  <c r="H30" i="32"/>
  <c r="L30" i="32" s="1"/>
  <c r="G30" i="32"/>
  <c r="K30" i="32" s="1"/>
  <c r="F30" i="32"/>
  <c r="J30" i="32" s="1"/>
  <c r="H29" i="32"/>
  <c r="L29" i="32" s="1"/>
  <c r="G29" i="32"/>
  <c r="K29" i="32" s="1"/>
  <c r="F29" i="32"/>
  <c r="J29" i="32" s="1"/>
  <c r="K28" i="32"/>
  <c r="H28" i="32"/>
  <c r="L28" i="32" s="1"/>
  <c r="G28" i="32"/>
  <c r="F28" i="32"/>
  <c r="J28" i="32" s="1"/>
  <c r="H27" i="32"/>
  <c r="L27" i="32" s="1"/>
  <c r="G27" i="32"/>
  <c r="K27" i="32" s="1"/>
  <c r="F27" i="32"/>
  <c r="J27" i="32" s="1"/>
  <c r="H26" i="32"/>
  <c r="L26" i="32" s="1"/>
  <c r="G26" i="32"/>
  <c r="K26" i="32" s="1"/>
  <c r="F26" i="32"/>
  <c r="J26" i="32" s="1"/>
  <c r="K25" i="32"/>
  <c r="H25" i="32"/>
  <c r="L25" i="32" s="1"/>
  <c r="G25" i="32"/>
  <c r="F25" i="32"/>
  <c r="J25" i="32" s="1"/>
  <c r="H24" i="32"/>
  <c r="L24" i="32" s="1"/>
  <c r="G24" i="32"/>
  <c r="K24" i="32" s="1"/>
  <c r="F24" i="32"/>
  <c r="J24" i="32" s="1"/>
  <c r="H23" i="32"/>
  <c r="L23" i="32" s="1"/>
  <c r="G23" i="32"/>
  <c r="K23" i="32" s="1"/>
  <c r="F23" i="32"/>
  <c r="J23" i="32" s="1"/>
  <c r="H22" i="32"/>
  <c r="L22" i="32" s="1"/>
  <c r="G22" i="32"/>
  <c r="K22" i="32" s="1"/>
  <c r="F22" i="32"/>
  <c r="J22" i="32" s="1"/>
  <c r="H21" i="32"/>
  <c r="L21" i="32" s="1"/>
  <c r="G21" i="32"/>
  <c r="K21" i="32" s="1"/>
  <c r="F21" i="32"/>
  <c r="J21" i="32" s="1"/>
  <c r="L20" i="32"/>
  <c r="H20" i="32"/>
  <c r="G20" i="32"/>
  <c r="K20" i="32" s="1"/>
  <c r="F20" i="32"/>
  <c r="J20" i="32" s="1"/>
  <c r="J19" i="32"/>
  <c r="H19" i="32"/>
  <c r="L19" i="32" s="1"/>
  <c r="G19" i="32"/>
  <c r="K19" i="32" s="1"/>
  <c r="F19" i="32"/>
  <c r="L18" i="32"/>
  <c r="H18" i="32"/>
  <c r="G18" i="32"/>
  <c r="K18" i="32" s="1"/>
  <c r="F18" i="32"/>
  <c r="J18" i="32" s="1"/>
  <c r="L17" i="32"/>
  <c r="J17" i="32"/>
  <c r="H17" i="32"/>
  <c r="G17" i="32"/>
  <c r="K17" i="32" s="1"/>
  <c r="F17" i="32"/>
  <c r="H16" i="32"/>
  <c r="L16" i="32" s="1"/>
  <c r="G16" i="32"/>
  <c r="K16" i="32" s="1"/>
  <c r="F16" i="32"/>
  <c r="J16" i="32" s="1"/>
  <c r="H15" i="32"/>
  <c r="L15" i="32" s="1"/>
  <c r="G15" i="32"/>
  <c r="K15" i="32" s="1"/>
  <c r="F15" i="32"/>
  <c r="J15" i="32" s="1"/>
  <c r="H14" i="32"/>
  <c r="L14" i="32" s="1"/>
  <c r="G14" i="32"/>
  <c r="K14" i="32" s="1"/>
  <c r="F14" i="32"/>
  <c r="J14" i="32" s="1"/>
  <c r="H13" i="32"/>
  <c r="L13" i="32" s="1"/>
  <c r="G13" i="32"/>
  <c r="K13" i="32" s="1"/>
  <c r="F13" i="32"/>
  <c r="J13" i="32" s="1"/>
  <c r="K12" i="32"/>
  <c r="H12" i="32"/>
  <c r="L12" i="32" s="1"/>
  <c r="G12" i="32"/>
  <c r="F12" i="32"/>
  <c r="J12" i="32" s="1"/>
  <c r="J11" i="32"/>
  <c r="H11" i="32"/>
  <c r="L11" i="32" s="1"/>
  <c r="G11" i="32"/>
  <c r="K11" i="32" s="1"/>
  <c r="F11" i="32"/>
  <c r="H10" i="32"/>
  <c r="L10" i="32" s="1"/>
  <c r="G10" i="32"/>
  <c r="K10" i="32" s="1"/>
  <c r="F10" i="32"/>
  <c r="J10" i="32" s="1"/>
  <c r="L9" i="32"/>
  <c r="K9" i="32"/>
  <c r="H9" i="32"/>
  <c r="G9" i="32"/>
  <c r="F9" i="32"/>
  <c r="J9" i="32" s="1"/>
  <c r="H8" i="32"/>
  <c r="L8" i="32" s="1"/>
  <c r="G8" i="32"/>
  <c r="K8" i="32" s="1"/>
  <c r="F8" i="32"/>
  <c r="J8" i="32" s="1"/>
  <c r="H7" i="32"/>
  <c r="L7" i="32" s="1"/>
  <c r="G7" i="32"/>
  <c r="K7" i="32" s="1"/>
  <c r="F7" i="32"/>
  <c r="J7" i="32" s="1"/>
  <c r="H6" i="32"/>
  <c r="L6" i="32" s="1"/>
  <c r="G6" i="32"/>
  <c r="K6" i="32" s="1"/>
  <c r="F6" i="32"/>
  <c r="J6" i="32" s="1"/>
  <c r="H5" i="32"/>
  <c r="L5" i="32" s="1"/>
  <c r="G5" i="32"/>
  <c r="K5" i="32" s="1"/>
  <c r="F5" i="32"/>
  <c r="J5" i="32" s="1"/>
  <c r="H4" i="32"/>
  <c r="L4" i="32" s="1"/>
  <c r="G4" i="32"/>
  <c r="K4" i="32" s="1"/>
  <c r="F4" i="32"/>
  <c r="J4" i="32" s="1"/>
  <c r="J3" i="32"/>
  <c r="H3" i="32"/>
  <c r="L3" i="32" s="1"/>
  <c r="G3" i="32"/>
  <c r="K3" i="32" s="1"/>
  <c r="F3" i="32"/>
  <c r="N2" i="32"/>
  <c r="M2" i="32"/>
  <c r="H2" i="32"/>
  <c r="L2" i="32" s="1"/>
  <c r="G2" i="32"/>
  <c r="K2" i="32" s="1"/>
  <c r="F2" i="32"/>
  <c r="J2" i="32" s="1"/>
  <c r="H77" i="31"/>
  <c r="L77" i="31" s="1"/>
  <c r="G77" i="31"/>
  <c r="K77" i="31" s="1"/>
  <c r="F77" i="31"/>
  <c r="J77" i="31" s="1"/>
  <c r="H76" i="31"/>
  <c r="L76" i="31" s="1"/>
  <c r="G76" i="31"/>
  <c r="K76" i="31" s="1"/>
  <c r="F76" i="31"/>
  <c r="J76" i="31" s="1"/>
  <c r="H75" i="31"/>
  <c r="L75" i="31" s="1"/>
  <c r="G75" i="31"/>
  <c r="K75" i="31" s="1"/>
  <c r="F75" i="31"/>
  <c r="J75" i="31" s="1"/>
  <c r="H74" i="31"/>
  <c r="L74" i="31" s="1"/>
  <c r="G74" i="31"/>
  <c r="K74" i="31" s="1"/>
  <c r="F74" i="31"/>
  <c r="J74" i="31" s="1"/>
  <c r="H73" i="31"/>
  <c r="L73" i="31" s="1"/>
  <c r="G73" i="31"/>
  <c r="K73" i="31" s="1"/>
  <c r="F73" i="31"/>
  <c r="J73" i="31" s="1"/>
  <c r="H72" i="31"/>
  <c r="L72" i="31" s="1"/>
  <c r="G72" i="31"/>
  <c r="K72" i="31" s="1"/>
  <c r="F72" i="31"/>
  <c r="J72" i="31" s="1"/>
  <c r="H71" i="31"/>
  <c r="L71" i="31" s="1"/>
  <c r="G71" i="31"/>
  <c r="K71" i="31" s="1"/>
  <c r="F71" i="31"/>
  <c r="J71" i="31" s="1"/>
  <c r="H70" i="31"/>
  <c r="L70" i="31" s="1"/>
  <c r="G70" i="31"/>
  <c r="K70" i="31" s="1"/>
  <c r="F70" i="31"/>
  <c r="J70" i="31" s="1"/>
  <c r="J69" i="31"/>
  <c r="H69" i="31"/>
  <c r="L69" i="31" s="1"/>
  <c r="G69" i="31"/>
  <c r="K69" i="31" s="1"/>
  <c r="F69" i="31"/>
  <c r="H68" i="31"/>
  <c r="L68" i="31" s="1"/>
  <c r="G68" i="31"/>
  <c r="K68" i="31" s="1"/>
  <c r="F68" i="31"/>
  <c r="J68" i="31" s="1"/>
  <c r="H67" i="31"/>
  <c r="L67" i="31" s="1"/>
  <c r="G67" i="31"/>
  <c r="K67" i="31" s="1"/>
  <c r="F67" i="31"/>
  <c r="J67" i="31" s="1"/>
  <c r="H66" i="31"/>
  <c r="L66" i="31" s="1"/>
  <c r="G66" i="31"/>
  <c r="K66" i="31" s="1"/>
  <c r="F66" i="31"/>
  <c r="J66" i="31" s="1"/>
  <c r="J65" i="31"/>
  <c r="H65" i="31"/>
  <c r="L65" i="31" s="1"/>
  <c r="G65" i="31"/>
  <c r="K65" i="31" s="1"/>
  <c r="F65" i="31"/>
  <c r="H64" i="31"/>
  <c r="L64" i="31" s="1"/>
  <c r="G64" i="31"/>
  <c r="K64" i="31" s="1"/>
  <c r="F64" i="31"/>
  <c r="J64" i="31" s="1"/>
  <c r="H63" i="31"/>
  <c r="L63" i="31" s="1"/>
  <c r="G63" i="31"/>
  <c r="K63" i="31" s="1"/>
  <c r="F63" i="31"/>
  <c r="J63" i="31" s="1"/>
  <c r="H62" i="31"/>
  <c r="L62" i="31" s="1"/>
  <c r="G62" i="31"/>
  <c r="K62" i="31" s="1"/>
  <c r="F62" i="31"/>
  <c r="J62" i="31" s="1"/>
  <c r="H61" i="31"/>
  <c r="L61" i="31" s="1"/>
  <c r="G61" i="31"/>
  <c r="K61" i="31" s="1"/>
  <c r="F61" i="31"/>
  <c r="J61" i="31" s="1"/>
  <c r="H60" i="31"/>
  <c r="L60" i="31" s="1"/>
  <c r="G60" i="31"/>
  <c r="K60" i="31" s="1"/>
  <c r="F60" i="31"/>
  <c r="J60" i="31" s="1"/>
  <c r="H59" i="31"/>
  <c r="L59" i="31" s="1"/>
  <c r="G59" i="31"/>
  <c r="K59" i="31" s="1"/>
  <c r="F59" i="31"/>
  <c r="J59" i="31" s="1"/>
  <c r="H58" i="31"/>
  <c r="L58" i="31" s="1"/>
  <c r="G58" i="31"/>
  <c r="K58" i="31" s="1"/>
  <c r="F58" i="31"/>
  <c r="J58" i="31" s="1"/>
  <c r="H57" i="31"/>
  <c r="L57" i="31" s="1"/>
  <c r="G57" i="31"/>
  <c r="K57" i="31" s="1"/>
  <c r="F57" i="31"/>
  <c r="J57" i="31" s="1"/>
  <c r="J56" i="31"/>
  <c r="H56" i="31"/>
  <c r="L56" i="31" s="1"/>
  <c r="G56" i="31"/>
  <c r="K56" i="31" s="1"/>
  <c r="F56" i="31"/>
  <c r="H55" i="31"/>
  <c r="L55" i="31" s="1"/>
  <c r="G55" i="31"/>
  <c r="K55" i="31" s="1"/>
  <c r="F55" i="31"/>
  <c r="J55" i="31" s="1"/>
  <c r="L54" i="31"/>
  <c r="K54" i="31"/>
  <c r="H54" i="31"/>
  <c r="G54" i="31"/>
  <c r="F54" i="31"/>
  <c r="J54" i="31" s="1"/>
  <c r="H53" i="31"/>
  <c r="L53" i="31" s="1"/>
  <c r="G53" i="31"/>
  <c r="K53" i="31" s="1"/>
  <c r="F53" i="31"/>
  <c r="J53" i="31" s="1"/>
  <c r="K52" i="31"/>
  <c r="H52" i="31"/>
  <c r="L52" i="31" s="1"/>
  <c r="G52" i="31"/>
  <c r="F52" i="31"/>
  <c r="J52" i="31" s="1"/>
  <c r="H51" i="31"/>
  <c r="L51" i="31" s="1"/>
  <c r="G51" i="31"/>
  <c r="K51" i="31" s="1"/>
  <c r="F51" i="31"/>
  <c r="J51" i="31" s="1"/>
  <c r="K50" i="31"/>
  <c r="H50" i="31"/>
  <c r="L50" i="31" s="1"/>
  <c r="G50" i="31"/>
  <c r="F50" i="31"/>
  <c r="J50" i="31" s="1"/>
  <c r="H49" i="31"/>
  <c r="L49" i="31" s="1"/>
  <c r="G49" i="31"/>
  <c r="K49" i="31" s="1"/>
  <c r="F49" i="31"/>
  <c r="J49" i="31" s="1"/>
  <c r="H48" i="31"/>
  <c r="L48" i="31" s="1"/>
  <c r="G48" i="31"/>
  <c r="K48" i="31" s="1"/>
  <c r="F48" i="31"/>
  <c r="J48" i="31" s="1"/>
  <c r="H47" i="31"/>
  <c r="L47" i="31" s="1"/>
  <c r="G47" i="31"/>
  <c r="K47" i="31" s="1"/>
  <c r="F47" i="31"/>
  <c r="J47" i="31" s="1"/>
  <c r="H46" i="31"/>
  <c r="L46" i="31" s="1"/>
  <c r="G46" i="31"/>
  <c r="K46" i="31" s="1"/>
  <c r="F46" i="31"/>
  <c r="J46" i="31" s="1"/>
  <c r="J45" i="31"/>
  <c r="H45" i="31"/>
  <c r="L45" i="31" s="1"/>
  <c r="G45" i="31"/>
  <c r="K45" i="31" s="1"/>
  <c r="F45" i="31"/>
  <c r="H44" i="31"/>
  <c r="L44" i="31" s="1"/>
  <c r="G44" i="31"/>
  <c r="K44" i="31" s="1"/>
  <c r="F44" i="31"/>
  <c r="J44" i="31" s="1"/>
  <c r="H43" i="31"/>
  <c r="L43" i="31" s="1"/>
  <c r="G43" i="31"/>
  <c r="K43" i="31" s="1"/>
  <c r="F43" i="31"/>
  <c r="J43" i="31" s="1"/>
  <c r="H42" i="31"/>
  <c r="L42" i="31" s="1"/>
  <c r="G42" i="31"/>
  <c r="K42" i="31" s="1"/>
  <c r="F42" i="31"/>
  <c r="J42" i="31" s="1"/>
  <c r="K41" i="31"/>
  <c r="H41" i="31"/>
  <c r="L41" i="31" s="1"/>
  <c r="G41" i="31"/>
  <c r="F41" i="31"/>
  <c r="J41" i="31" s="1"/>
  <c r="L40" i="31"/>
  <c r="H40" i="31"/>
  <c r="G40" i="31"/>
  <c r="K40" i="31" s="1"/>
  <c r="F40" i="31"/>
  <c r="J40" i="31" s="1"/>
  <c r="H39" i="31"/>
  <c r="L39" i="31" s="1"/>
  <c r="G39" i="31"/>
  <c r="K39" i="31" s="1"/>
  <c r="F39" i="31"/>
  <c r="J39" i="31" s="1"/>
  <c r="H38" i="31"/>
  <c r="L38" i="31" s="1"/>
  <c r="G38" i="31"/>
  <c r="K38" i="31" s="1"/>
  <c r="F38" i="31"/>
  <c r="J38" i="31" s="1"/>
  <c r="J37" i="31"/>
  <c r="H37" i="31"/>
  <c r="L37" i="31" s="1"/>
  <c r="G37" i="31"/>
  <c r="K37" i="31" s="1"/>
  <c r="F37" i="31"/>
  <c r="H36" i="31"/>
  <c r="L36" i="31" s="1"/>
  <c r="G36" i="31"/>
  <c r="K36" i="31" s="1"/>
  <c r="F36" i="31"/>
  <c r="J36" i="31" s="1"/>
  <c r="H35" i="31"/>
  <c r="L35" i="31" s="1"/>
  <c r="G35" i="31"/>
  <c r="K35" i="31" s="1"/>
  <c r="F35" i="31"/>
  <c r="J35" i="31" s="1"/>
  <c r="L34" i="31"/>
  <c r="H34" i="31"/>
  <c r="G34" i="31"/>
  <c r="K34" i="31" s="1"/>
  <c r="F34" i="31"/>
  <c r="J34" i="31" s="1"/>
  <c r="H33" i="31"/>
  <c r="L33" i="31" s="1"/>
  <c r="G33" i="31"/>
  <c r="K33" i="31" s="1"/>
  <c r="F33" i="31"/>
  <c r="J33" i="31" s="1"/>
  <c r="H32" i="31"/>
  <c r="L32" i="31" s="1"/>
  <c r="G32" i="31"/>
  <c r="K32" i="31" s="1"/>
  <c r="F32" i="31"/>
  <c r="J32" i="31" s="1"/>
  <c r="H31" i="31"/>
  <c r="L31" i="31" s="1"/>
  <c r="G31" i="31"/>
  <c r="K31" i="31" s="1"/>
  <c r="F31" i="31"/>
  <c r="J31" i="31" s="1"/>
  <c r="H30" i="31"/>
  <c r="L30" i="31" s="1"/>
  <c r="G30" i="31"/>
  <c r="K30" i="31" s="1"/>
  <c r="F30" i="31"/>
  <c r="J30" i="31" s="1"/>
  <c r="H29" i="31"/>
  <c r="L29" i="31" s="1"/>
  <c r="G29" i="31"/>
  <c r="K29" i="31" s="1"/>
  <c r="F29" i="31"/>
  <c r="J29" i="31" s="1"/>
  <c r="H28" i="31"/>
  <c r="L28" i="31" s="1"/>
  <c r="G28" i="31"/>
  <c r="K28" i="31" s="1"/>
  <c r="F28" i="31"/>
  <c r="J28" i="31" s="1"/>
  <c r="H27" i="31"/>
  <c r="L27" i="31" s="1"/>
  <c r="G27" i="31"/>
  <c r="K27" i="31" s="1"/>
  <c r="F27" i="31"/>
  <c r="J27" i="31" s="1"/>
  <c r="H26" i="31"/>
  <c r="L26" i="31" s="1"/>
  <c r="G26" i="31"/>
  <c r="K26" i="31" s="1"/>
  <c r="F26" i="31"/>
  <c r="J26" i="31" s="1"/>
  <c r="H25" i="31"/>
  <c r="L25" i="31" s="1"/>
  <c r="G25" i="31"/>
  <c r="K25" i="31" s="1"/>
  <c r="F25" i="31"/>
  <c r="J25" i="31" s="1"/>
  <c r="H24" i="31"/>
  <c r="L24" i="31" s="1"/>
  <c r="G24" i="31"/>
  <c r="K24" i="31" s="1"/>
  <c r="F24" i="31"/>
  <c r="J24" i="31" s="1"/>
  <c r="H23" i="31"/>
  <c r="L23" i="31" s="1"/>
  <c r="G23" i="31"/>
  <c r="K23" i="31" s="1"/>
  <c r="F23" i="31"/>
  <c r="J23" i="31" s="1"/>
  <c r="H22" i="31"/>
  <c r="L22" i="31" s="1"/>
  <c r="G22" i="31"/>
  <c r="K22" i="31" s="1"/>
  <c r="F22" i="31"/>
  <c r="J22" i="31" s="1"/>
  <c r="H21" i="31"/>
  <c r="L21" i="31" s="1"/>
  <c r="G21" i="31"/>
  <c r="K21" i="31" s="1"/>
  <c r="F21" i="31"/>
  <c r="J21" i="31" s="1"/>
  <c r="H20" i="31"/>
  <c r="L20" i="31" s="1"/>
  <c r="G20" i="31"/>
  <c r="K20" i="31" s="1"/>
  <c r="F20" i="31"/>
  <c r="J20" i="31" s="1"/>
  <c r="H19" i="31"/>
  <c r="L19" i="31" s="1"/>
  <c r="G19" i="31"/>
  <c r="K19" i="31" s="1"/>
  <c r="F19" i="31"/>
  <c r="J19" i="31" s="1"/>
  <c r="H18" i="31"/>
  <c r="L18" i="31" s="1"/>
  <c r="G18" i="31"/>
  <c r="K18" i="31" s="1"/>
  <c r="F18" i="31"/>
  <c r="J18" i="31" s="1"/>
  <c r="K17" i="31"/>
  <c r="J17" i="31"/>
  <c r="H17" i="31"/>
  <c r="L17" i="31" s="1"/>
  <c r="G17" i="31"/>
  <c r="F17" i="31"/>
  <c r="H16" i="31"/>
  <c r="L16" i="31" s="1"/>
  <c r="G16" i="31"/>
  <c r="K16" i="31" s="1"/>
  <c r="F16" i="31"/>
  <c r="J16" i="31" s="1"/>
  <c r="H15" i="31"/>
  <c r="L15" i="31" s="1"/>
  <c r="G15" i="31"/>
  <c r="K15" i="31" s="1"/>
  <c r="F15" i="31"/>
  <c r="J15" i="31" s="1"/>
  <c r="H14" i="31"/>
  <c r="L14" i="31" s="1"/>
  <c r="G14" i="31"/>
  <c r="K14" i="31" s="1"/>
  <c r="F14" i="31"/>
  <c r="J14" i="31" s="1"/>
  <c r="H13" i="31"/>
  <c r="L13" i="31" s="1"/>
  <c r="G13" i="31"/>
  <c r="K13" i="31" s="1"/>
  <c r="F13" i="31"/>
  <c r="J13" i="31" s="1"/>
  <c r="H12" i="31"/>
  <c r="L12" i="31" s="1"/>
  <c r="G12" i="31"/>
  <c r="K12" i="31" s="1"/>
  <c r="F12" i="31"/>
  <c r="J12" i="31" s="1"/>
  <c r="H11" i="31"/>
  <c r="L11" i="31" s="1"/>
  <c r="G11" i="31"/>
  <c r="K11" i="31" s="1"/>
  <c r="F11" i="31"/>
  <c r="J11" i="31" s="1"/>
  <c r="H10" i="31"/>
  <c r="L10" i="31" s="1"/>
  <c r="G10" i="31"/>
  <c r="K10" i="31" s="1"/>
  <c r="F10" i="31"/>
  <c r="J10" i="31" s="1"/>
  <c r="H9" i="31"/>
  <c r="L9" i="31" s="1"/>
  <c r="G9" i="31"/>
  <c r="K9" i="31" s="1"/>
  <c r="F9" i="31"/>
  <c r="J9" i="31" s="1"/>
  <c r="H8" i="31"/>
  <c r="L8" i="31" s="1"/>
  <c r="G8" i="31"/>
  <c r="K8" i="31" s="1"/>
  <c r="F8" i="31"/>
  <c r="J8" i="31" s="1"/>
  <c r="H7" i="31"/>
  <c r="L7" i="31" s="1"/>
  <c r="G7" i="31"/>
  <c r="K7" i="31" s="1"/>
  <c r="F7" i="31"/>
  <c r="J7" i="31" s="1"/>
  <c r="L6" i="31"/>
  <c r="H6" i="31"/>
  <c r="G6" i="31"/>
  <c r="K6" i="31" s="1"/>
  <c r="F6" i="31"/>
  <c r="J6" i="31" s="1"/>
  <c r="J5" i="31"/>
  <c r="H5" i="31"/>
  <c r="L5" i="31" s="1"/>
  <c r="G5" i="31"/>
  <c r="K5" i="31" s="1"/>
  <c r="F5" i="31"/>
  <c r="H4" i="31"/>
  <c r="L4" i="31" s="1"/>
  <c r="G4" i="31"/>
  <c r="K4" i="31" s="1"/>
  <c r="F4" i="31"/>
  <c r="J4" i="31" s="1"/>
  <c r="H3" i="31"/>
  <c r="L3" i="31" s="1"/>
  <c r="G3" i="31"/>
  <c r="K3" i="31" s="1"/>
  <c r="F3" i="31"/>
  <c r="J3" i="31" s="1"/>
  <c r="N2" i="31"/>
  <c r="M2" i="31"/>
  <c r="H2" i="31"/>
  <c r="L2" i="31" s="1"/>
  <c r="G2" i="31"/>
  <c r="K2" i="31" s="1"/>
  <c r="F2" i="31"/>
  <c r="J2" i="31" s="1"/>
  <c r="B10" i="1"/>
  <c r="B9" i="1"/>
  <c r="B11" i="5"/>
  <c r="B10" i="5"/>
  <c r="B4" i="30"/>
  <c r="C4" i="30"/>
  <c r="D4" i="30"/>
  <c r="B5" i="30"/>
  <c r="C5" i="30"/>
  <c r="D5" i="30"/>
  <c r="B6" i="30"/>
  <c r="C6" i="30"/>
  <c r="D6" i="30"/>
  <c r="B7" i="30"/>
  <c r="C7" i="30"/>
  <c r="D7" i="30"/>
  <c r="B8" i="30"/>
  <c r="C8" i="30"/>
  <c r="D8" i="30"/>
  <c r="C3" i="30"/>
  <c r="D3" i="30"/>
  <c r="B3" i="30"/>
  <c r="K6" i="7"/>
  <c r="K4" i="8"/>
  <c r="D5" i="20"/>
  <c r="H77" i="29"/>
  <c r="L77" i="29" s="1"/>
  <c r="G77" i="29"/>
  <c r="K77" i="29" s="1"/>
  <c r="F77" i="29"/>
  <c r="J77" i="29" s="1"/>
  <c r="H76" i="29"/>
  <c r="L76" i="29" s="1"/>
  <c r="G76" i="29"/>
  <c r="K76" i="29" s="1"/>
  <c r="F76" i="29"/>
  <c r="J76" i="29" s="1"/>
  <c r="H75" i="29"/>
  <c r="L75" i="29" s="1"/>
  <c r="G75" i="29"/>
  <c r="K75" i="29" s="1"/>
  <c r="F75" i="29"/>
  <c r="J75" i="29" s="1"/>
  <c r="H74" i="29"/>
  <c r="L74" i="29" s="1"/>
  <c r="G74" i="29"/>
  <c r="K74" i="29" s="1"/>
  <c r="F74" i="29"/>
  <c r="J74" i="29" s="1"/>
  <c r="H73" i="29"/>
  <c r="L73" i="29" s="1"/>
  <c r="G73" i="29"/>
  <c r="K73" i="29" s="1"/>
  <c r="F73" i="29"/>
  <c r="J73" i="29" s="1"/>
  <c r="H72" i="29"/>
  <c r="L72" i="29" s="1"/>
  <c r="G72" i="29"/>
  <c r="K72" i="29" s="1"/>
  <c r="F72" i="29"/>
  <c r="J72" i="29" s="1"/>
  <c r="H71" i="29"/>
  <c r="L71" i="29" s="1"/>
  <c r="G71" i="29"/>
  <c r="K71" i="29" s="1"/>
  <c r="F71" i="29"/>
  <c r="J71" i="29" s="1"/>
  <c r="H70" i="29"/>
  <c r="L70" i="29" s="1"/>
  <c r="G70" i="29"/>
  <c r="K70" i="29" s="1"/>
  <c r="F70" i="29"/>
  <c r="J70" i="29" s="1"/>
  <c r="H69" i="29"/>
  <c r="L69" i="29" s="1"/>
  <c r="G69" i="29"/>
  <c r="K69" i="29" s="1"/>
  <c r="F69" i="29"/>
  <c r="J69" i="29" s="1"/>
  <c r="H68" i="29"/>
  <c r="L68" i="29" s="1"/>
  <c r="G68" i="29"/>
  <c r="K68" i="29" s="1"/>
  <c r="F68" i="29"/>
  <c r="J68" i="29" s="1"/>
  <c r="H67" i="29"/>
  <c r="L67" i="29" s="1"/>
  <c r="G67" i="29"/>
  <c r="K67" i="29" s="1"/>
  <c r="F67" i="29"/>
  <c r="J67" i="29" s="1"/>
  <c r="H66" i="29"/>
  <c r="L66" i="29" s="1"/>
  <c r="G66" i="29"/>
  <c r="K66" i="29" s="1"/>
  <c r="F66" i="29"/>
  <c r="J66" i="29" s="1"/>
  <c r="H65" i="29"/>
  <c r="L65" i="29" s="1"/>
  <c r="G65" i="29"/>
  <c r="K65" i="29" s="1"/>
  <c r="F65" i="29"/>
  <c r="J65" i="29" s="1"/>
  <c r="H64" i="29"/>
  <c r="L64" i="29" s="1"/>
  <c r="G64" i="29"/>
  <c r="K64" i="29" s="1"/>
  <c r="F64" i="29"/>
  <c r="J64" i="29" s="1"/>
  <c r="H63" i="29"/>
  <c r="L63" i="29" s="1"/>
  <c r="G63" i="29"/>
  <c r="K63" i="29" s="1"/>
  <c r="F63" i="29"/>
  <c r="J63" i="29" s="1"/>
  <c r="H62" i="29"/>
  <c r="L62" i="29" s="1"/>
  <c r="G62" i="29"/>
  <c r="K62" i="29" s="1"/>
  <c r="F62" i="29"/>
  <c r="J62" i="29" s="1"/>
  <c r="H61" i="29"/>
  <c r="L61" i="29" s="1"/>
  <c r="G61" i="29"/>
  <c r="K61" i="29" s="1"/>
  <c r="F61" i="29"/>
  <c r="J61" i="29" s="1"/>
  <c r="H60" i="29"/>
  <c r="L60" i="29" s="1"/>
  <c r="G60" i="29"/>
  <c r="K60" i="29" s="1"/>
  <c r="F60" i="29"/>
  <c r="J60" i="29" s="1"/>
  <c r="H59" i="29"/>
  <c r="L59" i="29" s="1"/>
  <c r="G59" i="29"/>
  <c r="K59" i="29" s="1"/>
  <c r="F59" i="29"/>
  <c r="J59" i="29" s="1"/>
  <c r="H58" i="29"/>
  <c r="L58" i="29" s="1"/>
  <c r="G58" i="29"/>
  <c r="K58" i="29" s="1"/>
  <c r="F58" i="29"/>
  <c r="J58" i="29" s="1"/>
  <c r="H57" i="29"/>
  <c r="L57" i="29" s="1"/>
  <c r="G57" i="29"/>
  <c r="K57" i="29" s="1"/>
  <c r="F57" i="29"/>
  <c r="J57" i="29" s="1"/>
  <c r="H56" i="29"/>
  <c r="L56" i="29" s="1"/>
  <c r="G56" i="29"/>
  <c r="K56" i="29" s="1"/>
  <c r="F56" i="29"/>
  <c r="J56" i="29" s="1"/>
  <c r="H55" i="29"/>
  <c r="L55" i="29" s="1"/>
  <c r="G55" i="29"/>
  <c r="K55" i="29" s="1"/>
  <c r="F55" i="29"/>
  <c r="J55" i="29" s="1"/>
  <c r="H54" i="29"/>
  <c r="L54" i="29" s="1"/>
  <c r="G54" i="29"/>
  <c r="K54" i="29" s="1"/>
  <c r="F54" i="29"/>
  <c r="J54" i="29" s="1"/>
  <c r="H53" i="29"/>
  <c r="L53" i="29" s="1"/>
  <c r="G53" i="29"/>
  <c r="K53" i="29" s="1"/>
  <c r="F53" i="29"/>
  <c r="J53" i="29" s="1"/>
  <c r="H52" i="29"/>
  <c r="L52" i="29" s="1"/>
  <c r="G52" i="29"/>
  <c r="K52" i="29" s="1"/>
  <c r="F52" i="29"/>
  <c r="J52" i="29" s="1"/>
  <c r="H51" i="29"/>
  <c r="L51" i="29" s="1"/>
  <c r="G51" i="29"/>
  <c r="K51" i="29" s="1"/>
  <c r="F51" i="29"/>
  <c r="J51" i="29" s="1"/>
  <c r="H50" i="29"/>
  <c r="L50" i="29" s="1"/>
  <c r="G50" i="29"/>
  <c r="K50" i="29" s="1"/>
  <c r="F50" i="29"/>
  <c r="J50" i="29" s="1"/>
  <c r="H49" i="29"/>
  <c r="L49" i="29" s="1"/>
  <c r="G49" i="29"/>
  <c r="K49" i="29" s="1"/>
  <c r="F49" i="29"/>
  <c r="J49" i="29" s="1"/>
  <c r="H48" i="29"/>
  <c r="L48" i="29" s="1"/>
  <c r="G48" i="29"/>
  <c r="K48" i="29" s="1"/>
  <c r="F48" i="29"/>
  <c r="J48" i="29" s="1"/>
  <c r="H47" i="29"/>
  <c r="L47" i="29" s="1"/>
  <c r="G47" i="29"/>
  <c r="K47" i="29" s="1"/>
  <c r="F47" i="29"/>
  <c r="J47" i="29" s="1"/>
  <c r="H46" i="29"/>
  <c r="L46" i="29" s="1"/>
  <c r="G46" i="29"/>
  <c r="K46" i="29" s="1"/>
  <c r="F46" i="29"/>
  <c r="J46" i="29" s="1"/>
  <c r="H45" i="29"/>
  <c r="L45" i="29" s="1"/>
  <c r="G45" i="29"/>
  <c r="K45" i="29" s="1"/>
  <c r="F45" i="29"/>
  <c r="J45" i="29" s="1"/>
  <c r="H44" i="29"/>
  <c r="L44" i="29" s="1"/>
  <c r="G44" i="29"/>
  <c r="K44" i="29" s="1"/>
  <c r="F44" i="29"/>
  <c r="J44" i="29" s="1"/>
  <c r="H43" i="29"/>
  <c r="L43" i="29" s="1"/>
  <c r="G43" i="29"/>
  <c r="K43" i="29" s="1"/>
  <c r="F43" i="29"/>
  <c r="J43" i="29" s="1"/>
  <c r="H42" i="29"/>
  <c r="L42" i="29" s="1"/>
  <c r="G42" i="29"/>
  <c r="K42" i="29" s="1"/>
  <c r="F42" i="29"/>
  <c r="J42" i="29" s="1"/>
  <c r="H41" i="29"/>
  <c r="L41" i="29" s="1"/>
  <c r="G41" i="29"/>
  <c r="K41" i="29" s="1"/>
  <c r="F41" i="29"/>
  <c r="J41" i="29" s="1"/>
  <c r="H40" i="29"/>
  <c r="L40" i="29" s="1"/>
  <c r="G40" i="29"/>
  <c r="K40" i="29" s="1"/>
  <c r="F40" i="29"/>
  <c r="J40" i="29" s="1"/>
  <c r="H39" i="29"/>
  <c r="L39" i="29" s="1"/>
  <c r="G39" i="29"/>
  <c r="K39" i="29" s="1"/>
  <c r="F39" i="29"/>
  <c r="J39" i="29" s="1"/>
  <c r="H38" i="29"/>
  <c r="L38" i="29" s="1"/>
  <c r="G38" i="29"/>
  <c r="K38" i="29" s="1"/>
  <c r="F38" i="29"/>
  <c r="J38" i="29" s="1"/>
  <c r="H37" i="29"/>
  <c r="L37" i="29" s="1"/>
  <c r="G37" i="29"/>
  <c r="K37" i="29" s="1"/>
  <c r="F37" i="29"/>
  <c r="J37" i="29" s="1"/>
  <c r="H36" i="29"/>
  <c r="L36" i="29" s="1"/>
  <c r="G36" i="29"/>
  <c r="K36" i="29" s="1"/>
  <c r="F36" i="29"/>
  <c r="J36" i="29" s="1"/>
  <c r="H35" i="29"/>
  <c r="L35" i="29" s="1"/>
  <c r="G35" i="29"/>
  <c r="K35" i="29" s="1"/>
  <c r="F35" i="29"/>
  <c r="J35" i="29" s="1"/>
  <c r="H34" i="29"/>
  <c r="L34" i="29" s="1"/>
  <c r="G34" i="29"/>
  <c r="K34" i="29" s="1"/>
  <c r="F34" i="29"/>
  <c r="J34" i="29" s="1"/>
  <c r="H33" i="29"/>
  <c r="L33" i="29" s="1"/>
  <c r="G33" i="29"/>
  <c r="K33" i="29" s="1"/>
  <c r="F33" i="29"/>
  <c r="J33" i="29" s="1"/>
  <c r="H32" i="29"/>
  <c r="L32" i="29" s="1"/>
  <c r="G32" i="29"/>
  <c r="K32" i="29" s="1"/>
  <c r="F32" i="29"/>
  <c r="J32" i="29" s="1"/>
  <c r="H31" i="29"/>
  <c r="L31" i="29" s="1"/>
  <c r="G31" i="29"/>
  <c r="K31" i="29" s="1"/>
  <c r="F31" i="29"/>
  <c r="J31" i="29" s="1"/>
  <c r="H30" i="29"/>
  <c r="L30" i="29" s="1"/>
  <c r="G30" i="29"/>
  <c r="K30" i="29" s="1"/>
  <c r="F30" i="29"/>
  <c r="J30" i="29" s="1"/>
  <c r="H29" i="29"/>
  <c r="L29" i="29" s="1"/>
  <c r="G29" i="29"/>
  <c r="K29" i="29" s="1"/>
  <c r="F29" i="29"/>
  <c r="J29" i="29" s="1"/>
  <c r="H28" i="29"/>
  <c r="L28" i="29" s="1"/>
  <c r="G28" i="29"/>
  <c r="K28" i="29" s="1"/>
  <c r="F28" i="29"/>
  <c r="J28" i="29" s="1"/>
  <c r="H27" i="29"/>
  <c r="L27" i="29" s="1"/>
  <c r="G27" i="29"/>
  <c r="K27" i="29" s="1"/>
  <c r="F27" i="29"/>
  <c r="J27" i="29" s="1"/>
  <c r="H26" i="29"/>
  <c r="L26" i="29" s="1"/>
  <c r="G26" i="29"/>
  <c r="K26" i="29" s="1"/>
  <c r="F26" i="29"/>
  <c r="J26" i="29" s="1"/>
  <c r="H25" i="29"/>
  <c r="L25" i="29" s="1"/>
  <c r="G25" i="29"/>
  <c r="K25" i="29" s="1"/>
  <c r="F25" i="29"/>
  <c r="J25" i="29" s="1"/>
  <c r="H24" i="29"/>
  <c r="L24" i="29" s="1"/>
  <c r="G24" i="29"/>
  <c r="K24" i="29" s="1"/>
  <c r="F24" i="29"/>
  <c r="J24" i="29" s="1"/>
  <c r="H23" i="29"/>
  <c r="L23" i="29" s="1"/>
  <c r="G23" i="29"/>
  <c r="K23" i="29" s="1"/>
  <c r="F23" i="29"/>
  <c r="J23" i="29" s="1"/>
  <c r="H22" i="29"/>
  <c r="L22" i="29" s="1"/>
  <c r="G22" i="29"/>
  <c r="K22" i="29" s="1"/>
  <c r="F22" i="29"/>
  <c r="J22" i="29" s="1"/>
  <c r="H21" i="29"/>
  <c r="L21" i="29" s="1"/>
  <c r="G21" i="29"/>
  <c r="K21" i="29" s="1"/>
  <c r="F21" i="29"/>
  <c r="J21" i="29" s="1"/>
  <c r="H20" i="29"/>
  <c r="L20" i="29" s="1"/>
  <c r="G20" i="29"/>
  <c r="K20" i="29" s="1"/>
  <c r="F20" i="29"/>
  <c r="J20" i="29" s="1"/>
  <c r="H19" i="29"/>
  <c r="L19" i="29" s="1"/>
  <c r="G19" i="29"/>
  <c r="K19" i="29" s="1"/>
  <c r="F19" i="29"/>
  <c r="J19" i="29" s="1"/>
  <c r="H18" i="29"/>
  <c r="L18" i="29" s="1"/>
  <c r="G18" i="29"/>
  <c r="K18" i="29" s="1"/>
  <c r="F18" i="29"/>
  <c r="J18" i="29" s="1"/>
  <c r="H17" i="29"/>
  <c r="L17" i="29" s="1"/>
  <c r="G17" i="29"/>
  <c r="K17" i="29" s="1"/>
  <c r="F17" i="29"/>
  <c r="J17" i="29" s="1"/>
  <c r="H16" i="29"/>
  <c r="L16" i="29" s="1"/>
  <c r="G16" i="29"/>
  <c r="K16" i="29" s="1"/>
  <c r="F16" i="29"/>
  <c r="J16" i="29" s="1"/>
  <c r="H15" i="29"/>
  <c r="L15" i="29" s="1"/>
  <c r="G15" i="29"/>
  <c r="K15" i="29" s="1"/>
  <c r="F15" i="29"/>
  <c r="J15" i="29" s="1"/>
  <c r="H14" i="29"/>
  <c r="L14" i="29" s="1"/>
  <c r="G14" i="29"/>
  <c r="K14" i="29" s="1"/>
  <c r="F14" i="29"/>
  <c r="J14" i="29" s="1"/>
  <c r="H13" i="29"/>
  <c r="L13" i="29" s="1"/>
  <c r="G13" i="29"/>
  <c r="K13" i="29" s="1"/>
  <c r="F13" i="29"/>
  <c r="J13" i="29" s="1"/>
  <c r="H12" i="29"/>
  <c r="L12" i="29" s="1"/>
  <c r="G12" i="29"/>
  <c r="K12" i="29" s="1"/>
  <c r="F12" i="29"/>
  <c r="J12" i="29" s="1"/>
  <c r="H11" i="29"/>
  <c r="L11" i="29" s="1"/>
  <c r="G11" i="29"/>
  <c r="K11" i="29" s="1"/>
  <c r="F11" i="29"/>
  <c r="J11" i="29" s="1"/>
  <c r="H10" i="29"/>
  <c r="L10" i="29" s="1"/>
  <c r="G10" i="29"/>
  <c r="K10" i="29" s="1"/>
  <c r="F10" i="29"/>
  <c r="J10" i="29" s="1"/>
  <c r="H9" i="29"/>
  <c r="L9" i="29" s="1"/>
  <c r="G9" i="29"/>
  <c r="K9" i="29" s="1"/>
  <c r="F9" i="29"/>
  <c r="J9" i="29" s="1"/>
  <c r="H8" i="29"/>
  <c r="L8" i="29" s="1"/>
  <c r="G8" i="29"/>
  <c r="K8" i="29" s="1"/>
  <c r="F8" i="29"/>
  <c r="J8" i="29" s="1"/>
  <c r="H7" i="29"/>
  <c r="L7" i="29" s="1"/>
  <c r="G7" i="29"/>
  <c r="K7" i="29" s="1"/>
  <c r="F7" i="29"/>
  <c r="J7" i="29" s="1"/>
  <c r="H6" i="29"/>
  <c r="L6" i="29" s="1"/>
  <c r="G6" i="29"/>
  <c r="K6" i="29" s="1"/>
  <c r="F6" i="29"/>
  <c r="J6" i="29" s="1"/>
  <c r="H5" i="29"/>
  <c r="L5" i="29" s="1"/>
  <c r="G5" i="29"/>
  <c r="K5" i="29" s="1"/>
  <c r="F5" i="29"/>
  <c r="J5" i="29" s="1"/>
  <c r="H4" i="29"/>
  <c r="L4" i="29" s="1"/>
  <c r="G4" i="29"/>
  <c r="K4" i="29" s="1"/>
  <c r="F4" i="29"/>
  <c r="J4" i="29" s="1"/>
  <c r="H3" i="29"/>
  <c r="L3" i="29" s="1"/>
  <c r="G3" i="29"/>
  <c r="K3" i="29" s="1"/>
  <c r="F3" i="29"/>
  <c r="J3" i="29" s="1"/>
  <c r="N2" i="29"/>
  <c r="M2" i="29"/>
  <c r="H2" i="29"/>
  <c r="L2" i="29" s="1"/>
  <c r="G2" i="29"/>
  <c r="K2" i="29" s="1"/>
  <c r="F2" i="29"/>
  <c r="J2" i="29" s="1"/>
  <c r="H77" i="28"/>
  <c r="L77" i="28" s="1"/>
  <c r="G77" i="28"/>
  <c r="K77" i="28" s="1"/>
  <c r="F77" i="28"/>
  <c r="J77" i="28" s="1"/>
  <c r="H76" i="28"/>
  <c r="L76" i="28" s="1"/>
  <c r="G76" i="28"/>
  <c r="K76" i="28" s="1"/>
  <c r="F76" i="28"/>
  <c r="J76" i="28" s="1"/>
  <c r="H75" i="28"/>
  <c r="L75" i="28" s="1"/>
  <c r="G75" i="28"/>
  <c r="K75" i="28" s="1"/>
  <c r="F75" i="28"/>
  <c r="J75" i="28" s="1"/>
  <c r="H74" i="28"/>
  <c r="L74" i="28" s="1"/>
  <c r="G74" i="28"/>
  <c r="K74" i="28" s="1"/>
  <c r="F74" i="28"/>
  <c r="J74" i="28" s="1"/>
  <c r="H73" i="28"/>
  <c r="L73" i="28" s="1"/>
  <c r="G73" i="28"/>
  <c r="K73" i="28" s="1"/>
  <c r="F73" i="28"/>
  <c r="J73" i="28" s="1"/>
  <c r="H72" i="28"/>
  <c r="L72" i="28" s="1"/>
  <c r="G72" i="28"/>
  <c r="K72" i="28" s="1"/>
  <c r="F72" i="28"/>
  <c r="J72" i="28" s="1"/>
  <c r="H71" i="28"/>
  <c r="L71" i="28" s="1"/>
  <c r="G71" i="28"/>
  <c r="K71" i="28" s="1"/>
  <c r="F71" i="28"/>
  <c r="J71" i="28" s="1"/>
  <c r="H70" i="28"/>
  <c r="L70" i="28" s="1"/>
  <c r="G70" i="28"/>
  <c r="K70" i="28" s="1"/>
  <c r="F70" i="28"/>
  <c r="J70" i="28" s="1"/>
  <c r="H69" i="28"/>
  <c r="L69" i="28" s="1"/>
  <c r="G69" i="28"/>
  <c r="K69" i="28" s="1"/>
  <c r="F69" i="28"/>
  <c r="J69" i="28" s="1"/>
  <c r="H68" i="28"/>
  <c r="L68" i="28" s="1"/>
  <c r="G68" i="28"/>
  <c r="K68" i="28" s="1"/>
  <c r="F68" i="28"/>
  <c r="J68" i="28" s="1"/>
  <c r="H67" i="28"/>
  <c r="L67" i="28" s="1"/>
  <c r="G67" i="28"/>
  <c r="K67" i="28" s="1"/>
  <c r="F67" i="28"/>
  <c r="J67" i="28" s="1"/>
  <c r="H66" i="28"/>
  <c r="L66" i="28" s="1"/>
  <c r="G66" i="28"/>
  <c r="K66" i="28" s="1"/>
  <c r="F66" i="28"/>
  <c r="J66" i="28" s="1"/>
  <c r="H65" i="28"/>
  <c r="L65" i="28" s="1"/>
  <c r="G65" i="28"/>
  <c r="K65" i="28" s="1"/>
  <c r="F65" i="28"/>
  <c r="J65" i="28" s="1"/>
  <c r="H64" i="28"/>
  <c r="L64" i="28" s="1"/>
  <c r="G64" i="28"/>
  <c r="K64" i="28" s="1"/>
  <c r="F64" i="28"/>
  <c r="J64" i="28" s="1"/>
  <c r="H63" i="28"/>
  <c r="L63" i="28" s="1"/>
  <c r="G63" i="28"/>
  <c r="K63" i="28" s="1"/>
  <c r="F63" i="28"/>
  <c r="J63" i="28" s="1"/>
  <c r="H62" i="28"/>
  <c r="L62" i="28" s="1"/>
  <c r="G62" i="28"/>
  <c r="K62" i="28" s="1"/>
  <c r="F62" i="28"/>
  <c r="J62" i="28" s="1"/>
  <c r="H61" i="28"/>
  <c r="L61" i="28" s="1"/>
  <c r="G61" i="28"/>
  <c r="K61" i="28" s="1"/>
  <c r="F61" i="28"/>
  <c r="J61" i="28" s="1"/>
  <c r="H60" i="28"/>
  <c r="L60" i="28" s="1"/>
  <c r="G60" i="28"/>
  <c r="K60" i="28" s="1"/>
  <c r="F60" i="28"/>
  <c r="J60" i="28" s="1"/>
  <c r="H59" i="28"/>
  <c r="L59" i="28" s="1"/>
  <c r="G59" i="28"/>
  <c r="K59" i="28" s="1"/>
  <c r="F59" i="28"/>
  <c r="J59" i="28" s="1"/>
  <c r="H58" i="28"/>
  <c r="L58" i="28" s="1"/>
  <c r="G58" i="28"/>
  <c r="K58" i="28" s="1"/>
  <c r="F58" i="28"/>
  <c r="J58" i="28" s="1"/>
  <c r="H57" i="28"/>
  <c r="L57" i="28" s="1"/>
  <c r="G57" i="28"/>
  <c r="K57" i="28" s="1"/>
  <c r="F57" i="28"/>
  <c r="J57" i="28" s="1"/>
  <c r="H56" i="28"/>
  <c r="L56" i="28" s="1"/>
  <c r="G56" i="28"/>
  <c r="K56" i="28" s="1"/>
  <c r="F56" i="28"/>
  <c r="J56" i="28" s="1"/>
  <c r="H55" i="28"/>
  <c r="L55" i="28" s="1"/>
  <c r="G55" i="28"/>
  <c r="K55" i="28" s="1"/>
  <c r="F55" i="28"/>
  <c r="J55" i="28" s="1"/>
  <c r="H54" i="28"/>
  <c r="L54" i="28" s="1"/>
  <c r="G54" i="28"/>
  <c r="K54" i="28" s="1"/>
  <c r="F54" i="28"/>
  <c r="J54" i="28" s="1"/>
  <c r="H53" i="28"/>
  <c r="L53" i="28" s="1"/>
  <c r="G53" i="28"/>
  <c r="K53" i="28" s="1"/>
  <c r="F53" i="28"/>
  <c r="J53" i="28" s="1"/>
  <c r="H52" i="28"/>
  <c r="L52" i="28" s="1"/>
  <c r="G52" i="28"/>
  <c r="K52" i="28" s="1"/>
  <c r="F52" i="28"/>
  <c r="J52" i="28" s="1"/>
  <c r="H51" i="28"/>
  <c r="L51" i="28" s="1"/>
  <c r="G51" i="28"/>
  <c r="K51" i="28" s="1"/>
  <c r="F51" i="28"/>
  <c r="J51" i="28" s="1"/>
  <c r="H50" i="28"/>
  <c r="L50" i="28" s="1"/>
  <c r="G50" i="28"/>
  <c r="K50" i="28" s="1"/>
  <c r="F50" i="28"/>
  <c r="J50" i="28" s="1"/>
  <c r="H49" i="28"/>
  <c r="L49" i="28" s="1"/>
  <c r="G49" i="28"/>
  <c r="K49" i="28" s="1"/>
  <c r="F49" i="28"/>
  <c r="J49" i="28" s="1"/>
  <c r="H48" i="28"/>
  <c r="L48" i="28" s="1"/>
  <c r="G48" i="28"/>
  <c r="K48" i="28" s="1"/>
  <c r="F48" i="28"/>
  <c r="J48" i="28" s="1"/>
  <c r="H47" i="28"/>
  <c r="L47" i="28" s="1"/>
  <c r="G47" i="28"/>
  <c r="K47" i="28" s="1"/>
  <c r="F47" i="28"/>
  <c r="J47" i="28" s="1"/>
  <c r="H46" i="28"/>
  <c r="L46" i="28" s="1"/>
  <c r="G46" i="28"/>
  <c r="K46" i="28" s="1"/>
  <c r="F46" i="28"/>
  <c r="J46" i="28" s="1"/>
  <c r="H45" i="28"/>
  <c r="L45" i="28" s="1"/>
  <c r="G45" i="28"/>
  <c r="K45" i="28" s="1"/>
  <c r="F45" i="28"/>
  <c r="J45" i="28" s="1"/>
  <c r="H44" i="28"/>
  <c r="L44" i="28" s="1"/>
  <c r="G44" i="28"/>
  <c r="K44" i="28" s="1"/>
  <c r="F44" i="28"/>
  <c r="J44" i="28" s="1"/>
  <c r="H43" i="28"/>
  <c r="L43" i="28" s="1"/>
  <c r="G43" i="28"/>
  <c r="K43" i="28" s="1"/>
  <c r="F43" i="28"/>
  <c r="J43" i="28" s="1"/>
  <c r="H42" i="28"/>
  <c r="L42" i="28" s="1"/>
  <c r="G42" i="28"/>
  <c r="K42" i="28" s="1"/>
  <c r="F42" i="28"/>
  <c r="J42" i="28" s="1"/>
  <c r="H41" i="28"/>
  <c r="L41" i="28" s="1"/>
  <c r="G41" i="28"/>
  <c r="K41" i="28" s="1"/>
  <c r="F41" i="28"/>
  <c r="J41" i="28" s="1"/>
  <c r="H40" i="28"/>
  <c r="L40" i="28" s="1"/>
  <c r="G40" i="28"/>
  <c r="K40" i="28" s="1"/>
  <c r="F40" i="28"/>
  <c r="J40" i="28" s="1"/>
  <c r="H39" i="28"/>
  <c r="L39" i="28" s="1"/>
  <c r="G39" i="28"/>
  <c r="K39" i="28" s="1"/>
  <c r="F39" i="28"/>
  <c r="J39" i="28" s="1"/>
  <c r="H38" i="28"/>
  <c r="L38" i="28" s="1"/>
  <c r="G38" i="28"/>
  <c r="K38" i="28" s="1"/>
  <c r="F38" i="28"/>
  <c r="J38" i="28" s="1"/>
  <c r="H37" i="28"/>
  <c r="L37" i="28" s="1"/>
  <c r="G37" i="28"/>
  <c r="K37" i="28" s="1"/>
  <c r="F37" i="28"/>
  <c r="J37" i="28" s="1"/>
  <c r="H36" i="28"/>
  <c r="L36" i="28" s="1"/>
  <c r="G36" i="28"/>
  <c r="K36" i="28" s="1"/>
  <c r="F36" i="28"/>
  <c r="J36" i="28" s="1"/>
  <c r="H35" i="28"/>
  <c r="L35" i="28" s="1"/>
  <c r="G35" i="28"/>
  <c r="K35" i="28" s="1"/>
  <c r="F35" i="28"/>
  <c r="J35" i="28" s="1"/>
  <c r="H34" i="28"/>
  <c r="L34" i="28" s="1"/>
  <c r="G34" i="28"/>
  <c r="K34" i="28" s="1"/>
  <c r="F34" i="28"/>
  <c r="J34" i="28" s="1"/>
  <c r="H33" i="28"/>
  <c r="L33" i="28" s="1"/>
  <c r="G33" i="28"/>
  <c r="K33" i="28" s="1"/>
  <c r="F33" i="28"/>
  <c r="J33" i="28" s="1"/>
  <c r="H32" i="28"/>
  <c r="L32" i="28" s="1"/>
  <c r="G32" i="28"/>
  <c r="K32" i="28" s="1"/>
  <c r="F32" i="28"/>
  <c r="J32" i="28" s="1"/>
  <c r="H31" i="28"/>
  <c r="L31" i="28" s="1"/>
  <c r="G31" i="28"/>
  <c r="K31" i="28" s="1"/>
  <c r="F31" i="28"/>
  <c r="J31" i="28" s="1"/>
  <c r="H30" i="28"/>
  <c r="L30" i="28" s="1"/>
  <c r="G30" i="28"/>
  <c r="K30" i="28" s="1"/>
  <c r="F30" i="28"/>
  <c r="J30" i="28" s="1"/>
  <c r="H29" i="28"/>
  <c r="L29" i="28" s="1"/>
  <c r="G29" i="28"/>
  <c r="K29" i="28" s="1"/>
  <c r="F29" i="28"/>
  <c r="J29" i="28" s="1"/>
  <c r="H28" i="28"/>
  <c r="L28" i="28" s="1"/>
  <c r="G28" i="28"/>
  <c r="K28" i="28" s="1"/>
  <c r="F28" i="28"/>
  <c r="J28" i="28" s="1"/>
  <c r="H27" i="28"/>
  <c r="L27" i="28" s="1"/>
  <c r="G27" i="28"/>
  <c r="K27" i="28" s="1"/>
  <c r="F27" i="28"/>
  <c r="J27" i="28" s="1"/>
  <c r="H26" i="28"/>
  <c r="L26" i="28" s="1"/>
  <c r="G26" i="28"/>
  <c r="K26" i="28" s="1"/>
  <c r="F26" i="28"/>
  <c r="J26" i="28" s="1"/>
  <c r="H25" i="28"/>
  <c r="L25" i="28" s="1"/>
  <c r="G25" i="28"/>
  <c r="K25" i="28" s="1"/>
  <c r="F25" i="28"/>
  <c r="J25" i="28" s="1"/>
  <c r="H24" i="28"/>
  <c r="L24" i="28" s="1"/>
  <c r="G24" i="28"/>
  <c r="K24" i="28" s="1"/>
  <c r="F24" i="28"/>
  <c r="J24" i="28" s="1"/>
  <c r="H23" i="28"/>
  <c r="L23" i="28" s="1"/>
  <c r="G23" i="28"/>
  <c r="K23" i="28" s="1"/>
  <c r="F23" i="28"/>
  <c r="J23" i="28" s="1"/>
  <c r="H22" i="28"/>
  <c r="L22" i="28" s="1"/>
  <c r="G22" i="28"/>
  <c r="K22" i="28" s="1"/>
  <c r="F22" i="28"/>
  <c r="J22" i="28" s="1"/>
  <c r="H21" i="28"/>
  <c r="L21" i="28" s="1"/>
  <c r="G21" i="28"/>
  <c r="K21" i="28" s="1"/>
  <c r="F21" i="28"/>
  <c r="J21" i="28" s="1"/>
  <c r="H20" i="28"/>
  <c r="L20" i="28" s="1"/>
  <c r="G20" i="28"/>
  <c r="K20" i="28" s="1"/>
  <c r="F20" i="28"/>
  <c r="J20" i="28" s="1"/>
  <c r="H19" i="28"/>
  <c r="L19" i="28" s="1"/>
  <c r="G19" i="28"/>
  <c r="K19" i="28" s="1"/>
  <c r="F19" i="28"/>
  <c r="J19" i="28" s="1"/>
  <c r="H18" i="28"/>
  <c r="L18" i="28" s="1"/>
  <c r="G18" i="28"/>
  <c r="K18" i="28" s="1"/>
  <c r="F18" i="28"/>
  <c r="J18" i="28" s="1"/>
  <c r="H17" i="28"/>
  <c r="L17" i="28" s="1"/>
  <c r="G17" i="28"/>
  <c r="K17" i="28" s="1"/>
  <c r="F17" i="28"/>
  <c r="J17" i="28" s="1"/>
  <c r="H16" i="28"/>
  <c r="L16" i="28" s="1"/>
  <c r="G16" i="28"/>
  <c r="K16" i="28" s="1"/>
  <c r="F16" i="28"/>
  <c r="J16" i="28" s="1"/>
  <c r="H15" i="28"/>
  <c r="L15" i="28" s="1"/>
  <c r="G15" i="28"/>
  <c r="K15" i="28" s="1"/>
  <c r="F15" i="28"/>
  <c r="J15" i="28" s="1"/>
  <c r="H14" i="28"/>
  <c r="L14" i="28" s="1"/>
  <c r="G14" i="28"/>
  <c r="K14" i="28" s="1"/>
  <c r="F14" i="28"/>
  <c r="J14" i="28" s="1"/>
  <c r="H13" i="28"/>
  <c r="L13" i="28" s="1"/>
  <c r="G13" i="28"/>
  <c r="K13" i="28" s="1"/>
  <c r="F13" i="28"/>
  <c r="J13" i="28" s="1"/>
  <c r="H12" i="28"/>
  <c r="L12" i="28" s="1"/>
  <c r="G12" i="28"/>
  <c r="K12" i="28" s="1"/>
  <c r="F12" i="28"/>
  <c r="J12" i="28" s="1"/>
  <c r="H11" i="28"/>
  <c r="L11" i="28" s="1"/>
  <c r="G11" i="28"/>
  <c r="K11" i="28" s="1"/>
  <c r="F11" i="28"/>
  <c r="J11" i="28" s="1"/>
  <c r="H10" i="28"/>
  <c r="L10" i="28" s="1"/>
  <c r="G10" i="28"/>
  <c r="K10" i="28" s="1"/>
  <c r="F10" i="28"/>
  <c r="J10" i="28" s="1"/>
  <c r="H9" i="28"/>
  <c r="L9" i="28" s="1"/>
  <c r="G9" i="28"/>
  <c r="K9" i="28" s="1"/>
  <c r="F9" i="28"/>
  <c r="J9" i="28" s="1"/>
  <c r="H8" i="28"/>
  <c r="L8" i="28" s="1"/>
  <c r="G8" i="28"/>
  <c r="K8" i="28" s="1"/>
  <c r="F8" i="28"/>
  <c r="J8" i="28" s="1"/>
  <c r="H7" i="28"/>
  <c r="L7" i="28" s="1"/>
  <c r="G7" i="28"/>
  <c r="K7" i="28" s="1"/>
  <c r="F7" i="28"/>
  <c r="J7" i="28" s="1"/>
  <c r="H6" i="28"/>
  <c r="L6" i="28" s="1"/>
  <c r="G6" i="28"/>
  <c r="K6" i="28" s="1"/>
  <c r="F6" i="28"/>
  <c r="J6" i="28" s="1"/>
  <c r="H5" i="28"/>
  <c r="L5" i="28" s="1"/>
  <c r="G5" i="28"/>
  <c r="K5" i="28" s="1"/>
  <c r="F5" i="28"/>
  <c r="J5" i="28" s="1"/>
  <c r="H4" i="28"/>
  <c r="L4" i="28" s="1"/>
  <c r="G4" i="28"/>
  <c r="K4" i="28" s="1"/>
  <c r="F4" i="28"/>
  <c r="J4" i="28" s="1"/>
  <c r="H3" i="28"/>
  <c r="L3" i="28" s="1"/>
  <c r="G3" i="28"/>
  <c r="K3" i="28" s="1"/>
  <c r="F3" i="28"/>
  <c r="J3" i="28" s="1"/>
  <c r="S2" i="28"/>
  <c r="R2" i="28"/>
  <c r="Q2" i="28"/>
  <c r="P2" i="28"/>
  <c r="O2" i="28"/>
  <c r="N2" i="28"/>
  <c r="M2" i="28"/>
  <c r="H2" i="28"/>
  <c r="L2" i="28" s="1"/>
  <c r="G2" i="28"/>
  <c r="K2" i="28" s="1"/>
  <c r="F2" i="28"/>
  <c r="J2" i="28" s="1"/>
  <c r="G77" i="27"/>
  <c r="F77" i="27"/>
  <c r="E77" i="27"/>
  <c r="G76" i="27"/>
  <c r="F76" i="27"/>
  <c r="E76" i="27"/>
  <c r="G75" i="27"/>
  <c r="F75" i="27"/>
  <c r="E75" i="27"/>
  <c r="G74" i="27"/>
  <c r="F74" i="27"/>
  <c r="E74" i="27"/>
  <c r="G73" i="27"/>
  <c r="F73" i="27"/>
  <c r="E73" i="27"/>
  <c r="G72" i="27"/>
  <c r="F72" i="27"/>
  <c r="E72" i="27"/>
  <c r="G71" i="27"/>
  <c r="F71" i="27"/>
  <c r="E71" i="27"/>
  <c r="G70" i="27"/>
  <c r="F70" i="27"/>
  <c r="E70" i="27"/>
  <c r="G69" i="27"/>
  <c r="F69" i="27"/>
  <c r="E69" i="27"/>
  <c r="G68" i="27"/>
  <c r="F68" i="27"/>
  <c r="E68" i="27"/>
  <c r="G67" i="27"/>
  <c r="F67" i="27"/>
  <c r="E67" i="27"/>
  <c r="G66" i="27"/>
  <c r="F66" i="27"/>
  <c r="E66" i="27"/>
  <c r="G65" i="27"/>
  <c r="F65" i="27"/>
  <c r="E65" i="27"/>
  <c r="G64" i="27"/>
  <c r="F64" i="27"/>
  <c r="E64" i="27"/>
  <c r="G63" i="27"/>
  <c r="F63" i="27"/>
  <c r="E63" i="27"/>
  <c r="G62" i="27"/>
  <c r="F62" i="27"/>
  <c r="E62" i="27"/>
  <c r="G61" i="27"/>
  <c r="F61" i="27"/>
  <c r="E61" i="27"/>
  <c r="G60" i="27"/>
  <c r="F60" i="27"/>
  <c r="E60" i="27"/>
  <c r="G59" i="27"/>
  <c r="F59" i="27"/>
  <c r="E59" i="27"/>
  <c r="G58" i="27"/>
  <c r="F58" i="27"/>
  <c r="E58" i="27"/>
  <c r="G57" i="27"/>
  <c r="F57" i="27"/>
  <c r="E57" i="27"/>
  <c r="G56" i="27"/>
  <c r="F56" i="27"/>
  <c r="E56" i="27"/>
  <c r="G55" i="27"/>
  <c r="F55" i="27"/>
  <c r="E55" i="27"/>
  <c r="G54" i="27"/>
  <c r="F54" i="27"/>
  <c r="E54" i="27"/>
  <c r="G53" i="27"/>
  <c r="F53" i="27"/>
  <c r="E53" i="27"/>
  <c r="G52" i="27"/>
  <c r="F52" i="27"/>
  <c r="E52" i="27"/>
  <c r="G51" i="27"/>
  <c r="F51" i="27"/>
  <c r="E51" i="27"/>
  <c r="G50" i="27"/>
  <c r="F50" i="27"/>
  <c r="E50" i="27"/>
  <c r="G49" i="27"/>
  <c r="F49" i="27"/>
  <c r="E49" i="27"/>
  <c r="G48" i="27"/>
  <c r="F48" i="27"/>
  <c r="E48" i="27"/>
  <c r="G47" i="27"/>
  <c r="F47" i="27"/>
  <c r="E47" i="27"/>
  <c r="G46" i="27"/>
  <c r="F46" i="27"/>
  <c r="E46" i="27"/>
  <c r="G45" i="27"/>
  <c r="F45" i="27"/>
  <c r="E45" i="27"/>
  <c r="G44" i="27"/>
  <c r="F44" i="27"/>
  <c r="E44" i="27"/>
  <c r="G43" i="27"/>
  <c r="F43" i="27"/>
  <c r="E43" i="27"/>
  <c r="G42" i="27"/>
  <c r="F42" i="27"/>
  <c r="E42" i="27"/>
  <c r="G41" i="27"/>
  <c r="F41" i="27"/>
  <c r="E41" i="27"/>
  <c r="G40" i="27"/>
  <c r="F40" i="27"/>
  <c r="E40" i="27"/>
  <c r="G39" i="27"/>
  <c r="F39" i="27"/>
  <c r="E39" i="27"/>
  <c r="G38" i="27"/>
  <c r="F38" i="27"/>
  <c r="E38" i="27"/>
  <c r="G37" i="27"/>
  <c r="F37" i="27"/>
  <c r="E37" i="27"/>
  <c r="G36" i="27"/>
  <c r="F36" i="27"/>
  <c r="E36" i="27"/>
  <c r="G35" i="27"/>
  <c r="F35" i="27"/>
  <c r="E35" i="27"/>
  <c r="G34" i="27"/>
  <c r="F34" i="27"/>
  <c r="E34" i="27"/>
  <c r="G33" i="27"/>
  <c r="F33" i="27"/>
  <c r="E33" i="27"/>
  <c r="G32" i="27"/>
  <c r="F32" i="27"/>
  <c r="E32" i="27"/>
  <c r="G31" i="27"/>
  <c r="F31" i="27"/>
  <c r="E31" i="27"/>
  <c r="G30" i="27"/>
  <c r="F30" i="27"/>
  <c r="E30" i="27"/>
  <c r="G29" i="27"/>
  <c r="F29" i="27"/>
  <c r="E29" i="27"/>
  <c r="G28" i="27"/>
  <c r="F28" i="27"/>
  <c r="E28" i="27"/>
  <c r="G27" i="27"/>
  <c r="F27" i="27"/>
  <c r="E27" i="27"/>
  <c r="G26" i="27"/>
  <c r="F26" i="27"/>
  <c r="E26" i="27"/>
  <c r="G25" i="27"/>
  <c r="F25" i="27"/>
  <c r="E25" i="27"/>
  <c r="G24" i="27"/>
  <c r="F24" i="27"/>
  <c r="E24" i="27"/>
  <c r="G23" i="27"/>
  <c r="F23" i="27"/>
  <c r="E23" i="27"/>
  <c r="G22" i="27"/>
  <c r="F22" i="27"/>
  <c r="E22" i="27"/>
  <c r="G21" i="27"/>
  <c r="F21" i="27"/>
  <c r="E21" i="27"/>
  <c r="G20" i="27"/>
  <c r="F20" i="27"/>
  <c r="E20" i="27"/>
  <c r="G19" i="27"/>
  <c r="F19" i="27"/>
  <c r="E19" i="27"/>
  <c r="G18" i="27"/>
  <c r="F18" i="27"/>
  <c r="E18" i="27"/>
  <c r="G17" i="27"/>
  <c r="F17" i="27"/>
  <c r="E17" i="27"/>
  <c r="G16" i="27"/>
  <c r="F16" i="27"/>
  <c r="E16" i="27"/>
  <c r="G15" i="27"/>
  <c r="F15" i="27"/>
  <c r="E15" i="27"/>
  <c r="G14" i="27"/>
  <c r="F14" i="27"/>
  <c r="E14" i="27"/>
  <c r="G13" i="27"/>
  <c r="F13" i="27"/>
  <c r="E13" i="27"/>
  <c r="G12" i="27"/>
  <c r="F12" i="27"/>
  <c r="E12" i="27"/>
  <c r="G11" i="27"/>
  <c r="F11" i="27"/>
  <c r="E11" i="27"/>
  <c r="G10" i="27"/>
  <c r="F10" i="27"/>
  <c r="E10" i="27"/>
  <c r="G9" i="27"/>
  <c r="F9" i="27"/>
  <c r="E9" i="27"/>
  <c r="G8" i="27"/>
  <c r="F8" i="27"/>
  <c r="E8" i="27"/>
  <c r="G7" i="27"/>
  <c r="F7" i="27"/>
  <c r="E7" i="27"/>
  <c r="G6" i="27"/>
  <c r="F6" i="27"/>
  <c r="E6" i="27"/>
  <c r="G5" i="27"/>
  <c r="F5" i="27"/>
  <c r="E5" i="27"/>
  <c r="G4" i="27"/>
  <c r="F4" i="27"/>
  <c r="E4" i="27"/>
  <c r="G3" i="27"/>
  <c r="F3" i="27"/>
  <c r="E3" i="27"/>
  <c r="N2" i="27"/>
  <c r="M2" i="27"/>
  <c r="L2" i="27"/>
  <c r="K2" i="27"/>
  <c r="J2" i="27"/>
  <c r="I2" i="27"/>
  <c r="H2" i="27"/>
  <c r="G2" i="27"/>
  <c r="F2" i="27"/>
  <c r="E2" i="27"/>
  <c r="J77" i="26"/>
  <c r="I77" i="26"/>
  <c r="H77" i="26"/>
  <c r="J76" i="26"/>
  <c r="I76" i="26"/>
  <c r="H76" i="26"/>
  <c r="J75" i="26"/>
  <c r="I75" i="26"/>
  <c r="H75" i="26"/>
  <c r="J74" i="26"/>
  <c r="I74" i="26"/>
  <c r="H74" i="26"/>
  <c r="J73" i="26"/>
  <c r="I73" i="26"/>
  <c r="H73" i="26"/>
  <c r="J72" i="26"/>
  <c r="I72" i="26"/>
  <c r="H72" i="26"/>
  <c r="J71" i="26"/>
  <c r="I71" i="26"/>
  <c r="H71" i="26"/>
  <c r="J70" i="26"/>
  <c r="I70" i="26"/>
  <c r="H70" i="26"/>
  <c r="J69" i="26"/>
  <c r="I69" i="26"/>
  <c r="H69" i="26"/>
  <c r="J68" i="26"/>
  <c r="I68" i="26"/>
  <c r="H68" i="26"/>
  <c r="J67" i="26"/>
  <c r="I67" i="26"/>
  <c r="H67" i="26"/>
  <c r="J66" i="26"/>
  <c r="I66" i="26"/>
  <c r="H66" i="26"/>
  <c r="J65" i="26"/>
  <c r="I65" i="26"/>
  <c r="H65" i="26"/>
  <c r="J64" i="26"/>
  <c r="I64" i="26"/>
  <c r="H64" i="26"/>
  <c r="J63" i="26"/>
  <c r="I63" i="26"/>
  <c r="H63" i="26"/>
  <c r="J62" i="26"/>
  <c r="I62" i="26"/>
  <c r="H62" i="26"/>
  <c r="J61" i="26"/>
  <c r="I61" i="26"/>
  <c r="H61" i="26"/>
  <c r="J60" i="26"/>
  <c r="I60" i="26"/>
  <c r="H60" i="26"/>
  <c r="J59" i="26"/>
  <c r="I59" i="26"/>
  <c r="H59" i="26"/>
  <c r="J58" i="26"/>
  <c r="I58" i="26"/>
  <c r="H58" i="26"/>
  <c r="J57" i="26"/>
  <c r="I57" i="26"/>
  <c r="H57" i="26"/>
  <c r="J56" i="26"/>
  <c r="I56" i="26"/>
  <c r="H56" i="26"/>
  <c r="J55" i="26"/>
  <c r="I55" i="26"/>
  <c r="H55" i="26"/>
  <c r="J54" i="26"/>
  <c r="I54" i="26"/>
  <c r="H54" i="26"/>
  <c r="J53" i="26"/>
  <c r="I53" i="26"/>
  <c r="H53" i="26"/>
  <c r="J52" i="26"/>
  <c r="I52" i="26"/>
  <c r="H52" i="26"/>
  <c r="J51" i="26"/>
  <c r="I51" i="26"/>
  <c r="H51" i="26"/>
  <c r="J50" i="26"/>
  <c r="I50" i="26"/>
  <c r="H50" i="26"/>
  <c r="J49" i="26"/>
  <c r="I49" i="26"/>
  <c r="H49" i="26"/>
  <c r="J48" i="26"/>
  <c r="I48" i="26"/>
  <c r="H48" i="26"/>
  <c r="J47" i="26"/>
  <c r="I47" i="26"/>
  <c r="H47" i="26"/>
  <c r="J46" i="26"/>
  <c r="I46" i="26"/>
  <c r="H46" i="26"/>
  <c r="J45" i="26"/>
  <c r="I45" i="26"/>
  <c r="H45" i="26"/>
  <c r="J44" i="26"/>
  <c r="I44" i="26"/>
  <c r="H44" i="26"/>
  <c r="J43" i="26"/>
  <c r="I43" i="26"/>
  <c r="H43" i="26"/>
  <c r="J42" i="26"/>
  <c r="I42" i="26"/>
  <c r="H42" i="26"/>
  <c r="J41" i="26"/>
  <c r="I41" i="26"/>
  <c r="H41" i="26"/>
  <c r="J40" i="26"/>
  <c r="I40" i="26"/>
  <c r="H40" i="26"/>
  <c r="J39" i="26"/>
  <c r="I39" i="26"/>
  <c r="H39" i="26"/>
  <c r="J38" i="26"/>
  <c r="I38" i="26"/>
  <c r="H38" i="26"/>
  <c r="J37" i="26"/>
  <c r="I37" i="26"/>
  <c r="H37" i="26"/>
  <c r="J36" i="26"/>
  <c r="I36" i="26"/>
  <c r="H36" i="26"/>
  <c r="J35" i="26"/>
  <c r="I35" i="26"/>
  <c r="H35" i="26"/>
  <c r="J34" i="26"/>
  <c r="I34" i="26"/>
  <c r="H34" i="26"/>
  <c r="J33" i="26"/>
  <c r="I33" i="26"/>
  <c r="H33" i="26"/>
  <c r="J32" i="26"/>
  <c r="I32" i="26"/>
  <c r="H32" i="26"/>
  <c r="J31" i="26"/>
  <c r="I31" i="26"/>
  <c r="H31" i="26"/>
  <c r="J30" i="26"/>
  <c r="I30" i="26"/>
  <c r="H30" i="26"/>
  <c r="J29" i="26"/>
  <c r="I29" i="26"/>
  <c r="H29" i="26"/>
  <c r="J28" i="26"/>
  <c r="I28" i="26"/>
  <c r="H28" i="26"/>
  <c r="J27" i="26"/>
  <c r="I27" i="26"/>
  <c r="H27" i="26"/>
  <c r="J26" i="26"/>
  <c r="I26" i="26"/>
  <c r="H26" i="26"/>
  <c r="J25" i="26"/>
  <c r="I25" i="26"/>
  <c r="H25" i="26"/>
  <c r="J24" i="26"/>
  <c r="I24" i="26"/>
  <c r="H24" i="26"/>
  <c r="J23" i="26"/>
  <c r="I23" i="26"/>
  <c r="H23" i="26"/>
  <c r="J22" i="26"/>
  <c r="I22" i="26"/>
  <c r="H22" i="26"/>
  <c r="J21" i="26"/>
  <c r="I21" i="26"/>
  <c r="H21" i="26"/>
  <c r="J20" i="26"/>
  <c r="I20" i="26"/>
  <c r="H20" i="26"/>
  <c r="J19" i="26"/>
  <c r="I19" i="26"/>
  <c r="H19" i="26"/>
  <c r="J18" i="26"/>
  <c r="I18" i="26"/>
  <c r="H18" i="26"/>
  <c r="J17" i="26"/>
  <c r="I17" i="26"/>
  <c r="H17" i="26"/>
  <c r="J16" i="26"/>
  <c r="I16" i="26"/>
  <c r="H16" i="26"/>
  <c r="J15" i="26"/>
  <c r="I15" i="26"/>
  <c r="H15" i="26"/>
  <c r="J14" i="26"/>
  <c r="I14" i="26"/>
  <c r="H14" i="26"/>
  <c r="J13" i="26"/>
  <c r="I13" i="26"/>
  <c r="H13" i="26"/>
  <c r="J12" i="26"/>
  <c r="I12" i="26"/>
  <c r="H12" i="26"/>
  <c r="J11" i="26"/>
  <c r="I11" i="26"/>
  <c r="H11" i="26"/>
  <c r="J10" i="26"/>
  <c r="I10" i="26"/>
  <c r="H10" i="26"/>
  <c r="J9" i="26"/>
  <c r="I9" i="26"/>
  <c r="H9" i="26"/>
  <c r="J8" i="26"/>
  <c r="I8" i="26"/>
  <c r="H8" i="26"/>
  <c r="J7" i="26"/>
  <c r="I7" i="26"/>
  <c r="H7" i="26"/>
  <c r="J6" i="26"/>
  <c r="I6" i="26"/>
  <c r="H6" i="26"/>
  <c r="J5" i="26"/>
  <c r="I5" i="26"/>
  <c r="H5" i="26"/>
  <c r="J4" i="26"/>
  <c r="I4" i="26"/>
  <c r="H4" i="26"/>
  <c r="J3" i="26"/>
  <c r="I3" i="26"/>
  <c r="H3" i="26"/>
  <c r="Q2" i="26"/>
  <c r="P2" i="26"/>
  <c r="O2" i="26"/>
  <c r="N2" i="26"/>
  <c r="M2" i="26"/>
  <c r="L2" i="26"/>
  <c r="K2" i="26"/>
  <c r="J2" i="26"/>
  <c r="I2" i="26"/>
  <c r="H2" i="26"/>
  <c r="N2" i="22"/>
  <c r="M2" i="22"/>
  <c r="E4" i="22"/>
  <c r="F4" i="22"/>
  <c r="G4" i="22"/>
  <c r="E5" i="22"/>
  <c r="F5" i="22"/>
  <c r="G5" i="22"/>
  <c r="E6" i="22"/>
  <c r="F6" i="22"/>
  <c r="G6" i="22"/>
  <c r="E7" i="22"/>
  <c r="F7" i="22"/>
  <c r="G7" i="22"/>
  <c r="E8" i="22"/>
  <c r="F8" i="22"/>
  <c r="G8" i="22"/>
  <c r="E9" i="22"/>
  <c r="F9" i="22"/>
  <c r="G9" i="22"/>
  <c r="E10" i="22"/>
  <c r="F10" i="22"/>
  <c r="G10" i="22"/>
  <c r="E11" i="22"/>
  <c r="F11" i="22"/>
  <c r="G11" i="22"/>
  <c r="E12" i="22"/>
  <c r="F12" i="22"/>
  <c r="G12" i="22"/>
  <c r="E13" i="22"/>
  <c r="F13" i="22"/>
  <c r="G13" i="22"/>
  <c r="E14" i="22"/>
  <c r="F14" i="22"/>
  <c r="G14" i="22"/>
  <c r="E15" i="22"/>
  <c r="F15" i="22"/>
  <c r="G15" i="22"/>
  <c r="E16" i="22"/>
  <c r="F16" i="22"/>
  <c r="G16" i="22"/>
  <c r="E17" i="22"/>
  <c r="F17" i="22"/>
  <c r="G17" i="22"/>
  <c r="E18" i="22"/>
  <c r="F18" i="22"/>
  <c r="G18" i="22"/>
  <c r="E19" i="22"/>
  <c r="F19" i="22"/>
  <c r="G19" i="22"/>
  <c r="E20" i="22"/>
  <c r="F20" i="22"/>
  <c r="G20" i="22"/>
  <c r="E21" i="22"/>
  <c r="F21" i="22"/>
  <c r="G21" i="22"/>
  <c r="E22" i="22"/>
  <c r="F22" i="22"/>
  <c r="G22" i="22"/>
  <c r="E23" i="22"/>
  <c r="F23" i="22"/>
  <c r="G23" i="22"/>
  <c r="E24" i="22"/>
  <c r="F24" i="22"/>
  <c r="G24" i="22"/>
  <c r="E25" i="22"/>
  <c r="F25" i="22"/>
  <c r="G25" i="22"/>
  <c r="E26" i="22"/>
  <c r="F26" i="22"/>
  <c r="G26" i="22"/>
  <c r="E27" i="22"/>
  <c r="F27" i="22"/>
  <c r="G27" i="22"/>
  <c r="E28" i="22"/>
  <c r="F28" i="22"/>
  <c r="G28" i="22"/>
  <c r="E29" i="22"/>
  <c r="F29" i="22"/>
  <c r="G29" i="22"/>
  <c r="E30" i="22"/>
  <c r="F30" i="22"/>
  <c r="G30" i="22"/>
  <c r="E31" i="22"/>
  <c r="F31" i="22"/>
  <c r="G31" i="22"/>
  <c r="E32" i="22"/>
  <c r="F32" i="22"/>
  <c r="G32" i="22"/>
  <c r="E33" i="22"/>
  <c r="F33" i="22"/>
  <c r="G33" i="22"/>
  <c r="E34" i="22"/>
  <c r="F34" i="22"/>
  <c r="G34" i="22"/>
  <c r="E35" i="22"/>
  <c r="F35" i="22"/>
  <c r="G35" i="22"/>
  <c r="E36" i="22"/>
  <c r="F36" i="22"/>
  <c r="G36" i="22"/>
  <c r="E37" i="22"/>
  <c r="F37" i="22"/>
  <c r="G37" i="22"/>
  <c r="E38" i="22"/>
  <c r="F38" i="22"/>
  <c r="G38" i="22"/>
  <c r="E39" i="22"/>
  <c r="F39" i="22"/>
  <c r="G39" i="22"/>
  <c r="E40" i="22"/>
  <c r="F40" i="22"/>
  <c r="G40" i="22"/>
  <c r="E41" i="22"/>
  <c r="F41" i="22"/>
  <c r="G41" i="22"/>
  <c r="E42" i="22"/>
  <c r="F42" i="22"/>
  <c r="G42" i="22"/>
  <c r="E43" i="22"/>
  <c r="F43" i="22"/>
  <c r="G43" i="22"/>
  <c r="E44" i="22"/>
  <c r="F44" i="22"/>
  <c r="G44" i="22"/>
  <c r="E45" i="22"/>
  <c r="F45" i="22"/>
  <c r="G45" i="22"/>
  <c r="E46" i="22"/>
  <c r="F46" i="22"/>
  <c r="G46" i="22"/>
  <c r="E47" i="22"/>
  <c r="F47" i="22"/>
  <c r="G47" i="22"/>
  <c r="E48" i="22"/>
  <c r="F48" i="22"/>
  <c r="G48" i="22"/>
  <c r="E49" i="22"/>
  <c r="F49" i="22"/>
  <c r="G49" i="22"/>
  <c r="E50" i="22"/>
  <c r="F50" i="22"/>
  <c r="G50" i="22"/>
  <c r="E51" i="22"/>
  <c r="F51" i="22"/>
  <c r="G51" i="22"/>
  <c r="E52" i="22"/>
  <c r="F52" i="22"/>
  <c r="G52" i="22"/>
  <c r="E53" i="22"/>
  <c r="F53" i="22"/>
  <c r="G53" i="22"/>
  <c r="E54" i="22"/>
  <c r="F54" i="22"/>
  <c r="G54" i="22"/>
  <c r="E55" i="22"/>
  <c r="F55" i="22"/>
  <c r="G55" i="22"/>
  <c r="E56" i="22"/>
  <c r="F56" i="22"/>
  <c r="G56" i="22"/>
  <c r="E57" i="22"/>
  <c r="F57" i="22"/>
  <c r="G57" i="22"/>
  <c r="E58" i="22"/>
  <c r="F58" i="22"/>
  <c r="G58" i="22"/>
  <c r="E59" i="22"/>
  <c r="F59" i="22"/>
  <c r="G59" i="22"/>
  <c r="E60" i="22"/>
  <c r="F60" i="22"/>
  <c r="G60" i="22"/>
  <c r="E61" i="22"/>
  <c r="F61" i="22"/>
  <c r="G61" i="22"/>
  <c r="E62" i="22"/>
  <c r="F62" i="22"/>
  <c r="G62" i="22"/>
  <c r="E63" i="22"/>
  <c r="F63" i="22"/>
  <c r="G63" i="22"/>
  <c r="E64" i="22"/>
  <c r="F64" i="22"/>
  <c r="G64" i="22"/>
  <c r="E65" i="22"/>
  <c r="F65" i="22"/>
  <c r="G65" i="22"/>
  <c r="E66" i="22"/>
  <c r="F66" i="22"/>
  <c r="G66" i="22"/>
  <c r="E67" i="22"/>
  <c r="F67" i="22"/>
  <c r="G67" i="22"/>
  <c r="E68" i="22"/>
  <c r="F68" i="22"/>
  <c r="G68" i="22"/>
  <c r="E69" i="22"/>
  <c r="F69" i="22"/>
  <c r="G69" i="22"/>
  <c r="E70" i="22"/>
  <c r="F70" i="22"/>
  <c r="G70" i="22"/>
  <c r="E71" i="22"/>
  <c r="F71" i="22"/>
  <c r="G71" i="22"/>
  <c r="E72" i="22"/>
  <c r="F72" i="22"/>
  <c r="G72" i="22"/>
  <c r="E73" i="22"/>
  <c r="F73" i="22"/>
  <c r="G73" i="22"/>
  <c r="E74" i="22"/>
  <c r="F74" i="22"/>
  <c r="G74" i="22"/>
  <c r="E75" i="22"/>
  <c r="F75" i="22"/>
  <c r="G75" i="22"/>
  <c r="E76" i="22"/>
  <c r="F76" i="22"/>
  <c r="G76" i="22"/>
  <c r="E77" i="22"/>
  <c r="F77" i="22"/>
  <c r="G77" i="22"/>
  <c r="G3" i="22"/>
  <c r="F3" i="22"/>
  <c r="E3" i="22"/>
  <c r="G2" i="22"/>
  <c r="F2" i="22"/>
  <c r="E2" i="22"/>
  <c r="H2" i="22"/>
  <c r="L2" i="22"/>
  <c r="K2" i="22"/>
  <c r="J2" i="22"/>
  <c r="I2" i="22"/>
  <c r="E4" i="20"/>
  <c r="F4" i="20"/>
  <c r="G4" i="20"/>
  <c r="H4" i="20"/>
  <c r="I4" i="20"/>
  <c r="J4" i="20"/>
  <c r="E5" i="20"/>
  <c r="F5" i="20"/>
  <c r="G5" i="20"/>
  <c r="H5" i="20"/>
  <c r="I5" i="20"/>
  <c r="J5" i="20"/>
  <c r="E6" i="20"/>
  <c r="F6" i="20"/>
  <c r="G6" i="20"/>
  <c r="H6" i="20"/>
  <c r="I6" i="20"/>
  <c r="J6" i="20"/>
  <c r="D6" i="20"/>
  <c r="D4" i="20"/>
  <c r="C20" i="20"/>
  <c r="C21" i="20"/>
  <c r="C19" i="20"/>
  <c r="C17" i="20"/>
  <c r="C18" i="20"/>
  <c r="C16" i="20"/>
  <c r="C14" i="20"/>
  <c r="C15" i="20"/>
  <c r="C13" i="20"/>
  <c r="C11" i="20"/>
  <c r="C12" i="20"/>
  <c r="C10" i="20"/>
  <c r="C8" i="20"/>
  <c r="C9" i="20"/>
  <c r="C7" i="20"/>
  <c r="C5" i="20"/>
  <c r="C6" i="20"/>
  <c r="C4" i="20"/>
  <c r="J21" i="20"/>
  <c r="I21" i="20"/>
  <c r="H21" i="20"/>
  <c r="G21" i="20"/>
  <c r="F21" i="20"/>
  <c r="E21" i="20"/>
  <c r="D21" i="20"/>
  <c r="J20" i="20"/>
  <c r="I20" i="20"/>
  <c r="H20" i="20"/>
  <c r="G20" i="20"/>
  <c r="F20" i="20"/>
  <c r="E20" i="20"/>
  <c r="D20" i="20"/>
  <c r="J19" i="20"/>
  <c r="I19" i="20"/>
  <c r="H19" i="20"/>
  <c r="G19" i="20"/>
  <c r="F19" i="20"/>
  <c r="E19" i="20"/>
  <c r="D19" i="20"/>
  <c r="J18" i="20"/>
  <c r="I18" i="20"/>
  <c r="H18" i="20"/>
  <c r="G18" i="20"/>
  <c r="F18" i="20"/>
  <c r="E18" i="20"/>
  <c r="D18" i="20"/>
  <c r="J17" i="20"/>
  <c r="I17" i="20"/>
  <c r="H17" i="20"/>
  <c r="G17" i="20"/>
  <c r="F17" i="20"/>
  <c r="E17" i="20"/>
  <c r="D17" i="20"/>
  <c r="J16" i="20"/>
  <c r="I16" i="20"/>
  <c r="H16" i="20"/>
  <c r="G16" i="20"/>
  <c r="F16" i="20"/>
  <c r="E16" i="20"/>
  <c r="D16" i="20"/>
  <c r="J15" i="20"/>
  <c r="I15" i="20"/>
  <c r="H15" i="20"/>
  <c r="G15" i="20"/>
  <c r="F15" i="20"/>
  <c r="E15" i="20"/>
  <c r="D15" i="20"/>
  <c r="J14" i="20"/>
  <c r="I14" i="20"/>
  <c r="H14" i="20"/>
  <c r="G14" i="20"/>
  <c r="F14" i="20"/>
  <c r="E14" i="20"/>
  <c r="D14" i="20"/>
  <c r="J13" i="20"/>
  <c r="I13" i="20"/>
  <c r="H13" i="20"/>
  <c r="G13" i="20"/>
  <c r="F13" i="20"/>
  <c r="E13" i="20"/>
  <c r="D13" i="20"/>
  <c r="J12" i="20"/>
  <c r="I12" i="20"/>
  <c r="H12" i="20"/>
  <c r="G12" i="20"/>
  <c r="F12" i="20"/>
  <c r="E12" i="20"/>
  <c r="D12" i="20"/>
  <c r="J11" i="20"/>
  <c r="I11" i="20"/>
  <c r="H11" i="20"/>
  <c r="G11" i="20"/>
  <c r="F11" i="20"/>
  <c r="E11" i="20"/>
  <c r="D11" i="20"/>
  <c r="J10" i="20"/>
  <c r="I10" i="20"/>
  <c r="H10" i="20"/>
  <c r="G10" i="20"/>
  <c r="F10" i="20"/>
  <c r="E10" i="20"/>
  <c r="D10" i="20"/>
  <c r="J9" i="20"/>
  <c r="I9" i="20"/>
  <c r="H9" i="20"/>
  <c r="G9" i="20"/>
  <c r="F9" i="20"/>
  <c r="E9" i="20"/>
  <c r="D9" i="20"/>
  <c r="J8" i="20"/>
  <c r="I8" i="20"/>
  <c r="H8" i="20"/>
  <c r="G8" i="20"/>
  <c r="F8" i="20"/>
  <c r="E8" i="20"/>
  <c r="D8" i="20"/>
  <c r="J7" i="20"/>
  <c r="I7" i="20"/>
  <c r="H7" i="20"/>
  <c r="G7" i="20"/>
  <c r="F7" i="20"/>
  <c r="E7" i="20"/>
  <c r="D7" i="20"/>
  <c r="J19" i="19"/>
  <c r="C18" i="19"/>
  <c r="S17" i="19"/>
  <c r="R17" i="19"/>
  <c r="Q17" i="19"/>
  <c r="P17" i="19"/>
  <c r="O17" i="19"/>
  <c r="N17" i="19"/>
  <c r="M17" i="19"/>
  <c r="J17" i="19"/>
  <c r="S16" i="19"/>
  <c r="R16" i="19"/>
  <c r="Q16" i="19"/>
  <c r="P16" i="19"/>
  <c r="O16" i="19"/>
  <c r="N16" i="19"/>
  <c r="M16" i="19"/>
  <c r="G16" i="19"/>
  <c r="S15" i="19"/>
  <c r="R15" i="19"/>
  <c r="Q15" i="19"/>
  <c r="P15" i="19"/>
  <c r="O15" i="19"/>
  <c r="N15" i="19"/>
  <c r="M15" i="19"/>
  <c r="J15" i="19"/>
  <c r="H15" i="19"/>
  <c r="G15" i="19"/>
  <c r="S14" i="19"/>
  <c r="R14" i="19"/>
  <c r="Q14" i="19"/>
  <c r="P14" i="19"/>
  <c r="O14" i="19"/>
  <c r="N14" i="19"/>
  <c r="M14" i="19"/>
  <c r="G14" i="19"/>
  <c r="S13" i="19"/>
  <c r="R13" i="19"/>
  <c r="Q13" i="19"/>
  <c r="P13" i="19"/>
  <c r="O13" i="19"/>
  <c r="N13" i="19"/>
  <c r="M13" i="19"/>
  <c r="F13" i="19"/>
  <c r="S12" i="19"/>
  <c r="R12" i="19"/>
  <c r="Q12" i="19"/>
  <c r="P12" i="19"/>
  <c r="O12" i="19"/>
  <c r="N12" i="19"/>
  <c r="M12" i="19"/>
  <c r="T8" i="19"/>
  <c r="J12" i="19" s="1"/>
  <c r="S8" i="19"/>
  <c r="I12" i="19" s="1"/>
  <c r="R8" i="19"/>
  <c r="H12" i="19" s="1"/>
  <c r="Q8" i="19"/>
  <c r="G21" i="19" s="1"/>
  <c r="P8" i="19"/>
  <c r="F15" i="19" s="1"/>
  <c r="O8" i="19"/>
  <c r="E15" i="19" s="1"/>
  <c r="N8" i="19"/>
  <c r="D21" i="19" s="1"/>
  <c r="M8" i="19"/>
  <c r="C12" i="19" s="1"/>
  <c r="T7" i="19"/>
  <c r="J11" i="19" s="1"/>
  <c r="S7" i="19"/>
  <c r="I11" i="19" s="1"/>
  <c r="R7" i="19"/>
  <c r="H11" i="19" s="1"/>
  <c r="Q7" i="19"/>
  <c r="G17" i="19" s="1"/>
  <c r="P7" i="19"/>
  <c r="F17" i="19" s="1"/>
  <c r="O7" i="19"/>
  <c r="E14" i="19" s="1"/>
  <c r="N7" i="19"/>
  <c r="D14" i="19" s="1"/>
  <c r="M7" i="19"/>
  <c r="C11" i="19" s="1"/>
  <c r="T6" i="19"/>
  <c r="J10" i="19" s="1"/>
  <c r="S6" i="19"/>
  <c r="I10" i="19" s="1"/>
  <c r="R6" i="19"/>
  <c r="H10" i="19" s="1"/>
  <c r="Q6" i="19"/>
  <c r="G19" i="19" s="1"/>
  <c r="P6" i="19"/>
  <c r="F16" i="19" s="1"/>
  <c r="O6" i="19"/>
  <c r="E7" i="19" s="1"/>
  <c r="N6" i="19"/>
  <c r="D13" i="19" s="1"/>
  <c r="M6" i="19"/>
  <c r="C10" i="19" s="1"/>
  <c r="E6" i="19"/>
  <c r="D6" i="19"/>
  <c r="T5" i="19"/>
  <c r="S5" i="19"/>
  <c r="R5" i="19"/>
  <c r="Q5" i="19"/>
  <c r="P5" i="19"/>
  <c r="O5" i="19"/>
  <c r="N5" i="19"/>
  <c r="M5" i="19"/>
  <c r="E5" i="19"/>
  <c r="D5" i="19"/>
  <c r="E4" i="19"/>
  <c r="D4" i="19"/>
  <c r="C21" i="18"/>
  <c r="C20" i="18"/>
  <c r="C19" i="18"/>
  <c r="C18" i="18"/>
  <c r="S17" i="18"/>
  <c r="R17" i="18"/>
  <c r="Q17" i="18"/>
  <c r="P17" i="18"/>
  <c r="O17" i="18"/>
  <c r="N17" i="18"/>
  <c r="M17" i="18"/>
  <c r="J17" i="18"/>
  <c r="D17" i="18"/>
  <c r="S16" i="18"/>
  <c r="R16" i="18"/>
  <c r="Q16" i="18"/>
  <c r="P16" i="18"/>
  <c r="O16" i="18"/>
  <c r="N16" i="18"/>
  <c r="M16" i="18"/>
  <c r="I16" i="18"/>
  <c r="C16" i="18"/>
  <c r="S15" i="18"/>
  <c r="R15" i="18"/>
  <c r="Q15" i="18"/>
  <c r="P15" i="18"/>
  <c r="O15" i="18"/>
  <c r="N15" i="18"/>
  <c r="M15" i="18"/>
  <c r="J15" i="18"/>
  <c r="H15" i="18"/>
  <c r="F15" i="18"/>
  <c r="S14" i="18"/>
  <c r="R14" i="18"/>
  <c r="Q14" i="18"/>
  <c r="P14" i="18"/>
  <c r="O14" i="18"/>
  <c r="N14" i="18"/>
  <c r="M14" i="18"/>
  <c r="I14" i="18"/>
  <c r="G14" i="18"/>
  <c r="S13" i="18"/>
  <c r="R13" i="18"/>
  <c r="Q13" i="18"/>
  <c r="P13" i="18"/>
  <c r="O13" i="18"/>
  <c r="N13" i="18"/>
  <c r="M13" i="18"/>
  <c r="H13" i="18"/>
  <c r="F13" i="18"/>
  <c r="D13" i="18"/>
  <c r="S12" i="18"/>
  <c r="R12" i="18"/>
  <c r="Q12" i="18"/>
  <c r="P12" i="18"/>
  <c r="O12" i="18"/>
  <c r="D6" i="18" s="1"/>
  <c r="N12" i="18"/>
  <c r="M12" i="18"/>
  <c r="E9" i="18"/>
  <c r="T8" i="18"/>
  <c r="J21" i="18" s="1"/>
  <c r="S8" i="18"/>
  <c r="I21" i="18" s="1"/>
  <c r="R8" i="18"/>
  <c r="H21" i="18" s="1"/>
  <c r="Q8" i="18"/>
  <c r="G15" i="18" s="1"/>
  <c r="P8" i="18"/>
  <c r="F21" i="18" s="1"/>
  <c r="O8" i="18"/>
  <c r="E15" i="18" s="1"/>
  <c r="N8" i="18"/>
  <c r="D12" i="18" s="1"/>
  <c r="M8" i="18"/>
  <c r="C12" i="18" s="1"/>
  <c r="T7" i="18"/>
  <c r="J20" i="18" s="1"/>
  <c r="S7" i="18"/>
  <c r="I17" i="18" s="1"/>
  <c r="R7" i="18"/>
  <c r="H17" i="18" s="1"/>
  <c r="Q7" i="18"/>
  <c r="G17" i="18" s="1"/>
  <c r="P7" i="18"/>
  <c r="F14" i="18" s="1"/>
  <c r="O7" i="18"/>
  <c r="E14" i="18" s="1"/>
  <c r="N7" i="18"/>
  <c r="D11" i="18" s="1"/>
  <c r="M7" i="18"/>
  <c r="C11" i="18" s="1"/>
  <c r="T6" i="18"/>
  <c r="J19" i="18" s="1"/>
  <c r="S6" i="18"/>
  <c r="I19" i="18" s="1"/>
  <c r="R6" i="18"/>
  <c r="H16" i="18" s="1"/>
  <c r="Q6" i="18"/>
  <c r="G16" i="18" s="1"/>
  <c r="P6" i="18"/>
  <c r="F16" i="18" s="1"/>
  <c r="O6" i="18"/>
  <c r="E13" i="18" s="1"/>
  <c r="N6" i="18"/>
  <c r="D10" i="18" s="1"/>
  <c r="M6" i="18"/>
  <c r="C10" i="18" s="1"/>
  <c r="E6" i="18"/>
  <c r="C6" i="18"/>
  <c r="T5" i="18"/>
  <c r="S5" i="18"/>
  <c r="R5" i="18"/>
  <c r="Q5" i="18"/>
  <c r="P5" i="18"/>
  <c r="O5" i="18"/>
  <c r="N5" i="18"/>
  <c r="M5" i="18"/>
  <c r="E5" i="18"/>
  <c r="C5" i="18"/>
  <c r="E4" i="18"/>
  <c r="C4" i="18"/>
  <c r="D21" i="17"/>
  <c r="C21" i="17"/>
  <c r="D20" i="17"/>
  <c r="C20" i="17"/>
  <c r="D19" i="17"/>
  <c r="C19" i="17"/>
  <c r="D18" i="17"/>
  <c r="C18" i="17"/>
  <c r="S17" i="17"/>
  <c r="R17" i="17"/>
  <c r="Q17" i="17"/>
  <c r="P17" i="17"/>
  <c r="O17" i="17"/>
  <c r="N17" i="17"/>
  <c r="M17" i="17"/>
  <c r="J17" i="17"/>
  <c r="D17" i="17"/>
  <c r="C17" i="17"/>
  <c r="S16" i="17"/>
  <c r="R16" i="17"/>
  <c r="Q16" i="17"/>
  <c r="P16" i="17"/>
  <c r="O16" i="17"/>
  <c r="N16" i="17"/>
  <c r="M16" i="17"/>
  <c r="J16" i="17"/>
  <c r="I16" i="17"/>
  <c r="D16" i="17"/>
  <c r="C16" i="17"/>
  <c r="S15" i="17"/>
  <c r="R15" i="17"/>
  <c r="Q15" i="17"/>
  <c r="P15" i="17"/>
  <c r="O15" i="17"/>
  <c r="N15" i="17"/>
  <c r="M15" i="17"/>
  <c r="C14" i="17" s="1"/>
  <c r="J15" i="17"/>
  <c r="I15" i="17"/>
  <c r="H15" i="17"/>
  <c r="D15" i="17"/>
  <c r="C15" i="17"/>
  <c r="S14" i="17"/>
  <c r="R14" i="17"/>
  <c r="Q14" i="17"/>
  <c r="P14" i="17"/>
  <c r="O14" i="17"/>
  <c r="N14" i="17"/>
  <c r="M14" i="17"/>
  <c r="J14" i="17"/>
  <c r="I14" i="17"/>
  <c r="H14" i="17"/>
  <c r="G14" i="17"/>
  <c r="S13" i="17"/>
  <c r="R13" i="17"/>
  <c r="Q13" i="17"/>
  <c r="P13" i="17"/>
  <c r="O13" i="17"/>
  <c r="N13" i="17"/>
  <c r="M13" i="17"/>
  <c r="J13" i="17"/>
  <c r="I13" i="17"/>
  <c r="H13" i="17"/>
  <c r="G13" i="17"/>
  <c r="F13" i="17"/>
  <c r="S12" i="17"/>
  <c r="R12" i="17"/>
  <c r="Q12" i="17"/>
  <c r="P12" i="17"/>
  <c r="O12" i="17"/>
  <c r="D6" i="17" s="1"/>
  <c r="N12" i="17"/>
  <c r="M12" i="17"/>
  <c r="G9" i="17"/>
  <c r="T8" i="17"/>
  <c r="J21" i="17" s="1"/>
  <c r="S8" i="17"/>
  <c r="I21" i="17" s="1"/>
  <c r="R8" i="17"/>
  <c r="H21" i="17" s="1"/>
  <c r="Q8" i="17"/>
  <c r="G15" i="17" s="1"/>
  <c r="P8" i="17"/>
  <c r="F15" i="17" s="1"/>
  <c r="O8" i="17"/>
  <c r="E18" i="17" s="1"/>
  <c r="N8" i="17"/>
  <c r="D12" i="17" s="1"/>
  <c r="M8" i="17"/>
  <c r="C12" i="17" s="1"/>
  <c r="T7" i="17"/>
  <c r="J20" i="17" s="1"/>
  <c r="S7" i="17"/>
  <c r="I17" i="17" s="1"/>
  <c r="R7" i="17"/>
  <c r="H17" i="17" s="1"/>
  <c r="Q7" i="17"/>
  <c r="G11" i="17" s="1"/>
  <c r="P7" i="17"/>
  <c r="F14" i="17" s="1"/>
  <c r="O7" i="17"/>
  <c r="E14" i="17" s="1"/>
  <c r="N7" i="17"/>
  <c r="D11" i="17" s="1"/>
  <c r="M7" i="17"/>
  <c r="C11" i="17" s="1"/>
  <c r="T6" i="17"/>
  <c r="J19" i="17" s="1"/>
  <c r="S6" i="17"/>
  <c r="I19" i="17" s="1"/>
  <c r="R6" i="17"/>
  <c r="H16" i="17" s="1"/>
  <c r="Q6" i="17"/>
  <c r="G16" i="17" s="1"/>
  <c r="P6" i="17"/>
  <c r="F10" i="17" s="1"/>
  <c r="O6" i="17"/>
  <c r="E13" i="17" s="1"/>
  <c r="N6" i="17"/>
  <c r="D10" i="17" s="1"/>
  <c r="M6" i="17"/>
  <c r="C10" i="17" s="1"/>
  <c r="E6" i="17"/>
  <c r="C6" i="17"/>
  <c r="T5" i="17"/>
  <c r="S5" i="17"/>
  <c r="R5" i="17"/>
  <c r="Q5" i="17"/>
  <c r="P5" i="17"/>
  <c r="O5" i="17"/>
  <c r="N5" i="17"/>
  <c r="M5" i="17"/>
  <c r="E5" i="17"/>
  <c r="C5" i="17"/>
  <c r="E4" i="17"/>
  <c r="C4" i="17"/>
  <c r="D17" i="14"/>
  <c r="E17" i="14"/>
  <c r="F17" i="14"/>
  <c r="G17" i="14"/>
  <c r="H17" i="14"/>
  <c r="I17" i="14"/>
  <c r="J17" i="14"/>
  <c r="D18" i="14"/>
  <c r="E18" i="14"/>
  <c r="F18" i="14"/>
  <c r="G18" i="14"/>
  <c r="H18" i="14"/>
  <c r="I18" i="14"/>
  <c r="J18" i="14"/>
  <c r="E16" i="14"/>
  <c r="F16" i="14"/>
  <c r="G16" i="14"/>
  <c r="H16" i="14"/>
  <c r="I16" i="14"/>
  <c r="J16" i="14"/>
  <c r="D16" i="14"/>
  <c r="D14" i="14"/>
  <c r="E14" i="14"/>
  <c r="F14" i="14"/>
  <c r="G14" i="14"/>
  <c r="H14" i="14"/>
  <c r="I14" i="14"/>
  <c r="J14" i="14"/>
  <c r="D15" i="14"/>
  <c r="E15" i="14"/>
  <c r="F15" i="14"/>
  <c r="G15" i="14"/>
  <c r="H15" i="14"/>
  <c r="I15" i="14"/>
  <c r="J15" i="14"/>
  <c r="J13" i="14"/>
  <c r="E13" i="14"/>
  <c r="F13" i="14"/>
  <c r="G13" i="14"/>
  <c r="H13" i="14"/>
  <c r="I13" i="14"/>
  <c r="D13" i="14"/>
  <c r="D11" i="14"/>
  <c r="E11" i="14"/>
  <c r="F11" i="14"/>
  <c r="G11" i="14"/>
  <c r="H11" i="14"/>
  <c r="I11" i="14"/>
  <c r="J11" i="14"/>
  <c r="D12" i="14"/>
  <c r="E12" i="14"/>
  <c r="F12" i="14"/>
  <c r="G12" i="14"/>
  <c r="H12" i="14"/>
  <c r="I12" i="14"/>
  <c r="J12" i="14"/>
  <c r="E10" i="14"/>
  <c r="F10" i="14"/>
  <c r="G10" i="14"/>
  <c r="H10" i="14"/>
  <c r="I10" i="14"/>
  <c r="J10" i="14"/>
  <c r="D10" i="14"/>
  <c r="D8" i="14"/>
  <c r="E8" i="14"/>
  <c r="F8" i="14"/>
  <c r="G8" i="14"/>
  <c r="H8" i="14"/>
  <c r="I8" i="14"/>
  <c r="J8" i="14"/>
  <c r="D9" i="14"/>
  <c r="E9" i="14"/>
  <c r="F9" i="14"/>
  <c r="G9" i="14"/>
  <c r="H9" i="14"/>
  <c r="I9" i="14"/>
  <c r="J9" i="14"/>
  <c r="E7" i="14"/>
  <c r="F7" i="14"/>
  <c r="G7" i="14"/>
  <c r="H7" i="14"/>
  <c r="I7" i="14"/>
  <c r="J7" i="14"/>
  <c r="D7" i="14"/>
  <c r="D5" i="14"/>
  <c r="E5" i="14"/>
  <c r="F5" i="14"/>
  <c r="G5" i="14"/>
  <c r="H5" i="14"/>
  <c r="I5" i="14"/>
  <c r="J5" i="14"/>
  <c r="D6" i="14"/>
  <c r="E6" i="14"/>
  <c r="F6" i="14"/>
  <c r="G6" i="14"/>
  <c r="H6" i="14"/>
  <c r="I6" i="14"/>
  <c r="J6" i="14"/>
  <c r="E4" i="14"/>
  <c r="F4" i="14"/>
  <c r="G4" i="14"/>
  <c r="H4" i="14"/>
  <c r="I4" i="14"/>
  <c r="J4" i="14"/>
  <c r="D4" i="14"/>
  <c r="O17" i="14"/>
  <c r="D19" i="13"/>
  <c r="E16" i="13"/>
  <c r="F16" i="13"/>
  <c r="G16" i="13"/>
  <c r="H16" i="13"/>
  <c r="I16" i="13"/>
  <c r="J16" i="13"/>
  <c r="E17" i="13"/>
  <c r="F17" i="13"/>
  <c r="G17" i="13"/>
  <c r="H17" i="13"/>
  <c r="I17" i="13"/>
  <c r="J17" i="13"/>
  <c r="E18" i="13"/>
  <c r="F18" i="13"/>
  <c r="G18" i="13"/>
  <c r="H18" i="13"/>
  <c r="I18" i="13"/>
  <c r="J18" i="13"/>
  <c r="D17" i="13"/>
  <c r="D18" i="13"/>
  <c r="D16" i="13"/>
  <c r="D12" i="13"/>
  <c r="E13" i="13"/>
  <c r="F13" i="13"/>
  <c r="G13" i="13"/>
  <c r="H13" i="13"/>
  <c r="I13" i="13"/>
  <c r="J13" i="13"/>
  <c r="E14" i="13"/>
  <c r="F14" i="13"/>
  <c r="G14" i="13"/>
  <c r="H14" i="13"/>
  <c r="I14" i="13"/>
  <c r="J14" i="13"/>
  <c r="E15" i="13"/>
  <c r="F15" i="13"/>
  <c r="G15" i="13"/>
  <c r="H15" i="13"/>
  <c r="I15" i="13"/>
  <c r="J15" i="13"/>
  <c r="D14" i="13"/>
  <c r="D15" i="13"/>
  <c r="D13" i="13"/>
  <c r="D11" i="13"/>
  <c r="E11" i="13"/>
  <c r="F11" i="13"/>
  <c r="G11" i="13"/>
  <c r="H11" i="13"/>
  <c r="I11" i="13"/>
  <c r="J11" i="13"/>
  <c r="E12" i="13"/>
  <c r="F12" i="13"/>
  <c r="G12" i="13"/>
  <c r="H12" i="13"/>
  <c r="I12" i="13"/>
  <c r="J12" i="13"/>
  <c r="E10" i="13"/>
  <c r="F10" i="13"/>
  <c r="G10" i="13"/>
  <c r="H10" i="13"/>
  <c r="I10" i="13"/>
  <c r="J10" i="13"/>
  <c r="D10" i="13"/>
  <c r="D8" i="13"/>
  <c r="E8" i="13"/>
  <c r="F8" i="13"/>
  <c r="G8" i="13"/>
  <c r="H8" i="13"/>
  <c r="I8" i="13"/>
  <c r="J8" i="13"/>
  <c r="D9" i="13"/>
  <c r="E9" i="13"/>
  <c r="F9" i="13"/>
  <c r="G9" i="13"/>
  <c r="H9" i="13"/>
  <c r="I9" i="13"/>
  <c r="J9" i="13"/>
  <c r="E7" i="13"/>
  <c r="F7" i="13"/>
  <c r="G7" i="13"/>
  <c r="H7" i="13"/>
  <c r="I7" i="13"/>
  <c r="J7" i="13"/>
  <c r="D7" i="13"/>
  <c r="M13" i="14"/>
  <c r="N13" i="14"/>
  <c r="O13" i="14"/>
  <c r="P13" i="14"/>
  <c r="Q13" i="14"/>
  <c r="R13" i="14"/>
  <c r="S13" i="14"/>
  <c r="M14" i="14"/>
  <c r="N14" i="14"/>
  <c r="O14" i="14"/>
  <c r="P14" i="14"/>
  <c r="Q14" i="14"/>
  <c r="R14" i="14"/>
  <c r="S14" i="14"/>
  <c r="M15" i="14"/>
  <c r="N15" i="14"/>
  <c r="O15" i="14"/>
  <c r="P15" i="14"/>
  <c r="Q15" i="14"/>
  <c r="R15" i="14"/>
  <c r="S15" i="14"/>
  <c r="M16" i="14"/>
  <c r="N16" i="14"/>
  <c r="O16" i="14"/>
  <c r="P16" i="14"/>
  <c r="Q16" i="14"/>
  <c r="R16" i="14"/>
  <c r="S16" i="14"/>
  <c r="M17" i="14"/>
  <c r="N17" i="14"/>
  <c r="P17" i="14"/>
  <c r="Q17" i="14"/>
  <c r="R17" i="14"/>
  <c r="S17" i="14"/>
  <c r="N12" i="14"/>
  <c r="O12" i="14"/>
  <c r="P12" i="14"/>
  <c r="Q12" i="14"/>
  <c r="R12" i="14"/>
  <c r="S12" i="14"/>
  <c r="M12" i="14"/>
  <c r="M6" i="14"/>
  <c r="N6" i="14"/>
  <c r="O6" i="14"/>
  <c r="P6" i="14"/>
  <c r="Q6" i="14"/>
  <c r="R6" i="14"/>
  <c r="S6" i="14"/>
  <c r="T6" i="14"/>
  <c r="J19" i="14" s="1"/>
  <c r="M7" i="14"/>
  <c r="C20" i="14" s="1"/>
  <c r="N7" i="14"/>
  <c r="O7" i="14"/>
  <c r="P7" i="14"/>
  <c r="Q7" i="14"/>
  <c r="R7" i="14"/>
  <c r="S7" i="14"/>
  <c r="T7" i="14"/>
  <c r="M8" i="14"/>
  <c r="N8" i="14"/>
  <c r="O8" i="14"/>
  <c r="P8" i="14"/>
  <c r="Q8" i="14"/>
  <c r="R8" i="14"/>
  <c r="S8" i="14"/>
  <c r="T8" i="14"/>
  <c r="J21" i="14" s="1"/>
  <c r="N5" i="14"/>
  <c r="O5" i="14"/>
  <c r="P5" i="14"/>
  <c r="Q5" i="14"/>
  <c r="R5" i="14"/>
  <c r="S5" i="14"/>
  <c r="T5" i="14"/>
  <c r="M5" i="14"/>
  <c r="M13" i="13"/>
  <c r="N13" i="13"/>
  <c r="O13" i="13"/>
  <c r="P13" i="13"/>
  <c r="Q13" i="13"/>
  <c r="R13" i="13"/>
  <c r="S13" i="13"/>
  <c r="M14" i="13"/>
  <c r="C11" i="13" s="1"/>
  <c r="N14" i="13"/>
  <c r="O14" i="13"/>
  <c r="P14" i="13"/>
  <c r="Q14" i="13"/>
  <c r="R14" i="13"/>
  <c r="S14" i="13"/>
  <c r="M15" i="13"/>
  <c r="N15" i="13"/>
  <c r="O15" i="13"/>
  <c r="P15" i="13"/>
  <c r="Q15" i="13"/>
  <c r="R15" i="13"/>
  <c r="S15" i="13"/>
  <c r="M16" i="13"/>
  <c r="N16" i="13"/>
  <c r="O16" i="13"/>
  <c r="P16" i="13"/>
  <c r="Q16" i="13"/>
  <c r="R16" i="13"/>
  <c r="S16" i="13"/>
  <c r="M17" i="13"/>
  <c r="N17" i="13"/>
  <c r="O17" i="13"/>
  <c r="P17" i="13"/>
  <c r="Q17" i="13"/>
  <c r="R17" i="13"/>
  <c r="S17" i="13"/>
  <c r="N12" i="13"/>
  <c r="O12" i="13"/>
  <c r="P12" i="13"/>
  <c r="Q12" i="13"/>
  <c r="R12" i="13"/>
  <c r="S12" i="13"/>
  <c r="M12" i="13"/>
  <c r="C4" i="13" s="1"/>
  <c r="N5" i="13"/>
  <c r="O5" i="13"/>
  <c r="P5" i="13"/>
  <c r="Q5" i="13"/>
  <c r="R5" i="13"/>
  <c r="S5" i="13"/>
  <c r="T5" i="13"/>
  <c r="N6" i="13"/>
  <c r="O6" i="13"/>
  <c r="P6" i="13"/>
  <c r="Q6" i="13"/>
  <c r="R6" i="13"/>
  <c r="S6" i="13"/>
  <c r="T6" i="13"/>
  <c r="J19" i="13" s="1"/>
  <c r="N7" i="13"/>
  <c r="O7" i="13"/>
  <c r="E20" i="13" s="1"/>
  <c r="P7" i="13"/>
  <c r="Q7" i="13"/>
  <c r="R7" i="13"/>
  <c r="H5" i="13" s="1"/>
  <c r="S7" i="13"/>
  <c r="T7" i="13"/>
  <c r="N8" i="13"/>
  <c r="O8" i="13"/>
  <c r="P8" i="13"/>
  <c r="F6" i="13" s="1"/>
  <c r="Q8" i="13"/>
  <c r="G6" i="13" s="1"/>
  <c r="R8" i="13"/>
  <c r="H6" i="13" s="1"/>
  <c r="S8" i="13"/>
  <c r="T8" i="13"/>
  <c r="M6" i="13"/>
  <c r="M7" i="13"/>
  <c r="C5" i="13" s="1"/>
  <c r="M8" i="13"/>
  <c r="C15" i="13" s="1"/>
  <c r="M5" i="13"/>
  <c r="D6" i="13"/>
  <c r="J6" i="13"/>
  <c r="D5" i="13"/>
  <c r="G5" i="13"/>
  <c r="I5" i="13"/>
  <c r="J5" i="13"/>
  <c r="E6" i="13"/>
  <c r="I6" i="13"/>
  <c r="F4" i="13"/>
  <c r="G4" i="13"/>
  <c r="H4" i="13"/>
  <c r="I4" i="13"/>
  <c r="I21" i="14"/>
  <c r="C21" i="14"/>
  <c r="J20" i="14"/>
  <c r="I20" i="14"/>
  <c r="I19" i="14"/>
  <c r="C19" i="14"/>
  <c r="H21" i="14"/>
  <c r="F21" i="14"/>
  <c r="F19" i="14"/>
  <c r="J20" i="13"/>
  <c r="F20" i="13"/>
  <c r="F19" i="13"/>
  <c r="J21" i="13"/>
  <c r="I21" i="13"/>
  <c r="C12" i="13"/>
  <c r="I20" i="13"/>
  <c r="I19" i="13"/>
  <c r="H19" i="13"/>
  <c r="C10" i="13"/>
  <c r="D19" i="12"/>
  <c r="D18" i="12"/>
  <c r="J18" i="12"/>
  <c r="E16" i="12"/>
  <c r="D14" i="12"/>
  <c r="F14" i="12"/>
  <c r="E15" i="12"/>
  <c r="G15" i="12"/>
  <c r="H12" i="12"/>
  <c r="J12" i="12"/>
  <c r="J10" i="12"/>
  <c r="J9" i="12"/>
  <c r="D9" i="12"/>
  <c r="E7" i="12"/>
  <c r="G7" i="12"/>
  <c r="E4" i="12"/>
  <c r="G4" i="12"/>
  <c r="D6" i="12"/>
  <c r="F21" i="12"/>
  <c r="E21" i="12"/>
  <c r="F20" i="12"/>
  <c r="E20" i="12"/>
  <c r="F19" i="12"/>
  <c r="E19" i="12"/>
  <c r="C19" i="12"/>
  <c r="C17" i="12"/>
  <c r="C14" i="12"/>
  <c r="C13" i="12"/>
  <c r="C12" i="12"/>
  <c r="C11" i="12"/>
  <c r="C9" i="12"/>
  <c r="C6" i="12"/>
  <c r="C5" i="12"/>
  <c r="M13" i="12"/>
  <c r="N13" i="12"/>
  <c r="O13" i="12"/>
  <c r="P13" i="12"/>
  <c r="Q13" i="12"/>
  <c r="R13" i="12"/>
  <c r="S13" i="12"/>
  <c r="M14" i="12"/>
  <c r="N14" i="12"/>
  <c r="O14" i="12"/>
  <c r="P14" i="12"/>
  <c r="Q14" i="12"/>
  <c r="R14" i="12"/>
  <c r="S14" i="12"/>
  <c r="M15" i="12"/>
  <c r="N15" i="12"/>
  <c r="O15" i="12"/>
  <c r="P15" i="12"/>
  <c r="Q15" i="12"/>
  <c r="R15" i="12"/>
  <c r="S15" i="12"/>
  <c r="M16" i="12"/>
  <c r="N16" i="12"/>
  <c r="O16" i="12"/>
  <c r="P16" i="12"/>
  <c r="Q16" i="12"/>
  <c r="R16" i="12"/>
  <c r="S16" i="12"/>
  <c r="M17" i="12"/>
  <c r="N17" i="12"/>
  <c r="O17" i="12"/>
  <c r="P17" i="12"/>
  <c r="Q17" i="12"/>
  <c r="R17" i="12"/>
  <c r="S17" i="12"/>
  <c r="N12" i="12"/>
  <c r="O12" i="12"/>
  <c r="P12" i="12"/>
  <c r="Q12" i="12"/>
  <c r="R12" i="12"/>
  <c r="S12" i="12"/>
  <c r="M12" i="12"/>
  <c r="M7" i="12"/>
  <c r="C20" i="12" s="1"/>
  <c r="N7" i="12"/>
  <c r="D17" i="12" s="1"/>
  <c r="O7" i="12"/>
  <c r="E17" i="12" s="1"/>
  <c r="P7" i="12"/>
  <c r="F17" i="12" s="1"/>
  <c r="Q7" i="12"/>
  <c r="G14" i="12" s="1"/>
  <c r="R7" i="12"/>
  <c r="H14" i="12" s="1"/>
  <c r="S7" i="12"/>
  <c r="I11" i="12" s="1"/>
  <c r="T7" i="12"/>
  <c r="J11" i="12" s="1"/>
  <c r="M8" i="12"/>
  <c r="C21" i="12" s="1"/>
  <c r="N8" i="12"/>
  <c r="D21" i="12" s="1"/>
  <c r="O8" i="12"/>
  <c r="E18" i="12" s="1"/>
  <c r="P8" i="12"/>
  <c r="F18" i="12" s="1"/>
  <c r="Q8" i="12"/>
  <c r="G18" i="12" s="1"/>
  <c r="R8" i="12"/>
  <c r="H15" i="12" s="1"/>
  <c r="S8" i="12"/>
  <c r="I15" i="12" s="1"/>
  <c r="T8" i="12"/>
  <c r="J15" i="12" s="1"/>
  <c r="M6" i="12"/>
  <c r="C4" i="12" s="1"/>
  <c r="N6" i="12"/>
  <c r="D4" i="12" s="1"/>
  <c r="O6" i="12"/>
  <c r="E10" i="12" s="1"/>
  <c r="P6" i="12"/>
  <c r="F16" i="12" s="1"/>
  <c r="Q6" i="12"/>
  <c r="G16" i="12" s="1"/>
  <c r="R6" i="12"/>
  <c r="H7" i="12" s="1"/>
  <c r="S6" i="12"/>
  <c r="I7" i="12" s="1"/>
  <c r="T6" i="12"/>
  <c r="J13" i="12" s="1"/>
  <c r="N5" i="12"/>
  <c r="O5" i="12"/>
  <c r="P5" i="12"/>
  <c r="Q5" i="12"/>
  <c r="R5" i="12"/>
  <c r="S5" i="12"/>
  <c r="T5" i="12"/>
  <c r="M5" i="12"/>
  <c r="E19" i="11"/>
  <c r="F19" i="11"/>
  <c r="G19" i="11"/>
  <c r="H19" i="11"/>
  <c r="I19" i="11"/>
  <c r="J19" i="11"/>
  <c r="E20" i="11"/>
  <c r="F20" i="11"/>
  <c r="G20" i="11"/>
  <c r="H20" i="11"/>
  <c r="I20" i="11"/>
  <c r="J20" i="11"/>
  <c r="E21" i="11"/>
  <c r="F21" i="11"/>
  <c r="G21" i="11"/>
  <c r="H21" i="11"/>
  <c r="I21" i="11"/>
  <c r="J21" i="11"/>
  <c r="D20" i="11"/>
  <c r="D21" i="11"/>
  <c r="D19" i="11"/>
  <c r="E16" i="11"/>
  <c r="F16" i="11"/>
  <c r="G16" i="11"/>
  <c r="H16" i="11"/>
  <c r="I16" i="11"/>
  <c r="J16" i="11"/>
  <c r="E17" i="11"/>
  <c r="F17" i="11"/>
  <c r="G17" i="11"/>
  <c r="H17" i="11"/>
  <c r="I17" i="11"/>
  <c r="J17" i="11"/>
  <c r="E18" i="11"/>
  <c r="F18" i="11"/>
  <c r="G18" i="11"/>
  <c r="H18" i="11"/>
  <c r="I18" i="11"/>
  <c r="J18" i="11"/>
  <c r="D17" i="11"/>
  <c r="D18" i="11"/>
  <c r="D16" i="11"/>
  <c r="E15" i="11"/>
  <c r="F15" i="11"/>
  <c r="G15" i="11"/>
  <c r="H15" i="11"/>
  <c r="I15" i="11"/>
  <c r="J15" i="11"/>
  <c r="D15" i="11"/>
  <c r="E14" i="11"/>
  <c r="F14" i="11"/>
  <c r="G14" i="11"/>
  <c r="H14" i="11"/>
  <c r="I14" i="11"/>
  <c r="J14" i="11"/>
  <c r="D14" i="11"/>
  <c r="E13" i="11"/>
  <c r="F13" i="11"/>
  <c r="G13" i="11"/>
  <c r="H13" i="11"/>
  <c r="I13" i="11"/>
  <c r="J13" i="11"/>
  <c r="D13" i="11"/>
  <c r="E12" i="11"/>
  <c r="F12" i="11"/>
  <c r="G12" i="11"/>
  <c r="H12" i="11"/>
  <c r="I12" i="11"/>
  <c r="J12" i="11"/>
  <c r="D12" i="11"/>
  <c r="E11" i="11"/>
  <c r="F11" i="11"/>
  <c r="G11" i="11"/>
  <c r="H11" i="11"/>
  <c r="I11" i="11"/>
  <c r="J11" i="11"/>
  <c r="D11" i="11"/>
  <c r="E10" i="11"/>
  <c r="F10" i="11"/>
  <c r="G10" i="11"/>
  <c r="H10" i="11"/>
  <c r="I10" i="11"/>
  <c r="J10" i="11"/>
  <c r="D10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E9" i="11"/>
  <c r="F9" i="11"/>
  <c r="G9" i="11"/>
  <c r="H9" i="11"/>
  <c r="I9" i="11"/>
  <c r="J9" i="11"/>
  <c r="D9" i="11"/>
  <c r="E8" i="11"/>
  <c r="F8" i="11"/>
  <c r="G8" i="11"/>
  <c r="H8" i="11"/>
  <c r="I8" i="11"/>
  <c r="J8" i="11"/>
  <c r="D8" i="11"/>
  <c r="E7" i="11"/>
  <c r="F7" i="11"/>
  <c r="G7" i="11"/>
  <c r="H7" i="11"/>
  <c r="I7" i="11"/>
  <c r="J7" i="11"/>
  <c r="D7" i="11"/>
  <c r="C9" i="11"/>
  <c r="C8" i="11"/>
  <c r="C7" i="11"/>
  <c r="E6" i="11"/>
  <c r="F6" i="11"/>
  <c r="G6" i="11"/>
  <c r="H6" i="11"/>
  <c r="I6" i="11"/>
  <c r="J6" i="11"/>
  <c r="D6" i="11"/>
  <c r="K6" i="11" s="1"/>
  <c r="C6" i="11"/>
  <c r="E5" i="11"/>
  <c r="F5" i="11"/>
  <c r="G5" i="11"/>
  <c r="H5" i="11"/>
  <c r="I5" i="11"/>
  <c r="J5" i="11"/>
  <c r="D5" i="11"/>
  <c r="C5" i="11"/>
  <c r="C4" i="11"/>
  <c r="J4" i="11"/>
  <c r="E4" i="11"/>
  <c r="F4" i="11"/>
  <c r="G4" i="11"/>
  <c r="H4" i="11"/>
  <c r="I4" i="11"/>
  <c r="D4" i="11"/>
  <c r="L4" i="10"/>
  <c r="S6" i="10"/>
  <c r="R6" i="10"/>
  <c r="Q6" i="10"/>
  <c r="P6" i="10"/>
  <c r="O6" i="10"/>
  <c r="N6" i="10"/>
  <c r="M6" i="10"/>
  <c r="L6" i="10"/>
  <c r="S5" i="10"/>
  <c r="R5" i="10"/>
  <c r="Q5" i="10"/>
  <c r="P5" i="10"/>
  <c r="O5" i="10"/>
  <c r="N5" i="10"/>
  <c r="M5" i="10"/>
  <c r="L5" i="10"/>
  <c r="S4" i="10"/>
  <c r="R4" i="10"/>
  <c r="Q4" i="10"/>
  <c r="P4" i="10"/>
  <c r="O4" i="10"/>
  <c r="N4" i="10"/>
  <c r="M4" i="10"/>
  <c r="S6" i="9"/>
  <c r="M4" i="9"/>
  <c r="N4" i="9"/>
  <c r="O4" i="9"/>
  <c r="P4" i="9"/>
  <c r="Q4" i="9"/>
  <c r="R4" i="9"/>
  <c r="S4" i="9"/>
  <c r="M5" i="9"/>
  <c r="N5" i="9"/>
  <c r="O5" i="9"/>
  <c r="P5" i="9"/>
  <c r="Q5" i="9"/>
  <c r="R5" i="9"/>
  <c r="S5" i="9"/>
  <c r="M6" i="9"/>
  <c r="N6" i="9"/>
  <c r="O6" i="9"/>
  <c r="P6" i="9"/>
  <c r="Q6" i="9"/>
  <c r="R6" i="9"/>
  <c r="L5" i="9"/>
  <c r="L6" i="9"/>
  <c r="L4" i="9"/>
  <c r="N4" i="7"/>
  <c r="O4" i="7"/>
  <c r="P4" i="7"/>
  <c r="Q4" i="7"/>
  <c r="R4" i="7"/>
  <c r="S4" i="7"/>
  <c r="T4" i="7"/>
  <c r="N5" i="7"/>
  <c r="O5" i="7"/>
  <c r="P5" i="7"/>
  <c r="Q5" i="7"/>
  <c r="R5" i="7"/>
  <c r="S5" i="7"/>
  <c r="T5" i="7"/>
  <c r="N6" i="7"/>
  <c r="O6" i="7"/>
  <c r="P6" i="7"/>
  <c r="Q6" i="7"/>
  <c r="R6" i="7"/>
  <c r="S6" i="7"/>
  <c r="T6" i="7"/>
  <c r="M5" i="7"/>
  <c r="M6" i="7"/>
  <c r="M4" i="7"/>
  <c r="N4" i="8"/>
  <c r="O4" i="8"/>
  <c r="P4" i="8"/>
  <c r="Q4" i="8"/>
  <c r="R4" i="8"/>
  <c r="S4" i="8"/>
  <c r="T4" i="8"/>
  <c r="N5" i="8"/>
  <c r="O5" i="8"/>
  <c r="P5" i="8"/>
  <c r="Q5" i="8"/>
  <c r="R5" i="8"/>
  <c r="S5" i="8"/>
  <c r="T5" i="8"/>
  <c r="N6" i="8"/>
  <c r="O6" i="8"/>
  <c r="P6" i="8"/>
  <c r="Q6" i="8"/>
  <c r="R6" i="8"/>
  <c r="S6" i="8"/>
  <c r="T6" i="8"/>
  <c r="M4" i="8"/>
  <c r="M5" i="8"/>
  <c r="M6" i="8"/>
  <c r="M3" i="8"/>
  <c r="T20" i="16"/>
  <c r="U20" i="16"/>
  <c r="V20" i="16"/>
  <c r="W20" i="16"/>
  <c r="X20" i="16"/>
  <c r="Y20" i="16"/>
  <c r="Z20" i="16"/>
  <c r="AA20" i="16"/>
  <c r="T21" i="16"/>
  <c r="U21" i="16"/>
  <c r="V21" i="16"/>
  <c r="W21" i="16"/>
  <c r="X21" i="16"/>
  <c r="Y21" i="16"/>
  <c r="Z21" i="16"/>
  <c r="AA21" i="16"/>
  <c r="T22" i="16"/>
  <c r="U22" i="16"/>
  <c r="V22" i="16"/>
  <c r="W22" i="16"/>
  <c r="X22" i="16"/>
  <c r="Y22" i="16"/>
  <c r="Z22" i="16"/>
  <c r="AA22" i="16"/>
  <c r="S14" i="16"/>
  <c r="S15" i="16"/>
  <c r="S16" i="16"/>
  <c r="S17" i="16"/>
  <c r="S19" i="16"/>
  <c r="S20" i="16"/>
  <c r="S21" i="16"/>
  <c r="S22" i="16"/>
  <c r="T11" i="16"/>
  <c r="U11" i="16"/>
  <c r="V11" i="16"/>
  <c r="W11" i="16"/>
  <c r="X11" i="16"/>
  <c r="Y11" i="16"/>
  <c r="Z11" i="16"/>
  <c r="T12" i="16"/>
  <c r="U12" i="16"/>
  <c r="V12" i="16"/>
  <c r="W12" i="16"/>
  <c r="X12" i="16"/>
  <c r="Y12" i="16"/>
  <c r="Z12" i="16"/>
  <c r="T13" i="16"/>
  <c r="U13" i="16"/>
  <c r="V13" i="16"/>
  <c r="W13" i="16"/>
  <c r="X13" i="16"/>
  <c r="Y13" i="16"/>
  <c r="Z13" i="16"/>
  <c r="S8" i="16"/>
  <c r="S9" i="16"/>
  <c r="S10" i="16"/>
  <c r="S11" i="16"/>
  <c r="S12" i="16"/>
  <c r="S13" i="16"/>
  <c r="S5" i="16"/>
  <c r="T4" i="16"/>
  <c r="U4" i="16"/>
  <c r="V4" i="16"/>
  <c r="W4" i="16"/>
  <c r="X4" i="16"/>
  <c r="Y4" i="16"/>
  <c r="Z4" i="16"/>
  <c r="T5" i="16"/>
  <c r="U5" i="16"/>
  <c r="V5" i="16"/>
  <c r="W5" i="16"/>
  <c r="X5" i="16"/>
  <c r="Y5" i="16"/>
  <c r="Z5" i="16"/>
  <c r="T6" i="16"/>
  <c r="U6" i="16"/>
  <c r="V6" i="16"/>
  <c r="W6" i="16"/>
  <c r="X6" i="16"/>
  <c r="Y6" i="16"/>
  <c r="Z6" i="16"/>
  <c r="T7" i="16"/>
  <c r="U7" i="16"/>
  <c r="V7" i="16"/>
  <c r="W7" i="16"/>
  <c r="X7" i="16"/>
  <c r="Y7" i="16"/>
  <c r="Z7" i="16"/>
  <c r="S6" i="16"/>
  <c r="S7" i="16"/>
  <c r="S4" i="16"/>
  <c r="J5" i="10"/>
  <c r="J6" i="10"/>
  <c r="J4" i="10"/>
  <c r="J5" i="9"/>
  <c r="J6" i="9"/>
  <c r="J4" i="9"/>
  <c r="J5" i="7"/>
  <c r="J6" i="7"/>
  <c r="J4" i="7"/>
  <c r="J5" i="8"/>
  <c r="J6" i="8"/>
  <c r="J4" i="8"/>
  <c r="L13" i="15"/>
  <c r="M13" i="15"/>
  <c r="N13" i="15"/>
  <c r="O13" i="15"/>
  <c r="P13" i="15"/>
  <c r="K13" i="15"/>
  <c r="C13" i="15"/>
  <c r="D13" i="15"/>
  <c r="E13" i="15"/>
  <c r="F13" i="15"/>
  <c r="G13" i="15"/>
  <c r="B13" i="15"/>
  <c r="C12" i="15"/>
  <c r="D12" i="15"/>
  <c r="E12" i="15"/>
  <c r="F12" i="15"/>
  <c r="G12" i="15"/>
  <c r="H12" i="15"/>
  <c r="I12" i="15"/>
  <c r="J12" i="15"/>
  <c r="K12" i="15"/>
  <c r="L12" i="15"/>
  <c r="M12" i="15"/>
  <c r="N12" i="15"/>
  <c r="O12" i="15"/>
  <c r="P12" i="15"/>
  <c r="B12" i="15"/>
  <c r="B10" i="15"/>
  <c r="H11" i="15"/>
  <c r="I11" i="15"/>
  <c r="J11" i="15"/>
  <c r="K11" i="15"/>
  <c r="L11" i="15"/>
  <c r="M11" i="15"/>
  <c r="N11" i="15"/>
  <c r="O11" i="15"/>
  <c r="P11" i="15"/>
  <c r="C11" i="15"/>
  <c r="D11" i="15"/>
  <c r="E11" i="15"/>
  <c r="F11" i="15"/>
  <c r="G11" i="15"/>
  <c r="B11" i="15"/>
  <c r="H10" i="15"/>
  <c r="I10" i="15"/>
  <c r="J10" i="15"/>
  <c r="K10" i="15"/>
  <c r="L10" i="15"/>
  <c r="M10" i="15"/>
  <c r="N10" i="15"/>
  <c r="O10" i="15"/>
  <c r="P10" i="15"/>
  <c r="Q10" i="15"/>
  <c r="R10" i="15"/>
  <c r="S10" i="15"/>
  <c r="E10" i="15"/>
  <c r="F10" i="15"/>
  <c r="G10" i="15"/>
  <c r="C10" i="15"/>
  <c r="D10" i="15"/>
  <c r="C10" i="4"/>
  <c r="D10" i="4"/>
  <c r="B10" i="4"/>
  <c r="R4" i="15"/>
  <c r="S4" i="15"/>
  <c r="R5" i="15"/>
  <c r="S5" i="15"/>
  <c r="R6" i="15"/>
  <c r="S6" i="15"/>
  <c r="R7" i="15"/>
  <c r="S7" i="15"/>
  <c r="R8" i="15"/>
  <c r="S8" i="15"/>
  <c r="R9" i="15"/>
  <c r="S9" i="15"/>
  <c r="Q5" i="15"/>
  <c r="Q6" i="15"/>
  <c r="Q7" i="15"/>
  <c r="Q8" i="15"/>
  <c r="Q9" i="15"/>
  <c r="Q4" i="15"/>
  <c r="I4" i="15"/>
  <c r="J4" i="15"/>
  <c r="I5" i="15"/>
  <c r="J5" i="15"/>
  <c r="I6" i="15"/>
  <c r="J6" i="15"/>
  <c r="I7" i="15"/>
  <c r="J7" i="15"/>
  <c r="I8" i="15"/>
  <c r="J8" i="15"/>
  <c r="I9" i="15"/>
  <c r="J9" i="15"/>
  <c r="H5" i="15"/>
  <c r="H6" i="15"/>
  <c r="H7" i="15"/>
  <c r="H8" i="15"/>
  <c r="H9" i="15"/>
  <c r="H4" i="15"/>
  <c r="O4" i="15"/>
  <c r="P4" i="15"/>
  <c r="O5" i="15"/>
  <c r="P5" i="15"/>
  <c r="O6" i="15"/>
  <c r="P6" i="15"/>
  <c r="O7" i="15"/>
  <c r="P7" i="15"/>
  <c r="O8" i="15"/>
  <c r="P8" i="15"/>
  <c r="O9" i="15"/>
  <c r="P9" i="15"/>
  <c r="N5" i="15"/>
  <c r="N6" i="15"/>
  <c r="N7" i="15"/>
  <c r="N8" i="15"/>
  <c r="N9" i="15"/>
  <c r="N4" i="15"/>
  <c r="L4" i="15"/>
  <c r="M4" i="15"/>
  <c r="L5" i="15"/>
  <c r="M5" i="15"/>
  <c r="L6" i="15"/>
  <c r="M6" i="15"/>
  <c r="L7" i="15"/>
  <c r="M7" i="15"/>
  <c r="L8" i="15"/>
  <c r="M8" i="15"/>
  <c r="L9" i="15"/>
  <c r="M9" i="15"/>
  <c r="K5" i="15"/>
  <c r="K6" i="15"/>
  <c r="K7" i="15"/>
  <c r="K8" i="15"/>
  <c r="K9" i="15"/>
  <c r="K4" i="15"/>
  <c r="F4" i="15"/>
  <c r="G4" i="15"/>
  <c r="F5" i="15"/>
  <c r="G5" i="15"/>
  <c r="F6" i="15"/>
  <c r="G6" i="15"/>
  <c r="F7" i="15"/>
  <c r="G7" i="15"/>
  <c r="F8" i="15"/>
  <c r="G8" i="15"/>
  <c r="F9" i="15"/>
  <c r="G9" i="15"/>
  <c r="E5" i="15"/>
  <c r="E6" i="15"/>
  <c r="E7" i="15"/>
  <c r="E8" i="15"/>
  <c r="E9" i="15"/>
  <c r="E4" i="15"/>
  <c r="C4" i="15"/>
  <c r="D4" i="15"/>
  <c r="C5" i="15"/>
  <c r="D5" i="15"/>
  <c r="C6" i="15"/>
  <c r="D6" i="15"/>
  <c r="C7" i="15"/>
  <c r="D7" i="15"/>
  <c r="C8" i="15"/>
  <c r="D8" i="15"/>
  <c r="C9" i="15"/>
  <c r="D9" i="15"/>
  <c r="B5" i="15"/>
  <c r="B6" i="15"/>
  <c r="B7" i="15"/>
  <c r="B8" i="15"/>
  <c r="B9" i="15"/>
  <c r="B4" i="15"/>
  <c r="D5" i="12" l="1"/>
  <c r="H5" i="12"/>
  <c r="F4" i="12"/>
  <c r="F7" i="12"/>
  <c r="J8" i="12"/>
  <c r="D10" i="12"/>
  <c r="I12" i="12"/>
  <c r="H11" i="12"/>
  <c r="H13" i="12"/>
  <c r="F15" i="12"/>
  <c r="E14" i="12"/>
  <c r="J16" i="12"/>
  <c r="J17" i="12"/>
  <c r="C4" i="19"/>
  <c r="E13" i="19"/>
  <c r="I15" i="19"/>
  <c r="H18" i="19"/>
  <c r="H20" i="19"/>
  <c r="I20" i="19"/>
  <c r="I13" i="12"/>
  <c r="G19" i="12"/>
  <c r="I6" i="12"/>
  <c r="I8" i="12"/>
  <c r="G11" i="12"/>
  <c r="G13" i="12"/>
  <c r="I18" i="19"/>
  <c r="C7" i="12"/>
  <c r="C15" i="12"/>
  <c r="H19" i="12"/>
  <c r="H20" i="12"/>
  <c r="H21" i="12"/>
  <c r="H6" i="12"/>
  <c r="F5" i="12"/>
  <c r="J6" i="12"/>
  <c r="I9" i="12"/>
  <c r="H8" i="12"/>
  <c r="I10" i="12"/>
  <c r="G12" i="12"/>
  <c r="F11" i="12"/>
  <c r="F13" i="12"/>
  <c r="D15" i="12"/>
  <c r="D16" i="12"/>
  <c r="I18" i="12"/>
  <c r="H17" i="12"/>
  <c r="G13" i="19"/>
  <c r="H16" i="19"/>
  <c r="J18" i="19"/>
  <c r="J20" i="19"/>
  <c r="I5" i="12"/>
  <c r="G21" i="12"/>
  <c r="I17" i="12"/>
  <c r="C8" i="12"/>
  <c r="C16" i="12"/>
  <c r="I19" i="12"/>
  <c r="I20" i="12"/>
  <c r="I21" i="12"/>
  <c r="G6" i="12"/>
  <c r="E5" i="12"/>
  <c r="D7" i="12"/>
  <c r="H9" i="12"/>
  <c r="G8" i="12"/>
  <c r="H10" i="12"/>
  <c r="F12" i="12"/>
  <c r="E11" i="12"/>
  <c r="E13" i="12"/>
  <c r="J14" i="12"/>
  <c r="I16" i="12"/>
  <c r="H18" i="12"/>
  <c r="G17" i="12"/>
  <c r="C5" i="19"/>
  <c r="J6" i="19"/>
  <c r="H13" i="19"/>
  <c r="F14" i="19"/>
  <c r="I16" i="19"/>
  <c r="C19" i="19"/>
  <c r="C21" i="19"/>
  <c r="J19" i="12"/>
  <c r="J20" i="12"/>
  <c r="J21" i="12"/>
  <c r="F6" i="12"/>
  <c r="J4" i="12"/>
  <c r="J7" i="12"/>
  <c r="G9" i="12"/>
  <c r="F8" i="12"/>
  <c r="G10" i="12"/>
  <c r="E12" i="12"/>
  <c r="D11" i="12"/>
  <c r="I14" i="12"/>
  <c r="H16" i="12"/>
  <c r="J16" i="19"/>
  <c r="C17" i="19"/>
  <c r="H19" i="19"/>
  <c r="H21" i="19"/>
  <c r="G20" i="12"/>
  <c r="G5" i="12"/>
  <c r="C10" i="12"/>
  <c r="C18" i="12"/>
  <c r="E6" i="12"/>
  <c r="I4" i="12"/>
  <c r="F9" i="12"/>
  <c r="E8" i="12"/>
  <c r="F10" i="12"/>
  <c r="D12" i="12"/>
  <c r="D13" i="12"/>
  <c r="H14" i="19"/>
  <c r="H17" i="19"/>
  <c r="I19" i="19"/>
  <c r="I21" i="19"/>
  <c r="D20" i="12"/>
  <c r="J5" i="12"/>
  <c r="H4" i="12"/>
  <c r="E9" i="12"/>
  <c r="D8" i="12"/>
  <c r="C6" i="19"/>
  <c r="I14" i="19"/>
  <c r="I17" i="19"/>
  <c r="J21" i="19"/>
  <c r="C20" i="19"/>
  <c r="G4" i="19"/>
  <c r="G5" i="19"/>
  <c r="G6" i="19"/>
  <c r="G7" i="19"/>
  <c r="G8" i="19"/>
  <c r="G9" i="19"/>
  <c r="G10" i="19"/>
  <c r="G11" i="19"/>
  <c r="G12" i="19"/>
  <c r="C16" i="19"/>
  <c r="D17" i="19"/>
  <c r="E18" i="19"/>
  <c r="E19" i="19"/>
  <c r="E20" i="19"/>
  <c r="E21" i="19"/>
  <c r="H4" i="19"/>
  <c r="H5" i="19"/>
  <c r="H6" i="19"/>
  <c r="H7" i="19"/>
  <c r="H8" i="19"/>
  <c r="H9" i="19"/>
  <c r="I13" i="19"/>
  <c r="J14" i="19"/>
  <c r="C15" i="19"/>
  <c r="D16" i="19"/>
  <c r="E17" i="19"/>
  <c r="F18" i="19"/>
  <c r="F19" i="19"/>
  <c r="F20" i="19"/>
  <c r="F21" i="19"/>
  <c r="D7" i="19"/>
  <c r="D8" i="19"/>
  <c r="D9" i="19"/>
  <c r="D11" i="19"/>
  <c r="D12" i="19"/>
  <c r="E8" i="19"/>
  <c r="E9" i="19"/>
  <c r="E12" i="19"/>
  <c r="F4" i="19"/>
  <c r="F7" i="19"/>
  <c r="F8" i="19"/>
  <c r="F9" i="19"/>
  <c r="F10" i="19"/>
  <c r="F11" i="19"/>
  <c r="F12" i="19"/>
  <c r="D18" i="19"/>
  <c r="D20" i="19"/>
  <c r="I4" i="19"/>
  <c r="I5" i="19"/>
  <c r="I6" i="19"/>
  <c r="I7" i="19"/>
  <c r="I8" i="19"/>
  <c r="I9" i="19"/>
  <c r="J13" i="19"/>
  <c r="C14" i="19"/>
  <c r="D15" i="19"/>
  <c r="E16" i="19"/>
  <c r="G18" i="19"/>
  <c r="G20" i="19"/>
  <c r="E10" i="19"/>
  <c r="F5" i="19"/>
  <c r="F6" i="19"/>
  <c r="D19" i="19"/>
  <c r="J4" i="19"/>
  <c r="J5" i="19"/>
  <c r="J7" i="19"/>
  <c r="J8" i="19"/>
  <c r="J9" i="19"/>
  <c r="C13" i="19"/>
  <c r="D10" i="19"/>
  <c r="E11" i="19"/>
  <c r="C7" i="19"/>
  <c r="C8" i="19"/>
  <c r="C9" i="19"/>
  <c r="E7" i="18"/>
  <c r="E12" i="18"/>
  <c r="F4" i="18"/>
  <c r="F5" i="18"/>
  <c r="F6" i="18"/>
  <c r="F7" i="18"/>
  <c r="F8" i="18"/>
  <c r="F9" i="18"/>
  <c r="F10" i="18"/>
  <c r="F11" i="18"/>
  <c r="F12" i="18"/>
  <c r="G13" i="18"/>
  <c r="H14" i="18"/>
  <c r="I15" i="18"/>
  <c r="J16" i="18"/>
  <c r="C17" i="18"/>
  <c r="D18" i="18"/>
  <c r="D19" i="18"/>
  <c r="D20" i="18"/>
  <c r="D21" i="18"/>
  <c r="E8" i="18"/>
  <c r="G4" i="18"/>
  <c r="G5" i="18"/>
  <c r="G6" i="18"/>
  <c r="G7" i="18"/>
  <c r="G8" i="18"/>
  <c r="G9" i="18"/>
  <c r="G10" i="18"/>
  <c r="G11" i="18"/>
  <c r="G12" i="18"/>
  <c r="E18" i="18"/>
  <c r="E19" i="18"/>
  <c r="E20" i="18"/>
  <c r="E21" i="18"/>
  <c r="E11" i="18"/>
  <c r="H4" i="18"/>
  <c r="H5" i="18"/>
  <c r="H6" i="18"/>
  <c r="H7" i="18"/>
  <c r="H8" i="18"/>
  <c r="H9" i="18"/>
  <c r="H10" i="18"/>
  <c r="H11" i="18"/>
  <c r="H12" i="18"/>
  <c r="I13" i="18"/>
  <c r="J14" i="18"/>
  <c r="C15" i="18"/>
  <c r="D16" i="18"/>
  <c r="E17" i="18"/>
  <c r="F18" i="18"/>
  <c r="F19" i="18"/>
  <c r="F20" i="18"/>
  <c r="I4" i="18"/>
  <c r="I5" i="18"/>
  <c r="I6" i="18"/>
  <c r="I7" i="18"/>
  <c r="I8" i="18"/>
  <c r="I9" i="18"/>
  <c r="I10" i="18"/>
  <c r="I11" i="18"/>
  <c r="I12" i="18"/>
  <c r="J13" i="18"/>
  <c r="C14" i="18"/>
  <c r="D15" i="18"/>
  <c r="E16" i="18"/>
  <c r="F17" i="18"/>
  <c r="G18" i="18"/>
  <c r="G19" i="18"/>
  <c r="G20" i="18"/>
  <c r="G21" i="18"/>
  <c r="J4" i="18"/>
  <c r="J5" i="18"/>
  <c r="J6" i="18"/>
  <c r="J7" i="18"/>
  <c r="J8" i="18"/>
  <c r="J9" i="18"/>
  <c r="J10" i="18"/>
  <c r="J11" i="18"/>
  <c r="J12" i="18"/>
  <c r="C13" i="18"/>
  <c r="D14" i="18"/>
  <c r="H18" i="18"/>
  <c r="H19" i="18"/>
  <c r="H20" i="18"/>
  <c r="C7" i="18"/>
  <c r="C8" i="18"/>
  <c r="C9" i="18"/>
  <c r="I18" i="18"/>
  <c r="I20" i="18"/>
  <c r="E10" i="18"/>
  <c r="D4" i="18"/>
  <c r="D5" i="18"/>
  <c r="D7" i="18"/>
  <c r="D8" i="18"/>
  <c r="D9" i="18"/>
  <c r="J18" i="18"/>
  <c r="E8" i="17"/>
  <c r="E11" i="17"/>
  <c r="F7" i="17"/>
  <c r="F11" i="17"/>
  <c r="G4" i="17"/>
  <c r="G7" i="17"/>
  <c r="G12" i="17"/>
  <c r="E19" i="17"/>
  <c r="H4" i="17"/>
  <c r="H5" i="17"/>
  <c r="H6" i="17"/>
  <c r="H7" i="17"/>
  <c r="H8" i="17"/>
  <c r="H9" i="17"/>
  <c r="H10" i="17"/>
  <c r="H11" i="17"/>
  <c r="H12" i="17"/>
  <c r="E17" i="17"/>
  <c r="F18" i="17"/>
  <c r="F19" i="17"/>
  <c r="F20" i="17"/>
  <c r="F21" i="17"/>
  <c r="E10" i="17"/>
  <c r="F4" i="17"/>
  <c r="F6" i="17"/>
  <c r="F9" i="17"/>
  <c r="F12" i="17"/>
  <c r="G10" i="17"/>
  <c r="E21" i="17"/>
  <c r="I4" i="17"/>
  <c r="I5" i="17"/>
  <c r="I6" i="17"/>
  <c r="I7" i="17"/>
  <c r="I8" i="17"/>
  <c r="I9" i="17"/>
  <c r="I10" i="17"/>
  <c r="I11" i="17"/>
  <c r="I12" i="17"/>
  <c r="E16" i="17"/>
  <c r="F17" i="17"/>
  <c r="G18" i="17"/>
  <c r="G19" i="17"/>
  <c r="G20" i="17"/>
  <c r="G21" i="17"/>
  <c r="E12" i="17"/>
  <c r="J4" i="17"/>
  <c r="J5" i="17"/>
  <c r="J6" i="17"/>
  <c r="J7" i="17"/>
  <c r="J8" i="17"/>
  <c r="J9" i="17"/>
  <c r="J10" i="17"/>
  <c r="J11" i="17"/>
  <c r="J12" i="17"/>
  <c r="C13" i="17"/>
  <c r="D14" i="17"/>
  <c r="E15" i="17"/>
  <c r="F16" i="17"/>
  <c r="G17" i="17"/>
  <c r="H18" i="17"/>
  <c r="H19" i="17"/>
  <c r="H20" i="17"/>
  <c r="E7" i="17"/>
  <c r="E9" i="17"/>
  <c r="F5" i="17"/>
  <c r="F8" i="17"/>
  <c r="G5" i="17"/>
  <c r="G6" i="17"/>
  <c r="G8" i="17"/>
  <c r="E20" i="17"/>
  <c r="C7" i="17"/>
  <c r="C8" i="17"/>
  <c r="C9" i="17"/>
  <c r="D13" i="17"/>
  <c r="I18" i="17"/>
  <c r="I20" i="17"/>
  <c r="D4" i="17"/>
  <c r="D5" i="17"/>
  <c r="D7" i="17"/>
  <c r="D8" i="17"/>
  <c r="D9" i="17"/>
  <c r="J18" i="17"/>
  <c r="C12" i="14"/>
  <c r="C10" i="14"/>
  <c r="E21" i="14"/>
  <c r="C4" i="14"/>
  <c r="C5" i="14"/>
  <c r="C6" i="14"/>
  <c r="C11" i="14"/>
  <c r="E19" i="14"/>
  <c r="C16" i="14"/>
  <c r="E20" i="14"/>
  <c r="C16" i="13"/>
  <c r="C6" i="13"/>
  <c r="E4" i="13"/>
  <c r="D4" i="13"/>
  <c r="F5" i="13"/>
  <c r="E19" i="13"/>
  <c r="J4" i="13"/>
  <c r="E5" i="13"/>
  <c r="C18" i="14"/>
  <c r="C17" i="14"/>
  <c r="D19" i="14"/>
  <c r="D20" i="14"/>
  <c r="D21" i="14"/>
  <c r="C15" i="14"/>
  <c r="F20" i="14"/>
  <c r="C14" i="14"/>
  <c r="G19" i="14"/>
  <c r="G20" i="14"/>
  <c r="G21" i="14"/>
  <c r="C13" i="14"/>
  <c r="H19" i="14"/>
  <c r="H20" i="14"/>
  <c r="C7" i="14"/>
  <c r="C8" i="14"/>
  <c r="C9" i="14"/>
  <c r="C18" i="13"/>
  <c r="C19" i="13"/>
  <c r="C20" i="13"/>
  <c r="C21" i="13"/>
  <c r="C17" i="13"/>
  <c r="D20" i="13"/>
  <c r="D21" i="13"/>
  <c r="E21" i="13"/>
  <c r="F21" i="13"/>
  <c r="C14" i="13"/>
  <c r="G19" i="13"/>
  <c r="G20" i="13"/>
  <c r="G21" i="13"/>
  <c r="C13" i="13"/>
  <c r="H20" i="13"/>
  <c r="H21" i="13"/>
  <c r="C7" i="13"/>
  <c r="C8" i="13"/>
  <c r="C9" i="13"/>
</calcChain>
</file>

<file path=xl/sharedStrings.xml><?xml version="1.0" encoding="utf-8"?>
<sst xmlns="http://schemas.openxmlformats.org/spreadsheetml/2006/main" count="1520" uniqueCount="96">
  <si>
    <t>Stove Purpose</t>
  </si>
  <si>
    <t>Stove Name</t>
  </si>
  <si>
    <t>Cooking</t>
  </si>
  <si>
    <t>Water Heating</t>
  </si>
  <si>
    <t>Water Heating &amp; Cooking</t>
  </si>
  <si>
    <t>Traditional wood</t>
  </si>
  <si>
    <t>Improved Wood</t>
  </si>
  <si>
    <t>Charcoal</t>
  </si>
  <si>
    <t>Gasifier (Minimoto)</t>
  </si>
  <si>
    <t>LPG</t>
  </si>
  <si>
    <t>Electric</t>
  </si>
  <si>
    <t>0 </t>
  </si>
  <si>
    <t xml:space="preserve">Stove Purpose </t>
  </si>
  <si>
    <t>Averages</t>
  </si>
  <si>
    <t>Standard Deviation</t>
  </si>
  <si>
    <t>Average</t>
  </si>
  <si>
    <t>Average Number of Stoves needed for Water Heating &amp; Cooking</t>
  </si>
  <si>
    <t>Water Risk Level</t>
  </si>
  <si>
    <t>No Boiling</t>
  </si>
  <si>
    <t>Lab Level (6)</t>
  </si>
  <si>
    <t>Good (1.8)</t>
  </si>
  <si>
    <t>Ineffective(0.048)</t>
  </si>
  <si>
    <t>Moderate (1.5)</t>
  </si>
  <si>
    <t>Low (0.464</t>
  </si>
  <si>
    <t>Ineffective (0.048)</t>
  </si>
  <si>
    <t>Worse than Source (-0.208)</t>
  </si>
  <si>
    <t>Safe</t>
  </si>
  <si>
    <t>Low</t>
  </si>
  <si>
    <t>Medium</t>
  </si>
  <si>
    <t>High</t>
  </si>
  <si>
    <t>Standard Deviations</t>
  </si>
  <si>
    <t>Stove Type</t>
  </si>
  <si>
    <t>Wood (Traditional)</t>
  </si>
  <si>
    <t>Wood (Improved)</t>
  </si>
  <si>
    <t>Charcoal (Improved)</t>
  </si>
  <si>
    <t>Gasifier (Improved)</t>
  </si>
  <si>
    <t>LPG (Clean)</t>
  </si>
  <si>
    <t>Uganda adult</t>
  </si>
  <si>
    <t>Uganda Child</t>
  </si>
  <si>
    <t>Vietnam Adult</t>
  </si>
  <si>
    <t>Vietnam Child</t>
  </si>
  <si>
    <t>Uganda Percent</t>
  </si>
  <si>
    <t>Vietnam Percent</t>
  </si>
  <si>
    <t>Improved versus traditional</t>
  </si>
  <si>
    <t>Traditional versus gas</t>
  </si>
  <si>
    <t>Uganda Adults</t>
  </si>
  <si>
    <t>Uganda Children</t>
  </si>
  <si>
    <t>Vietnam Adults</t>
  </si>
  <si>
    <t>Vietnam Children</t>
  </si>
  <si>
    <t>Uganda Fraction children</t>
  </si>
  <si>
    <t>S7S7:S13</t>
  </si>
  <si>
    <t>Coefficient of Variation</t>
  </si>
  <si>
    <t>No boiling (0)</t>
  </si>
  <si>
    <t>Lab level (6)</t>
  </si>
  <si>
    <t>Good boiling (2)</t>
  </si>
  <si>
    <t>Ineffective (1.5)</t>
  </si>
  <si>
    <t>Moderate (1.8)</t>
  </si>
  <si>
    <t>Worse (0.464)</t>
  </si>
  <si>
    <t>Bad zero (0.048)</t>
  </si>
  <si>
    <t>Negative (-0.208)</t>
  </si>
  <si>
    <t>Electric (Clean)</t>
  </si>
  <si>
    <t>cooking plus water heating</t>
  </si>
  <si>
    <t>water heating only</t>
  </si>
  <si>
    <t>LRV</t>
  </si>
  <si>
    <t>Uganda Adult High Risk</t>
  </si>
  <si>
    <t>Uganda Adult Medium Risk</t>
  </si>
  <si>
    <t>Uganda Adult Low Risk</t>
  </si>
  <si>
    <t>Uganda Child High Risk</t>
  </si>
  <si>
    <t>Uganda Child Medium Risk</t>
  </si>
  <si>
    <t>Uganda child low risk</t>
  </si>
  <si>
    <t>Vietnam Adult High Risk</t>
  </si>
  <si>
    <t>Vietnam Adult Medium Risk</t>
  </si>
  <si>
    <t>Vietnam Adult Low Risk</t>
  </si>
  <si>
    <t>Vietnam Child High Risk</t>
  </si>
  <si>
    <t>Vietnam Child medium risk</t>
  </si>
  <si>
    <t>Vietnam Child low risk</t>
  </si>
  <si>
    <t>DeltaUganda adult water heating cooking traditional stove</t>
  </si>
  <si>
    <t>DeltaUganda adult water heating cooking improved wood</t>
  </si>
  <si>
    <t>DeltaUganda adult water heating cooking charcoal</t>
  </si>
  <si>
    <t>DeltaUganda adult water heating cooking minimoto</t>
  </si>
  <si>
    <t>DeltaUganda adult water heating cooking LPG</t>
  </si>
  <si>
    <t>Uganda adult high risk delta</t>
  </si>
  <si>
    <t>Uganda adult medium risk delta</t>
  </si>
  <si>
    <t>Uganda adult low risk delta</t>
  </si>
  <si>
    <t>Uganda water heating trad wood</t>
  </si>
  <si>
    <t>Uganda water heating improved wood</t>
  </si>
  <si>
    <t>Uganda water heating Charcoal</t>
  </si>
  <si>
    <t>Uganda water heating Minimoto</t>
  </si>
  <si>
    <t>Uganda water heating LPG</t>
  </si>
  <si>
    <t>High Risk</t>
  </si>
  <si>
    <t>Medium Risk</t>
  </si>
  <si>
    <t>Low Risk</t>
  </si>
  <si>
    <t>Traditional Stove Cooking + Water Heating</t>
  </si>
  <si>
    <t>Traditional Stove Only Water Heating</t>
  </si>
  <si>
    <t>LPG Only Water Heating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</si>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</sst>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 applyAlignment="1">
      <alignment vertical="top" wrapText="1"/>
    </xf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2" fillId="0" borderId="5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2" borderId="0" xfId="0" applyFill="1"/>
    <xf numFmtId="0" fontId="3" fillId="2" borderId="1" xfId="0" applyFont="1" applyFill="1" applyBorder="1" applyAlignment="1">
      <alignment vertical="center" wrapText="1"/>
    </xf>
    <xf numFmtId="0" fontId="0" fillId="3" borderId="0" xfId="0" applyFill="1"/>
    <xf numFmtId="0" fontId="3" fillId="3" borderId="1" xfId="0" applyFont="1" applyFill="1" applyBorder="1" applyAlignment="1">
      <alignment vertical="center" wrapText="1"/>
    </xf>
    <xf numFmtId="0" fontId="0" fillId="4" borderId="0" xfId="0" applyFill="1"/>
    <xf numFmtId="0" fontId="3" fillId="4" borderId="1" xfId="0" applyFont="1" applyFill="1" applyBorder="1" applyAlignment="1">
      <alignment vertical="center" wrapText="1"/>
    </xf>
    <xf numFmtId="0" fontId="0" fillId="5" borderId="0" xfId="0" applyFill="1"/>
    <xf numFmtId="0" fontId="3" fillId="5" borderId="1" xfId="0" applyFont="1" applyFill="1" applyBorder="1" applyAlignment="1">
      <alignment vertical="center" wrapText="1"/>
    </xf>
    <xf numFmtId="0" fontId="1" fillId="0" borderId="0" xfId="0" applyFont="1"/>
    <xf numFmtId="0" fontId="3" fillId="0" borderId="7" xfId="0" applyFont="1" applyBorder="1" applyAlignment="1">
      <alignment vertical="center" wrapText="1"/>
    </xf>
    <xf numFmtId="0" fontId="1" fillId="0" borderId="5" xfId="0" applyFont="1" applyBorder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1" fillId="5" borderId="0" xfId="0" applyFont="1" applyFill="1"/>
    <xf numFmtId="0" fontId="1" fillId="4" borderId="5" xfId="0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1" fillId="6" borderId="0" xfId="0" applyFont="1" applyFill="1"/>
    <xf numFmtId="0" fontId="0" fillId="0" borderId="5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0" fontId="3" fillId="0" borderId="6" xfId="0" applyFont="1" applyBorder="1" applyAlignment="1">
      <alignment horizontal="center" vertical="center" wrapText="1"/>
    </xf>
    <xf numFmtId="0" fontId="0" fillId="0" borderId="5" xfId="0" applyBorder="1" applyAlignment="1">
      <alignment horizontal="center"/>
    </xf>
    <xf numFmtId="0" fontId="3" fillId="0" borderId="5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'Log DALYs Uganda Adult make (6)'!$B$1</c:f>
              <c:strCache>
                <c:ptCount val="1"/>
                <c:pt idx="0">
                  <c:v>Uganda Adult High Risk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(6)'!$A$2:$A$77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(6)'!$B$2:$B$77</c:f>
              <c:numCache>
                <c:formatCode>General</c:formatCode>
                <c:ptCount val="76"/>
                <c:pt idx="0">
                  <c:v>1166.6071775768801</c:v>
                </c:pt>
                <c:pt idx="1">
                  <c:v>1098.0987882152101</c:v>
                </c:pt>
                <c:pt idx="2">
                  <c:v>1029.67822266392</c:v>
                </c:pt>
                <c:pt idx="3">
                  <c:v>961.84193758374704</c:v>
                </c:pt>
                <c:pt idx="4">
                  <c:v>895.10997101775604</c:v>
                </c:pt>
                <c:pt idx="5">
                  <c:v>830.002402726387</c:v>
                </c:pt>
                <c:pt idx="6">
                  <c:v>767.01800090673999</c:v>
                </c:pt>
                <c:pt idx="7">
                  <c:v>706.62038166340403</c:v>
                </c:pt>
                <c:pt idx="8">
                  <c:v>649.21488940676397</c:v>
                </c:pt>
                <c:pt idx="9">
                  <c:v>595.11486196914097</c:v>
                </c:pt>
                <c:pt idx="10">
                  <c:v>544.52160814262697</c:v>
                </c:pt>
                <c:pt idx="11">
                  <c:v>497.53300089984702</c:v>
                </c:pt>
                <c:pt idx="12">
                  <c:v>454.16685080733299</c:v>
                </c:pt>
                <c:pt idx="13">
                  <c:v>414.38301915522402</c:v>
                </c:pt>
                <c:pt idx="14">
                  <c:v>378.09662218481202</c:v>
                </c:pt>
                <c:pt idx="15">
                  <c:v>345.17609100329901</c:v>
                </c:pt>
                <c:pt idx="16">
                  <c:v>315.432739184296</c:v>
                </c:pt>
                <c:pt idx="17">
                  <c:v>288.62085120876401</c:v>
                </c:pt>
                <c:pt idx="18">
                  <c:v>264.45834044516897</c:v>
                </c:pt>
                <c:pt idx="19">
                  <c:v>242.66049886385801</c:v>
                </c:pt>
                <c:pt idx="20">
                  <c:v>222.97233456517401</c:v>
                </c:pt>
                <c:pt idx="21">
                  <c:v>205.18814262848201</c:v>
                </c:pt>
                <c:pt idx="22">
                  <c:v>189.152227283244</c:v>
                </c:pt>
                <c:pt idx="23">
                  <c:v>174.74306519163699</c:v>
                </c:pt>
                <c:pt idx="24">
                  <c:v>161.85178754228301</c:v>
                </c:pt>
                <c:pt idx="25">
                  <c:v>150.36640748892199</c:v>
                </c:pt>
                <c:pt idx="26">
                  <c:v>140.16648818580299</c:v>
                </c:pt>
                <c:pt idx="27">
                  <c:v>131.12614345438499</c:v>
                </c:pt>
                <c:pt idx="28">
                  <c:v>123.120528233795</c:v>
                </c:pt>
                <c:pt idx="29">
                  <c:v>116.03164494745801</c:v>
                </c:pt>
                <c:pt idx="30">
                  <c:v>109.751237808992</c:v>
                </c:pt>
                <c:pt idx="31">
                  <c:v>104.18071884530301</c:v>
                </c:pt>
                <c:pt idx="32">
                  <c:v>99.229851686178705</c:v>
                </c:pt>
                <c:pt idx="33">
                  <c:v>94.816259809105404</c:v>
                </c:pt>
                <c:pt idx="34">
                  <c:v>90.866526420358099</c:v>
                </c:pt>
                <c:pt idx="35">
                  <c:v>87.318069061589796</c:v>
                </c:pt>
                <c:pt idx="36">
                  <c:v>84.120417037516802</c:v>
                </c:pt>
                <c:pt idx="37">
                  <c:v>81.234971633667399</c:v>
                </c:pt>
                <c:pt idx="38">
                  <c:v>78.633086521124596</c:v>
                </c:pt>
                <c:pt idx="39">
                  <c:v>76.292959302841098</c:v>
                </c:pt>
                <c:pt idx="40">
                  <c:v>74.196234487432704</c:v>
                </c:pt>
                <c:pt idx="41">
                  <c:v>72.325243223581097</c:v>
                </c:pt>
                <c:pt idx="42">
                  <c:v>70.661435028891205</c:v>
                </c:pt>
                <c:pt idx="43">
                  <c:v>69.185022455168806</c:v>
                </c:pt>
                <c:pt idx="44">
                  <c:v>67.875448439424403</c:v>
                </c:pt>
                <c:pt idx="45">
                  <c:v>66.712141442070205</c:v>
                </c:pt>
                <c:pt idx="46">
                  <c:v>65.675144270718405</c:v>
                </c:pt>
                <c:pt idx="47">
                  <c:v>64.745505237341405</c:v>
                </c:pt>
                <c:pt idx="48">
                  <c:v>63.905619236717499</c:v>
                </c:pt>
                <c:pt idx="49">
                  <c:v>63.139758969304701</c:v>
                </c:pt>
                <c:pt idx="50">
                  <c:v>62.4347857307175</c:v>
                </c:pt>
                <c:pt idx="51">
                  <c:v>61.780731750217598</c:v>
                </c:pt>
                <c:pt idx="52">
                  <c:v>61.170903827922203</c:v>
                </c:pt>
                <c:pt idx="53">
                  <c:v>60.601390298123803</c:v>
                </c:pt>
                <c:pt idx="54">
                  <c:v>60.070137272588397</c:v>
                </c:pt>
                <c:pt idx="55">
                  <c:v>59.5759013097219</c:v>
                </c:pt>
                <c:pt idx="56">
                  <c:v>59.117358045013503</c:v>
                </c:pt>
                <c:pt idx="57">
                  <c:v>58.692530841863302</c:v>
                </c:pt>
                <c:pt idx="58">
                  <c:v>58.298581024010502</c:v>
                </c:pt>
                <c:pt idx="59">
                  <c:v>57.931908388158597</c:v>
                </c:pt>
                <c:pt idx="60">
                  <c:v>57.588453275350901</c:v>
                </c:pt>
                <c:pt idx="61">
                  <c:v>57.264070745374099</c:v>
                </c:pt>
                <c:pt idx="62">
                  <c:v>56.954867049479901</c:v>
                </c:pt>
                <c:pt idx="63">
                  <c:v>56.657439239681601</c:v>
                </c:pt>
                <c:pt idx="64">
                  <c:v>56.3690097051077</c:v>
                </c:pt>
                <c:pt idx="65">
                  <c:v>56.087467894759897</c:v>
                </c:pt>
                <c:pt idx="66">
                  <c:v>55.8113167530692</c:v>
                </c:pt>
                <c:pt idx="67">
                  <c:v>55.539492115314097</c:v>
                </c:pt>
                <c:pt idx="68">
                  <c:v>55.271009483744898</c:v>
                </c:pt>
                <c:pt idx="69">
                  <c:v>55.004431854183501</c:v>
                </c:pt>
                <c:pt idx="70">
                  <c:v>54.737284368449998</c:v>
                </c:pt>
                <c:pt idx="71">
                  <c:v>54.465738840879801</c:v>
                </c:pt>
                <c:pt idx="72">
                  <c:v>54.184971240897497</c:v>
                </c:pt>
                <c:pt idx="73">
                  <c:v>53.890334773187099</c:v>
                </c:pt>
                <c:pt idx="74">
                  <c:v>53.578955177246897</c:v>
                </c:pt>
                <c:pt idx="75">
                  <c:v>53.250975936885901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7C6-4DF6-821B-C8933378DAC2}"/>
            </c:ext>
          </c:extLst>
        </c:ser>
        <c:ser>
          <c:idx val="1"/>
          <c:order val="1"/>
          <c:tx>
            <c:strRef>
              <c:f>'Log DALYs Uganda Adult make (6)'!$C$1</c:f>
              <c:strCache>
                <c:ptCount val="1"/>
                <c:pt idx="0">
                  <c:v>Uganda Adult Medium Risk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(6)'!$A$2:$A$77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(6)'!$C$2:$C$77</c:f>
              <c:numCache>
                <c:formatCode>General</c:formatCode>
                <c:ptCount val="76"/>
                <c:pt idx="0">
                  <c:v>532.35262517372496</c:v>
                </c:pt>
                <c:pt idx="1">
                  <c:v>484.49166526371698</c:v>
                </c:pt>
                <c:pt idx="2">
                  <c:v>440.41525097379701</c:v>
                </c:pt>
                <c:pt idx="3">
                  <c:v>400.09340777229102</c:v>
                </c:pt>
                <c:pt idx="4">
                  <c:v>363.44451093976897</c:v>
                </c:pt>
                <c:pt idx="5">
                  <c:v>330.34061287265502</c:v>
                </c:pt>
                <c:pt idx="6">
                  <c:v>300.60839281923597</c:v>
                </c:pt>
                <c:pt idx="7">
                  <c:v>274.03300975261499</c:v>
                </c:pt>
                <c:pt idx="8">
                  <c:v>250.36815902790499</c:v>
                </c:pt>
                <c:pt idx="9">
                  <c:v>229.35003237599699</c:v>
                </c:pt>
                <c:pt idx="10">
                  <c:v>210.71067669659001</c:v>
                </c:pt>
                <c:pt idx="11">
                  <c:v>194.18758509786201</c:v>
                </c:pt>
                <c:pt idx="12">
                  <c:v>179.52983276944201</c:v>
                </c:pt>
                <c:pt idx="13">
                  <c:v>166.50345217345301</c:v>
                </c:pt>
                <c:pt idx="14">
                  <c:v>154.89775833267001</c:v>
                </c:pt>
                <c:pt idx="15">
                  <c:v>144.53146657425501</c:v>
                </c:pt>
                <c:pt idx="16">
                  <c:v>135.255804585308</c:v>
                </c:pt>
                <c:pt idx="17">
                  <c:v>126.952721232567</c:v>
                </c:pt>
                <c:pt idx="18">
                  <c:v>119.52868636422301</c:v>
                </c:pt>
                <c:pt idx="19">
                  <c:v>112.906476722259</c:v>
                </c:pt>
                <c:pt idx="20">
                  <c:v>107.017576231503</c:v>
                </c:pt>
                <c:pt idx="21">
                  <c:v>101.796836685697</c:v>
                </c:pt>
                <c:pt idx="22">
                  <c:v>97.179829072101001</c:v>
                </c:pt>
                <c:pt idx="23">
                  <c:v>93.102282073149695</c:v>
                </c:pt>
                <c:pt idx="24">
                  <c:v>89.500568259436903</c:v>
                </c:pt>
                <c:pt idx="25">
                  <c:v>86.312748356751996</c:v>
                </c:pt>
                <c:pt idx="26">
                  <c:v>83.480444845060006</c:v>
                </c:pt>
                <c:pt idx="27">
                  <c:v>80.951531881409807</c:v>
                </c:pt>
                <c:pt idx="28">
                  <c:v>78.682540738384006</c:v>
                </c:pt>
                <c:pt idx="29">
                  <c:v>76.639252806887498</c:v>
                </c:pt>
                <c:pt idx="30">
                  <c:v>74.794802431851906</c:v>
                </c:pt>
                <c:pt idx="31">
                  <c:v>73.125979142872097</c:v>
                </c:pt>
                <c:pt idx="32">
                  <c:v>71.609373684392594</c:v>
                </c:pt>
                <c:pt idx="33">
                  <c:v>70.219179037897504</c:v>
                </c:pt>
                <c:pt idx="34">
                  <c:v>68.927780943374401</c:v>
                </c:pt>
                <c:pt idx="35">
                  <c:v>67.708916269415695</c:v>
                </c:pt>
                <c:pt idx="36">
                  <c:v>66.541762678495701</c:v>
                </c:pt>
                <c:pt idx="37">
                  <c:v>65.413765311697901</c:v>
                </c:pt>
                <c:pt idx="38">
                  <c:v>64.320771596051799</c:v>
                </c:pt>
                <c:pt idx="39">
                  <c:v>63.264635111176602</c:v>
                </c:pt>
                <c:pt idx="40">
                  <c:v>62.249773290044203</c:v>
                </c:pt>
                <c:pt idx="41">
                  <c:v>61.280395038168599</c:v>
                </c:pt>
                <c:pt idx="42">
                  <c:v>60.3592763291214</c:v>
                </c:pt>
                <c:pt idx="43">
                  <c:v>59.487840446448701</c:v>
                </c:pt>
                <c:pt idx="44">
                  <c:v>58.666720595626998</c:v>
                </c:pt>
                <c:pt idx="45">
                  <c:v>57.896130501677803</c:v>
                </c:pt>
                <c:pt idx="46">
                  <c:v>57.175839533403</c:v>
                </c:pt>
                <c:pt idx="47">
                  <c:v>56.504899526390801</c:v>
                </c:pt>
                <c:pt idx="48">
                  <c:v>55.881359404421701</c:v>
                </c:pt>
                <c:pt idx="49">
                  <c:v>55.302126621479601</c:v>
                </c:pt>
                <c:pt idx="50">
                  <c:v>54.763026608891998</c:v>
                </c:pt>
                <c:pt idx="51">
                  <c:v>54.259042078123699</c:v>
                </c:pt>
                <c:pt idx="52">
                  <c:v>53.784686665678898</c:v>
                </c:pt>
                <c:pt idx="53">
                  <c:v>53.334457506419</c:v>
                </c:pt>
                <c:pt idx="54">
                  <c:v>52.903298801373801</c:v>
                </c:pt>
                <c:pt idx="55">
                  <c:v>52.486994352342002</c:v>
                </c:pt>
                <c:pt idx="56">
                  <c:v>52.0824096158358</c:v>
                </c:pt>
                <c:pt idx="57">
                  <c:v>51.687535787251001</c:v>
                </c:pt>
                <c:pt idx="58">
                  <c:v>51.301339599590101</c:v>
                </c:pt>
                <c:pt idx="59">
                  <c:v>50.9234699109535</c:v>
                </c:pt>
                <c:pt idx="60">
                  <c:v>50.553901711453598</c:v>
                </c:pt>
                <c:pt idx="61">
                  <c:v>50.192608670803601</c:v>
                </c:pt>
                <c:pt idx="62">
                  <c:v>49.839346325691302</c:v>
                </c:pt>
                <c:pt idx="63">
                  <c:v>49.493596030376303</c:v>
                </c:pt>
                <c:pt idx="64">
                  <c:v>49.154668565546899</c:v>
                </c:pt>
                <c:pt idx="65">
                  <c:v>48.821913357859003</c:v>
                </c:pt>
                <c:pt idx="66">
                  <c:v>48.494946596534497</c:v>
                </c:pt>
                <c:pt idx="67">
                  <c:v>48.173808471573999</c:v>
                </c:pt>
                <c:pt idx="68">
                  <c:v>47.8589764135602</c:v>
                </c:pt>
                <c:pt idx="69">
                  <c:v>47.5511798294852</c:v>
                </c:pt>
                <c:pt idx="70">
                  <c:v>47.250978770641801</c:v>
                </c:pt>
                <c:pt idx="71">
                  <c:v>46.9581151425378</c:v>
                </c:pt>
                <c:pt idx="72">
                  <c:v>46.670775346632396</c:v>
                </c:pt>
                <c:pt idx="73">
                  <c:v>46.385111704923297</c:v>
                </c:pt>
                <c:pt idx="74">
                  <c:v>46.095486116863903</c:v>
                </c:pt>
                <c:pt idx="75">
                  <c:v>45.795676353550597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7C6-4DF6-821B-C8933378DAC2}"/>
            </c:ext>
          </c:extLst>
        </c:ser>
        <c:ser>
          <c:idx val="2"/>
          <c:order val="2"/>
          <c:tx>
            <c:strRef>
              <c:f>'Log DALYs Uganda Adult make (6)'!$D$1</c:f>
              <c:strCache>
                <c:ptCount val="1"/>
                <c:pt idx="0">
                  <c:v>Uganda Adult Low Risk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(6)'!$A$2:$A$77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(6)'!$D$2:$D$77</c:f>
              <c:numCache>
                <c:formatCode>General</c:formatCode>
                <c:ptCount val="76"/>
                <c:pt idx="0">
                  <c:v>219.28242578990699</c:v>
                </c:pt>
                <c:pt idx="1">
                  <c:v>200.16636606173401</c:v>
                </c:pt>
                <c:pt idx="2">
                  <c:v>183.24253118450801</c:v>
                </c:pt>
                <c:pt idx="3">
                  <c:v>168.26253823393901</c:v>
                </c:pt>
                <c:pt idx="4">
                  <c:v>155.008382545236</c:v>
                </c:pt>
                <c:pt idx="5">
                  <c:v>143.299328729096</c:v>
                </c:pt>
                <c:pt idx="6">
                  <c:v>132.98635286467101</c:v>
                </c:pt>
                <c:pt idx="7">
                  <c:v>123.9414898078</c:v>
                </c:pt>
                <c:pt idx="8">
                  <c:v>116.04771745842901</c:v>
                </c:pt>
                <c:pt idx="9">
                  <c:v>109.191586798399</c:v>
                </c:pt>
                <c:pt idx="10">
                  <c:v>103.259158427887</c:v>
                </c:pt>
                <c:pt idx="11">
                  <c:v>98.135687779949393</c:v>
                </c:pt>
                <c:pt idx="12">
                  <c:v>93.709000080215901</c:v>
                </c:pt>
                <c:pt idx="13">
                  <c:v>89.875002259479203</c:v>
                </c:pt>
                <c:pt idx="14">
                  <c:v>86.542636492227999</c:v>
                </c:pt>
                <c:pt idx="15">
                  <c:v>83.636045364160594</c:v>
                </c:pt>
                <c:pt idx="16">
                  <c:v>81.093406190478206</c:v>
                </c:pt>
                <c:pt idx="17">
                  <c:v>78.863518921446399</c:v>
                </c:pt>
                <c:pt idx="18">
                  <c:v>76.902004963700406</c:v>
                </c:pt>
                <c:pt idx="19">
                  <c:v>75.168796538237103</c:v>
                </c:pt>
                <c:pt idx="20">
                  <c:v>73.627641513328498</c:v>
                </c:pt>
                <c:pt idx="21">
                  <c:v>72.2470949251679</c:v>
                </c:pt>
                <c:pt idx="22">
                  <c:v>71.001700301960199</c:v>
                </c:pt>
                <c:pt idx="23">
                  <c:v>69.872231418170401</c:v>
                </c:pt>
                <c:pt idx="24">
                  <c:v>68.844634899530902</c:v>
                </c:pt>
                <c:pt idx="25">
                  <c:v>67.908025369472995</c:v>
                </c:pt>
                <c:pt idx="26">
                  <c:v>67.052434173388207</c:v>
                </c:pt>
                <c:pt idx="27">
                  <c:v>66.267099850082005</c:v>
                </c:pt>
                <c:pt idx="28">
                  <c:v>65.539962874750401</c:v>
                </c:pt>
                <c:pt idx="29">
                  <c:v>64.858551945089701</c:v>
                </c:pt>
                <c:pt idx="30">
                  <c:v>64.2117252117704</c:v>
                </c:pt>
                <c:pt idx="31">
                  <c:v>63.591272535047402</c:v>
                </c:pt>
                <c:pt idx="32">
                  <c:v>62.9925816963203</c:v>
                </c:pt>
                <c:pt idx="33">
                  <c:v>62.414213298779003</c:v>
                </c:pt>
                <c:pt idx="34">
                  <c:v>61.856785408494197</c:v>
                </c:pt>
                <c:pt idx="35">
                  <c:v>61.321732227424697</c:v>
                </c:pt>
                <c:pt idx="36">
                  <c:v>60.810336731642899</c:v>
                </c:pt>
                <c:pt idx="37">
                  <c:v>60.323169873102003</c:v>
                </c:pt>
                <c:pt idx="38">
                  <c:v>59.859868120662902</c:v>
                </c:pt>
                <c:pt idx="39">
                  <c:v>59.4191050758755</c:v>
                </c:pt>
                <c:pt idx="40">
                  <c:v>58.998642877421098</c:v>
                </c:pt>
                <c:pt idx="41">
                  <c:v>58.5954264810251</c:v>
                </c:pt>
                <c:pt idx="42">
                  <c:v>58.205739812901399</c:v>
                </c:pt>
                <c:pt idx="43">
                  <c:v>57.825435846864202</c:v>
                </c:pt>
                <c:pt idx="44">
                  <c:v>57.450192417846097</c:v>
                </c:pt>
                <c:pt idx="45">
                  <c:v>57.0756794406905</c:v>
                </c:pt>
                <c:pt idx="46">
                  <c:v>56.697520166384102</c:v>
                </c:pt>
                <c:pt idx="47">
                  <c:v>56.3110695378735</c:v>
                </c:pt>
                <c:pt idx="48">
                  <c:v>55.911310565764097</c:v>
                </c:pt>
                <c:pt idx="49">
                  <c:v>55.493342206904401</c:v>
                </c:pt>
                <c:pt idx="50">
                  <c:v>55.053662377039203</c:v>
                </c:pt>
                <c:pt idx="51">
                  <c:v>54.591795886900499</c:v>
                </c:pt>
                <c:pt idx="52">
                  <c:v>54.111361810651402</c:v>
                </c:pt>
                <c:pt idx="53">
                  <c:v>53.619899278193401</c:v>
                </c:pt>
                <c:pt idx="54">
                  <c:v>53.127487247651104</c:v>
                </c:pt>
                <c:pt idx="55">
                  <c:v>52.644799934976099</c:v>
                </c:pt>
                <c:pt idx="56">
                  <c:v>52.181353475846997</c:v>
                </c:pt>
                <c:pt idx="57">
                  <c:v>51.744398876859499</c:v>
                </c:pt>
                <c:pt idx="58">
                  <c:v>51.338511975838799</c:v>
                </c:pt>
                <c:pt idx="59">
                  <c:v>50.965671689367703</c:v>
                </c:pt>
                <c:pt idx="60">
                  <c:v>50.625572632337203</c:v>
                </c:pt>
                <c:pt idx="61">
                  <c:v>50.316015704871901</c:v>
                </c:pt>
                <c:pt idx="62">
                  <c:v>50.033340909447503</c:v>
                </c:pt>
                <c:pt idx="63">
                  <c:v>49.772923587692802</c:v>
                </c:pt>
                <c:pt idx="64">
                  <c:v>49.529733480421598</c:v>
                </c:pt>
                <c:pt idx="65">
                  <c:v>49.298900576341701</c:v>
                </c:pt>
                <c:pt idx="66">
                  <c:v>49.076198820222203</c:v>
                </c:pt>
                <c:pt idx="67">
                  <c:v>48.858370756798699</c:v>
                </c:pt>
                <c:pt idx="68">
                  <c:v>48.643256224186302</c:v>
                </c:pt>
                <c:pt idx="69">
                  <c:v>48.429728670482604</c:v>
                </c:pt>
                <c:pt idx="70">
                  <c:v>48.217471941283897</c:v>
                </c:pt>
                <c:pt idx="71">
                  <c:v>48.006653757257602</c:v>
                </c:pt>
                <c:pt idx="72">
                  <c:v>47.7975734155849</c:v>
                </c:pt>
                <c:pt idx="73">
                  <c:v>47.590370040327301</c:v>
                </c:pt>
                <c:pt idx="74">
                  <c:v>47.384858412961499</c:v>
                </c:pt>
                <c:pt idx="75">
                  <c:v>47.180512453047101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7C6-4DF6-821B-C8933378DA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819120"/>
        <c:axId val="588812048"/>
      </c:scatterChart>
      <c:valAx>
        <c:axId val="588819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812048"/>
        <c:crosses val="autoZero"/>
        <c:crossBetween val="midCat"/>
      </c:valAx>
      <c:valAx>
        <c:axId val="58881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819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'Log DALYs Uganda Adult make (3)'!$J$1</c:f>
              <c:strCache>
                <c:ptCount val="1"/>
                <c:pt idx="0">
                  <c:v>High Risk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(3)'!$I$2:$I$77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(3)'!$J$2:$J$77</c:f>
              <c:numCache>
                <c:formatCode>General</c:formatCode>
                <c:ptCount val="76"/>
                <c:pt idx="0">
                  <c:v>0</c:v>
                </c:pt>
                <c:pt idx="1">
                  <c:v>68.50838936166997</c:v>
                </c:pt>
                <c:pt idx="2">
                  <c:v>136.92895491296008</c:v>
                </c:pt>
                <c:pt idx="3">
                  <c:v>204.76523999313304</c:v>
                </c:pt>
                <c:pt idx="4">
                  <c:v>271.49720655912404</c:v>
                </c:pt>
                <c:pt idx="5">
                  <c:v>336.60477485049307</c:v>
                </c:pt>
                <c:pt idx="6">
                  <c:v>399.58917667014009</c:v>
                </c:pt>
                <c:pt idx="7">
                  <c:v>459.98679591347604</c:v>
                </c:pt>
                <c:pt idx="8">
                  <c:v>517.3922881701161</c:v>
                </c:pt>
                <c:pt idx="9">
                  <c:v>571.4923156077391</c:v>
                </c:pt>
                <c:pt idx="10">
                  <c:v>622.0855694342531</c:v>
                </c:pt>
                <c:pt idx="11">
                  <c:v>669.07417667703305</c:v>
                </c:pt>
                <c:pt idx="12">
                  <c:v>712.44032676954703</c:v>
                </c:pt>
                <c:pt idx="13">
                  <c:v>752.22415842165606</c:v>
                </c:pt>
                <c:pt idx="14">
                  <c:v>788.510555392068</c:v>
                </c:pt>
                <c:pt idx="15">
                  <c:v>821.43108657358107</c:v>
                </c:pt>
                <c:pt idx="16">
                  <c:v>851.17443839258408</c:v>
                </c:pt>
                <c:pt idx="17">
                  <c:v>877.98632636811612</c:v>
                </c:pt>
                <c:pt idx="18">
                  <c:v>902.14883713171116</c:v>
                </c:pt>
                <c:pt idx="19">
                  <c:v>923.94667871302204</c:v>
                </c:pt>
                <c:pt idx="20">
                  <c:v>943.63484301170604</c:v>
                </c:pt>
                <c:pt idx="21">
                  <c:v>961.41903494839812</c:v>
                </c:pt>
                <c:pt idx="22">
                  <c:v>977.4549502936361</c:v>
                </c:pt>
                <c:pt idx="23">
                  <c:v>991.86411238524306</c:v>
                </c:pt>
                <c:pt idx="24">
                  <c:v>1004.7553900345971</c:v>
                </c:pt>
                <c:pt idx="25">
                  <c:v>1016.240770087958</c:v>
                </c:pt>
                <c:pt idx="26">
                  <c:v>1026.4406893910771</c:v>
                </c:pt>
                <c:pt idx="27">
                  <c:v>1035.4810341224952</c:v>
                </c:pt>
                <c:pt idx="28">
                  <c:v>1043.486649343085</c:v>
                </c:pt>
                <c:pt idx="29">
                  <c:v>1050.575532629422</c:v>
                </c:pt>
                <c:pt idx="30">
                  <c:v>1056.855939767888</c:v>
                </c:pt>
                <c:pt idx="31">
                  <c:v>1062.426458731577</c:v>
                </c:pt>
                <c:pt idx="32">
                  <c:v>1067.3773258907013</c:v>
                </c:pt>
                <c:pt idx="33">
                  <c:v>1071.7909177677748</c:v>
                </c:pt>
                <c:pt idx="34">
                  <c:v>1075.7406511565221</c:v>
                </c:pt>
                <c:pt idx="35">
                  <c:v>1079.2891085152903</c:v>
                </c:pt>
                <c:pt idx="36">
                  <c:v>1082.4867605393633</c:v>
                </c:pt>
                <c:pt idx="37">
                  <c:v>1085.3722059432127</c:v>
                </c:pt>
                <c:pt idx="38">
                  <c:v>1087.9740910557555</c:v>
                </c:pt>
                <c:pt idx="39">
                  <c:v>1090.3142182740389</c:v>
                </c:pt>
                <c:pt idx="40">
                  <c:v>1092.4109430894473</c:v>
                </c:pt>
                <c:pt idx="41">
                  <c:v>1094.281934353299</c:v>
                </c:pt>
                <c:pt idx="42">
                  <c:v>1095.9457425479889</c:v>
                </c:pt>
                <c:pt idx="43">
                  <c:v>1097.4221551217113</c:v>
                </c:pt>
                <c:pt idx="44">
                  <c:v>1098.7317291374557</c:v>
                </c:pt>
                <c:pt idx="45">
                  <c:v>1099.89503613481</c:v>
                </c:pt>
                <c:pt idx="46">
                  <c:v>1100.9320333061617</c:v>
                </c:pt>
                <c:pt idx="47">
                  <c:v>1101.8616723395387</c:v>
                </c:pt>
                <c:pt idx="48">
                  <c:v>1102.7015583401626</c:v>
                </c:pt>
                <c:pt idx="49">
                  <c:v>1103.4674186075754</c:v>
                </c:pt>
                <c:pt idx="50">
                  <c:v>1104.1723918461626</c:v>
                </c:pt>
                <c:pt idx="51">
                  <c:v>1104.8264458266624</c:v>
                </c:pt>
                <c:pt idx="52">
                  <c:v>1105.4362737489578</c:v>
                </c:pt>
                <c:pt idx="53">
                  <c:v>1106.0057872787563</c:v>
                </c:pt>
                <c:pt idx="54">
                  <c:v>1106.5370403042916</c:v>
                </c:pt>
                <c:pt idx="55">
                  <c:v>1107.0312762671581</c:v>
                </c:pt>
                <c:pt idx="56">
                  <c:v>1107.4898195318665</c:v>
                </c:pt>
                <c:pt idx="57">
                  <c:v>1107.9146467350167</c:v>
                </c:pt>
                <c:pt idx="58">
                  <c:v>1108.3085965528696</c:v>
                </c:pt>
                <c:pt idx="59">
                  <c:v>1108.6752691887216</c:v>
                </c:pt>
                <c:pt idx="60">
                  <c:v>1109.0187243015291</c:v>
                </c:pt>
                <c:pt idx="61">
                  <c:v>1109.343106831506</c:v>
                </c:pt>
                <c:pt idx="62">
                  <c:v>1109.6523105274002</c:v>
                </c:pt>
                <c:pt idx="63">
                  <c:v>1109.9497383371984</c:v>
                </c:pt>
                <c:pt idx="64">
                  <c:v>1110.2381678717725</c:v>
                </c:pt>
                <c:pt idx="65">
                  <c:v>1110.5197096821203</c:v>
                </c:pt>
                <c:pt idx="66">
                  <c:v>1110.7958608238109</c:v>
                </c:pt>
                <c:pt idx="67">
                  <c:v>1111.067685461566</c:v>
                </c:pt>
                <c:pt idx="68">
                  <c:v>1111.3361680931353</c:v>
                </c:pt>
                <c:pt idx="69">
                  <c:v>1111.6027457226967</c:v>
                </c:pt>
                <c:pt idx="70">
                  <c:v>1111.8698932084301</c:v>
                </c:pt>
                <c:pt idx="71">
                  <c:v>1112.1414387360003</c:v>
                </c:pt>
                <c:pt idx="72">
                  <c:v>1112.4222063359825</c:v>
                </c:pt>
                <c:pt idx="73">
                  <c:v>1112.716842803693</c:v>
                </c:pt>
                <c:pt idx="74">
                  <c:v>1113.0282223996333</c:v>
                </c:pt>
                <c:pt idx="75">
                  <c:v>1113.3562016399942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003-42BA-BD47-4C3A8A5B9078}"/>
            </c:ext>
          </c:extLst>
        </c:ser>
        <c:ser>
          <c:idx val="1"/>
          <c:order val="1"/>
          <c:tx>
            <c:strRef>
              <c:f>'Log DALYs Uganda Adult make (3)'!$K$1</c:f>
              <c:strCache>
                <c:ptCount val="1"/>
                <c:pt idx="0">
                  <c:v>Medium Risk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(3)'!$I$2:$I$77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(3)'!$K$2:$K$77</c:f>
              <c:numCache>
                <c:formatCode>General</c:formatCode>
                <c:ptCount val="76"/>
                <c:pt idx="0">
                  <c:v>0</c:v>
                </c:pt>
                <c:pt idx="1">
                  <c:v>47.860959910007978</c:v>
                </c:pt>
                <c:pt idx="2">
                  <c:v>91.937374199927945</c:v>
                </c:pt>
                <c:pt idx="3">
                  <c:v>132.25921740143394</c:v>
                </c:pt>
                <c:pt idx="4">
                  <c:v>168.90811423395598</c:v>
                </c:pt>
                <c:pt idx="5">
                  <c:v>202.01201230106994</c:v>
                </c:pt>
                <c:pt idx="6">
                  <c:v>231.74423235448899</c:v>
                </c:pt>
                <c:pt idx="7">
                  <c:v>258.31961542110997</c:v>
                </c:pt>
                <c:pt idx="8">
                  <c:v>281.98446614581997</c:v>
                </c:pt>
                <c:pt idx="9">
                  <c:v>303.00259279772797</c:v>
                </c:pt>
                <c:pt idx="10">
                  <c:v>321.64194847713497</c:v>
                </c:pt>
                <c:pt idx="11">
                  <c:v>338.16504007586298</c:v>
                </c:pt>
                <c:pt idx="12">
                  <c:v>352.82279240428295</c:v>
                </c:pt>
                <c:pt idx="13">
                  <c:v>365.84917300027195</c:v>
                </c:pt>
                <c:pt idx="14">
                  <c:v>377.45486684105492</c:v>
                </c:pt>
                <c:pt idx="15">
                  <c:v>387.82115859946998</c:v>
                </c:pt>
                <c:pt idx="16">
                  <c:v>397.09682058841696</c:v>
                </c:pt>
                <c:pt idx="17">
                  <c:v>405.39990394115796</c:v>
                </c:pt>
                <c:pt idx="18">
                  <c:v>412.82393880950195</c:v>
                </c:pt>
                <c:pt idx="19">
                  <c:v>419.44614845146594</c:v>
                </c:pt>
                <c:pt idx="20">
                  <c:v>425.33504894222199</c:v>
                </c:pt>
                <c:pt idx="21">
                  <c:v>430.55578848802793</c:v>
                </c:pt>
                <c:pt idx="22">
                  <c:v>435.17279610162393</c:v>
                </c:pt>
                <c:pt idx="23">
                  <c:v>439.25034310057526</c:v>
                </c:pt>
                <c:pt idx="24">
                  <c:v>442.85205691428803</c:v>
                </c:pt>
                <c:pt idx="25">
                  <c:v>446.03987681697299</c:v>
                </c:pt>
                <c:pt idx="26">
                  <c:v>448.87218032866497</c:v>
                </c:pt>
                <c:pt idx="27">
                  <c:v>451.40109329231518</c:v>
                </c:pt>
                <c:pt idx="28">
                  <c:v>453.67008443534098</c:v>
                </c:pt>
                <c:pt idx="29">
                  <c:v>455.71337236683746</c:v>
                </c:pt>
                <c:pt idx="30">
                  <c:v>457.55782274187305</c:v>
                </c:pt>
                <c:pt idx="31">
                  <c:v>459.22664603085286</c:v>
                </c:pt>
                <c:pt idx="32">
                  <c:v>460.74325148933235</c:v>
                </c:pt>
                <c:pt idx="33">
                  <c:v>462.13344613582746</c:v>
                </c:pt>
                <c:pt idx="34">
                  <c:v>463.42484423035057</c:v>
                </c:pt>
                <c:pt idx="35">
                  <c:v>464.64370890430928</c:v>
                </c:pt>
                <c:pt idx="36">
                  <c:v>465.81086249522923</c:v>
                </c:pt>
                <c:pt idx="37">
                  <c:v>466.93885986202707</c:v>
                </c:pt>
                <c:pt idx="38">
                  <c:v>468.03185357767313</c:v>
                </c:pt>
                <c:pt idx="39">
                  <c:v>469.08799006254833</c:v>
                </c:pt>
                <c:pt idx="40">
                  <c:v>470.10285188368073</c:v>
                </c:pt>
                <c:pt idx="41">
                  <c:v>471.07223013555637</c:v>
                </c:pt>
                <c:pt idx="42">
                  <c:v>471.99334884460359</c:v>
                </c:pt>
                <c:pt idx="43">
                  <c:v>472.86478472727629</c:v>
                </c:pt>
                <c:pt idx="44">
                  <c:v>473.68590457809796</c:v>
                </c:pt>
                <c:pt idx="45">
                  <c:v>474.45649467204714</c:v>
                </c:pt>
                <c:pt idx="46">
                  <c:v>475.17678564032195</c:v>
                </c:pt>
                <c:pt idx="47">
                  <c:v>475.84772564733419</c:v>
                </c:pt>
                <c:pt idx="48">
                  <c:v>476.47126576930327</c:v>
                </c:pt>
                <c:pt idx="49">
                  <c:v>477.05049855224536</c:v>
                </c:pt>
                <c:pt idx="50">
                  <c:v>477.58959856483295</c:v>
                </c:pt>
                <c:pt idx="51">
                  <c:v>478.09358309560128</c:v>
                </c:pt>
                <c:pt idx="52">
                  <c:v>478.56793850804604</c:v>
                </c:pt>
                <c:pt idx="53">
                  <c:v>479.01816766730599</c:v>
                </c:pt>
                <c:pt idx="54">
                  <c:v>479.44932637235115</c:v>
                </c:pt>
                <c:pt idx="55">
                  <c:v>479.86563082138298</c:v>
                </c:pt>
                <c:pt idx="56">
                  <c:v>480.27021555788917</c:v>
                </c:pt>
                <c:pt idx="57">
                  <c:v>480.66508938647394</c:v>
                </c:pt>
                <c:pt idx="58">
                  <c:v>481.05128557413485</c:v>
                </c:pt>
                <c:pt idx="59">
                  <c:v>481.42915526277147</c:v>
                </c:pt>
                <c:pt idx="60">
                  <c:v>481.79872346227137</c:v>
                </c:pt>
                <c:pt idx="61">
                  <c:v>482.16001650292134</c:v>
                </c:pt>
                <c:pt idx="62">
                  <c:v>482.51327884803368</c:v>
                </c:pt>
                <c:pt idx="63">
                  <c:v>482.85902914334866</c:v>
                </c:pt>
                <c:pt idx="64">
                  <c:v>483.19795660817806</c:v>
                </c:pt>
                <c:pt idx="65">
                  <c:v>483.53071181586597</c:v>
                </c:pt>
                <c:pt idx="66">
                  <c:v>483.85767857719048</c:v>
                </c:pt>
                <c:pt idx="67">
                  <c:v>484.17881670215098</c:v>
                </c:pt>
                <c:pt idx="68">
                  <c:v>484.49364876016477</c:v>
                </c:pt>
                <c:pt idx="69">
                  <c:v>484.80144534423977</c:v>
                </c:pt>
                <c:pt idx="70">
                  <c:v>485.10164640308318</c:v>
                </c:pt>
                <c:pt idx="71">
                  <c:v>485.39451003118717</c:v>
                </c:pt>
                <c:pt idx="72">
                  <c:v>485.68184982709255</c:v>
                </c:pt>
                <c:pt idx="73">
                  <c:v>485.96751346880166</c:v>
                </c:pt>
                <c:pt idx="74">
                  <c:v>486.25713905686104</c:v>
                </c:pt>
                <c:pt idx="75">
                  <c:v>486.55694882017434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003-42BA-BD47-4C3A8A5B9078}"/>
            </c:ext>
          </c:extLst>
        </c:ser>
        <c:ser>
          <c:idx val="2"/>
          <c:order val="2"/>
          <c:tx>
            <c:strRef>
              <c:f>'Log DALYs Uganda Adult make (3)'!$L$1</c:f>
              <c:strCache>
                <c:ptCount val="1"/>
                <c:pt idx="0">
                  <c:v>Low Risk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(3)'!$I$2:$I$77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(3)'!$L$2:$L$77</c:f>
              <c:numCache>
                <c:formatCode>General</c:formatCode>
                <c:ptCount val="76"/>
                <c:pt idx="0">
                  <c:v>0</c:v>
                </c:pt>
                <c:pt idx="1">
                  <c:v>19.116059728172985</c:v>
                </c:pt>
                <c:pt idx="2">
                  <c:v>36.039894605398985</c:v>
                </c:pt>
                <c:pt idx="3">
                  <c:v>51.019887555967983</c:v>
                </c:pt>
                <c:pt idx="4">
                  <c:v>64.274043244670992</c:v>
                </c:pt>
                <c:pt idx="5">
                  <c:v>75.983097060810991</c:v>
                </c:pt>
                <c:pt idx="6">
                  <c:v>86.29607292523599</c:v>
                </c:pt>
                <c:pt idx="7">
                  <c:v>95.340935982106998</c:v>
                </c:pt>
                <c:pt idx="8">
                  <c:v>103.23470833147799</c:v>
                </c:pt>
                <c:pt idx="9">
                  <c:v>110.09083899150799</c:v>
                </c:pt>
                <c:pt idx="10">
                  <c:v>116.02326736201999</c:v>
                </c:pt>
                <c:pt idx="11">
                  <c:v>121.1467380099576</c:v>
                </c:pt>
                <c:pt idx="12">
                  <c:v>125.57342570969109</c:v>
                </c:pt>
                <c:pt idx="13">
                  <c:v>129.40742353042779</c:v>
                </c:pt>
                <c:pt idx="14">
                  <c:v>132.73978929767901</c:v>
                </c:pt>
                <c:pt idx="15">
                  <c:v>135.6463804257464</c:v>
                </c:pt>
                <c:pt idx="16">
                  <c:v>138.18901959942878</c:v>
                </c:pt>
                <c:pt idx="17">
                  <c:v>140.4189068684606</c:v>
                </c:pt>
                <c:pt idx="18">
                  <c:v>142.3804208262066</c:v>
                </c:pt>
                <c:pt idx="19">
                  <c:v>144.11362925166989</c:v>
                </c:pt>
                <c:pt idx="20">
                  <c:v>145.65478427657848</c:v>
                </c:pt>
                <c:pt idx="21">
                  <c:v>147.03533086473908</c:v>
                </c:pt>
                <c:pt idx="22">
                  <c:v>148.2807254879468</c:v>
                </c:pt>
                <c:pt idx="23">
                  <c:v>149.41019437173659</c:v>
                </c:pt>
                <c:pt idx="24">
                  <c:v>150.43779089037611</c:v>
                </c:pt>
                <c:pt idx="25">
                  <c:v>151.374400420434</c:v>
                </c:pt>
                <c:pt idx="26">
                  <c:v>152.22999161651879</c:v>
                </c:pt>
                <c:pt idx="27">
                  <c:v>153.015325939825</c:v>
                </c:pt>
                <c:pt idx="28">
                  <c:v>153.74246291515658</c:v>
                </c:pt>
                <c:pt idx="29">
                  <c:v>154.42387384481731</c:v>
                </c:pt>
                <c:pt idx="30">
                  <c:v>155.07070057813661</c:v>
                </c:pt>
                <c:pt idx="31">
                  <c:v>155.69115325485959</c:v>
                </c:pt>
                <c:pt idx="32">
                  <c:v>156.28984409358668</c:v>
                </c:pt>
                <c:pt idx="33">
                  <c:v>156.86821249112799</c:v>
                </c:pt>
                <c:pt idx="34">
                  <c:v>157.42564038141279</c:v>
                </c:pt>
                <c:pt idx="35">
                  <c:v>157.96069356248231</c:v>
                </c:pt>
                <c:pt idx="36">
                  <c:v>158.47208905826409</c:v>
                </c:pt>
                <c:pt idx="37">
                  <c:v>158.95925591680498</c:v>
                </c:pt>
                <c:pt idx="38">
                  <c:v>159.4225576692441</c:v>
                </c:pt>
                <c:pt idx="39">
                  <c:v>159.86332071403149</c:v>
                </c:pt>
                <c:pt idx="40">
                  <c:v>160.28378291248589</c:v>
                </c:pt>
                <c:pt idx="41">
                  <c:v>160.68699930888189</c:v>
                </c:pt>
                <c:pt idx="42">
                  <c:v>161.07668597700558</c:v>
                </c:pt>
                <c:pt idx="43">
                  <c:v>161.4569899430428</c:v>
                </c:pt>
                <c:pt idx="44">
                  <c:v>161.8322333720609</c:v>
                </c:pt>
                <c:pt idx="45">
                  <c:v>162.2067463492165</c:v>
                </c:pt>
                <c:pt idx="46">
                  <c:v>162.5849056235229</c:v>
                </c:pt>
                <c:pt idx="47">
                  <c:v>162.9713562520335</c:v>
                </c:pt>
                <c:pt idx="48">
                  <c:v>163.3711152241429</c:v>
                </c:pt>
                <c:pt idx="49">
                  <c:v>163.78908358300259</c:v>
                </c:pt>
                <c:pt idx="50">
                  <c:v>164.22876341286781</c:v>
                </c:pt>
                <c:pt idx="51">
                  <c:v>164.69062990300648</c:v>
                </c:pt>
                <c:pt idx="52">
                  <c:v>165.17106397925559</c:v>
                </c:pt>
                <c:pt idx="53">
                  <c:v>165.66252651171359</c:v>
                </c:pt>
                <c:pt idx="54">
                  <c:v>166.15493854225588</c:v>
                </c:pt>
                <c:pt idx="55">
                  <c:v>166.63762585493089</c:v>
                </c:pt>
                <c:pt idx="56">
                  <c:v>167.10107231405999</c:v>
                </c:pt>
                <c:pt idx="57">
                  <c:v>167.5380269130475</c:v>
                </c:pt>
                <c:pt idx="58">
                  <c:v>167.9439138140682</c:v>
                </c:pt>
                <c:pt idx="59">
                  <c:v>168.3167541005393</c:v>
                </c:pt>
                <c:pt idx="60">
                  <c:v>168.6568531575698</c:v>
                </c:pt>
                <c:pt idx="61">
                  <c:v>168.96641008503508</c:v>
                </c:pt>
                <c:pt idx="62">
                  <c:v>169.24908488045949</c:v>
                </c:pt>
                <c:pt idx="63">
                  <c:v>169.50950220221421</c:v>
                </c:pt>
                <c:pt idx="64">
                  <c:v>169.75269230948538</c:v>
                </c:pt>
                <c:pt idx="65">
                  <c:v>169.98352521356529</c:v>
                </c:pt>
                <c:pt idx="66">
                  <c:v>170.20622696968479</c:v>
                </c:pt>
                <c:pt idx="67">
                  <c:v>170.42405503310829</c:v>
                </c:pt>
                <c:pt idx="68">
                  <c:v>170.63916956572069</c:v>
                </c:pt>
                <c:pt idx="69">
                  <c:v>170.85269711942439</c:v>
                </c:pt>
                <c:pt idx="70">
                  <c:v>171.06495384862311</c:v>
                </c:pt>
                <c:pt idx="71">
                  <c:v>171.2757720326494</c:v>
                </c:pt>
                <c:pt idx="72">
                  <c:v>171.48485237432209</c:v>
                </c:pt>
                <c:pt idx="73">
                  <c:v>171.69205574957971</c:v>
                </c:pt>
                <c:pt idx="74">
                  <c:v>171.89756737694549</c:v>
                </c:pt>
                <c:pt idx="75">
                  <c:v>172.10191333685989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003-42BA-BD47-4C3A8A5B9078}"/>
            </c:ext>
          </c:extLst>
        </c:ser>
        <c:ser>
          <c:idx val="3"/>
          <c:order val="3"/>
          <c:tx>
            <c:strRef>
              <c:f>'Log DALYs Uganda Adult make (3)'!$M$1</c:f>
              <c:strCache>
                <c:ptCount val="1"/>
                <c:pt idx="0">
                  <c:v>Traditional Stove Cooking + Water Heating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(3)'!$I$2:$I$77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(3)'!$M$2:$M$77</c:f>
              <c:numCache>
                <c:formatCode>General</c:formatCode>
                <c:ptCount val="76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003-42BA-BD47-4C3A8A5B9078}"/>
            </c:ext>
          </c:extLst>
        </c:ser>
        <c:ser>
          <c:idx val="4"/>
          <c:order val="4"/>
          <c:tx>
            <c:strRef>
              <c:f>'Log DALYs Uganda Adult make (2)'!#REF!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(3)'!$I$2:$I$77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(2)'!#REF!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003-42BA-BD47-4C3A8A5B9078}"/>
            </c:ext>
          </c:extLst>
        </c:ser>
        <c:ser>
          <c:idx val="5"/>
          <c:order val="5"/>
          <c:tx>
            <c:strRef>
              <c:f>'Log DALYs Uganda Adult make (2)'!#REF!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(3)'!$I$2:$I$77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(2)'!#REF!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003-42BA-BD47-4C3A8A5B9078}"/>
            </c:ext>
          </c:extLst>
        </c:ser>
        <c:ser>
          <c:idx val="6"/>
          <c:order val="6"/>
          <c:tx>
            <c:strRef>
              <c:f>'Log DALYs Uganda Adult make (2)'!#REF!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(3)'!$I$2:$I$77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(2)'!#REF!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003-42BA-BD47-4C3A8A5B9078}"/>
            </c:ext>
          </c:extLst>
        </c:ser>
        <c:ser>
          <c:idx val="7"/>
          <c:order val="7"/>
          <c:tx>
            <c:strRef>
              <c:f>'Log DALYs Uganda Adult make (2)'!#REF!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(3)'!$I$2:$I$77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(2)'!#REF!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5003-42BA-BD47-4C3A8A5B9078}"/>
            </c:ext>
          </c:extLst>
        </c:ser>
        <c:ser>
          <c:idx val="8"/>
          <c:order val="8"/>
          <c:tx>
            <c:strRef>
              <c:f>'Log DALYs Uganda Adult make (3)'!$N$1</c:f>
              <c:strCache>
                <c:ptCount val="1"/>
                <c:pt idx="0">
                  <c:v>Traditional Stove Only Water Heating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(3)'!$I$2:$I$77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(3)'!$N$2:$N$77</c:f>
              <c:numCache>
                <c:formatCode>General</c:formatCode>
                <c:ptCount val="76"/>
                <c:pt idx="0">
                  <c:v>116</c:v>
                </c:pt>
                <c:pt idx="1">
                  <c:v>116</c:v>
                </c:pt>
                <c:pt idx="2">
                  <c:v>116</c:v>
                </c:pt>
                <c:pt idx="3">
                  <c:v>116</c:v>
                </c:pt>
                <c:pt idx="4">
                  <c:v>116</c:v>
                </c:pt>
                <c:pt idx="5">
                  <c:v>116</c:v>
                </c:pt>
                <c:pt idx="6">
                  <c:v>116</c:v>
                </c:pt>
                <c:pt idx="7">
                  <c:v>116</c:v>
                </c:pt>
                <c:pt idx="8">
                  <c:v>116</c:v>
                </c:pt>
                <c:pt idx="9">
                  <c:v>116</c:v>
                </c:pt>
                <c:pt idx="10">
                  <c:v>116</c:v>
                </c:pt>
                <c:pt idx="11">
                  <c:v>116</c:v>
                </c:pt>
                <c:pt idx="12">
                  <c:v>116</c:v>
                </c:pt>
                <c:pt idx="13">
                  <c:v>116</c:v>
                </c:pt>
                <c:pt idx="14">
                  <c:v>116</c:v>
                </c:pt>
                <c:pt idx="15">
                  <c:v>116</c:v>
                </c:pt>
                <c:pt idx="16">
                  <c:v>116</c:v>
                </c:pt>
                <c:pt idx="17">
                  <c:v>116</c:v>
                </c:pt>
                <c:pt idx="18">
                  <c:v>116</c:v>
                </c:pt>
                <c:pt idx="19">
                  <c:v>116</c:v>
                </c:pt>
                <c:pt idx="20">
                  <c:v>116</c:v>
                </c:pt>
                <c:pt idx="21">
                  <c:v>116</c:v>
                </c:pt>
                <c:pt idx="22">
                  <c:v>116</c:v>
                </c:pt>
                <c:pt idx="23">
                  <c:v>116</c:v>
                </c:pt>
                <c:pt idx="24">
                  <c:v>116</c:v>
                </c:pt>
                <c:pt idx="25">
                  <c:v>116</c:v>
                </c:pt>
                <c:pt idx="26">
                  <c:v>116</c:v>
                </c:pt>
                <c:pt idx="27">
                  <c:v>116</c:v>
                </c:pt>
                <c:pt idx="28">
                  <c:v>116</c:v>
                </c:pt>
                <c:pt idx="29">
                  <c:v>116</c:v>
                </c:pt>
                <c:pt idx="30">
                  <c:v>116</c:v>
                </c:pt>
                <c:pt idx="31">
                  <c:v>116</c:v>
                </c:pt>
                <c:pt idx="32">
                  <c:v>116</c:v>
                </c:pt>
                <c:pt idx="33">
                  <c:v>116</c:v>
                </c:pt>
                <c:pt idx="34">
                  <c:v>116</c:v>
                </c:pt>
                <c:pt idx="35">
                  <c:v>116</c:v>
                </c:pt>
                <c:pt idx="36">
                  <c:v>116</c:v>
                </c:pt>
                <c:pt idx="37">
                  <c:v>116</c:v>
                </c:pt>
                <c:pt idx="38">
                  <c:v>116</c:v>
                </c:pt>
                <c:pt idx="39">
                  <c:v>116</c:v>
                </c:pt>
                <c:pt idx="40">
                  <c:v>116</c:v>
                </c:pt>
                <c:pt idx="41">
                  <c:v>116</c:v>
                </c:pt>
                <c:pt idx="42">
                  <c:v>116</c:v>
                </c:pt>
                <c:pt idx="43">
                  <c:v>116</c:v>
                </c:pt>
                <c:pt idx="44">
                  <c:v>116</c:v>
                </c:pt>
                <c:pt idx="45">
                  <c:v>116</c:v>
                </c:pt>
                <c:pt idx="46">
                  <c:v>116</c:v>
                </c:pt>
                <c:pt idx="47">
                  <c:v>116</c:v>
                </c:pt>
                <c:pt idx="48">
                  <c:v>116</c:v>
                </c:pt>
                <c:pt idx="49">
                  <c:v>116</c:v>
                </c:pt>
                <c:pt idx="50">
                  <c:v>116</c:v>
                </c:pt>
                <c:pt idx="51">
                  <c:v>116</c:v>
                </c:pt>
                <c:pt idx="52">
                  <c:v>116</c:v>
                </c:pt>
                <c:pt idx="53">
                  <c:v>116</c:v>
                </c:pt>
                <c:pt idx="54">
                  <c:v>116</c:v>
                </c:pt>
                <c:pt idx="55">
                  <c:v>116</c:v>
                </c:pt>
                <c:pt idx="56">
                  <c:v>116</c:v>
                </c:pt>
                <c:pt idx="57">
                  <c:v>116</c:v>
                </c:pt>
                <c:pt idx="58">
                  <c:v>116</c:v>
                </c:pt>
                <c:pt idx="59">
                  <c:v>116</c:v>
                </c:pt>
                <c:pt idx="60">
                  <c:v>116</c:v>
                </c:pt>
                <c:pt idx="61">
                  <c:v>116</c:v>
                </c:pt>
                <c:pt idx="62">
                  <c:v>116</c:v>
                </c:pt>
                <c:pt idx="63">
                  <c:v>116</c:v>
                </c:pt>
                <c:pt idx="64">
                  <c:v>116</c:v>
                </c:pt>
                <c:pt idx="65">
                  <c:v>116</c:v>
                </c:pt>
                <c:pt idx="66">
                  <c:v>116</c:v>
                </c:pt>
                <c:pt idx="67">
                  <c:v>116</c:v>
                </c:pt>
                <c:pt idx="68">
                  <c:v>116</c:v>
                </c:pt>
                <c:pt idx="69">
                  <c:v>116</c:v>
                </c:pt>
                <c:pt idx="70">
                  <c:v>116</c:v>
                </c:pt>
                <c:pt idx="71">
                  <c:v>116</c:v>
                </c:pt>
                <c:pt idx="72">
                  <c:v>116</c:v>
                </c:pt>
                <c:pt idx="73">
                  <c:v>116</c:v>
                </c:pt>
                <c:pt idx="74">
                  <c:v>116</c:v>
                </c:pt>
                <c:pt idx="75">
                  <c:v>116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5003-42BA-BD47-4C3A8A5B9078}"/>
            </c:ext>
          </c:extLst>
        </c:ser>
        <c:ser>
          <c:idx val="9"/>
          <c:order val="9"/>
          <c:tx>
            <c:strRef>
              <c:f>'Log DALYs Uganda Adult make (2)'!#REF!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(3)'!$I$2:$I$77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(2)'!#REF!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5003-42BA-BD47-4C3A8A5B9078}"/>
            </c:ext>
          </c:extLst>
        </c:ser>
        <c:ser>
          <c:idx val="10"/>
          <c:order val="10"/>
          <c:tx>
            <c:strRef>
              <c:f>'Log DALYs Uganda Adult make (2)'!#REF!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(3)'!$I$2:$I$77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(2)'!#REF!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5003-42BA-BD47-4C3A8A5B9078}"/>
            </c:ext>
          </c:extLst>
        </c:ser>
        <c:ser>
          <c:idx val="11"/>
          <c:order val="11"/>
          <c:tx>
            <c:strRef>
              <c:f>'Log DALYs Uganda Adult make (2)'!#REF!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(3)'!$I$2:$I$77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(2)'!#REF!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5003-42BA-BD47-4C3A8A5B9078}"/>
            </c:ext>
          </c:extLst>
        </c:ser>
        <c:ser>
          <c:idx val="12"/>
          <c:order val="12"/>
          <c:tx>
            <c:strRef>
              <c:f>'Log DALYs Uganda Adult make (3)'!$O$1</c:f>
              <c:strCache>
                <c:ptCount val="1"/>
                <c:pt idx="0">
                  <c:v>LPG Only Water Heating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(3)'!$I$2:$I$77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(3)'!$O$2:$O$77</c:f>
              <c:numCache>
                <c:formatCode>General</c:formatCode>
                <c:ptCount val="7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5003-42BA-BD47-4C3A8A5B90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040352"/>
        <c:axId val="598047424"/>
      </c:scatterChart>
      <c:valAx>
        <c:axId val="598040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047424"/>
        <c:crosses val="autoZero"/>
        <c:crossBetween val="midCat"/>
      </c:valAx>
      <c:valAx>
        <c:axId val="59804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040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Decrease in Drinking Water DALYs vs.</a:t>
            </a:r>
            <a:r>
              <a:rPr lang="en-US" baseline="0">
                <a:solidFill>
                  <a:schemeClr val="tx1"/>
                </a:solidFill>
              </a:rPr>
              <a:t> Increase in IAP DALYs</a:t>
            </a:r>
            <a:endParaRPr lang="en-US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'Log DALYs Uganda Adult make (3)'!$J$1</c:f>
              <c:strCache>
                <c:ptCount val="1"/>
                <c:pt idx="0">
                  <c:v>High Risk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(3)'!$I$2:$I$77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(3)'!$J$2:$J$77</c:f>
              <c:numCache>
                <c:formatCode>General</c:formatCode>
                <c:ptCount val="76"/>
                <c:pt idx="0">
                  <c:v>0</c:v>
                </c:pt>
                <c:pt idx="1">
                  <c:v>68.50838936166997</c:v>
                </c:pt>
                <c:pt idx="2">
                  <c:v>136.92895491296008</c:v>
                </c:pt>
                <c:pt idx="3">
                  <c:v>204.76523999313304</c:v>
                </c:pt>
                <c:pt idx="4">
                  <c:v>271.49720655912404</c:v>
                </c:pt>
                <c:pt idx="5">
                  <c:v>336.60477485049307</c:v>
                </c:pt>
                <c:pt idx="6">
                  <c:v>399.58917667014009</c:v>
                </c:pt>
                <c:pt idx="7">
                  <c:v>459.98679591347604</c:v>
                </c:pt>
                <c:pt idx="8">
                  <c:v>517.3922881701161</c:v>
                </c:pt>
                <c:pt idx="9">
                  <c:v>571.4923156077391</c:v>
                </c:pt>
                <c:pt idx="10">
                  <c:v>622.0855694342531</c:v>
                </c:pt>
                <c:pt idx="11">
                  <c:v>669.07417667703305</c:v>
                </c:pt>
                <c:pt idx="12">
                  <c:v>712.44032676954703</c:v>
                </c:pt>
                <c:pt idx="13">
                  <c:v>752.22415842165606</c:v>
                </c:pt>
                <c:pt idx="14">
                  <c:v>788.510555392068</c:v>
                </c:pt>
                <c:pt idx="15">
                  <c:v>821.43108657358107</c:v>
                </c:pt>
                <c:pt idx="16">
                  <c:v>851.17443839258408</c:v>
                </c:pt>
                <c:pt idx="17">
                  <c:v>877.98632636811612</c:v>
                </c:pt>
                <c:pt idx="18">
                  <c:v>902.14883713171116</c:v>
                </c:pt>
                <c:pt idx="19">
                  <c:v>923.94667871302204</c:v>
                </c:pt>
                <c:pt idx="20">
                  <c:v>943.63484301170604</c:v>
                </c:pt>
                <c:pt idx="21">
                  <c:v>961.41903494839812</c:v>
                </c:pt>
                <c:pt idx="22">
                  <c:v>977.4549502936361</c:v>
                </c:pt>
                <c:pt idx="23">
                  <c:v>991.86411238524306</c:v>
                </c:pt>
                <c:pt idx="24">
                  <c:v>1004.7553900345971</c:v>
                </c:pt>
                <c:pt idx="25">
                  <c:v>1016.240770087958</c:v>
                </c:pt>
                <c:pt idx="26">
                  <c:v>1026.4406893910771</c:v>
                </c:pt>
                <c:pt idx="27">
                  <c:v>1035.4810341224952</c:v>
                </c:pt>
                <c:pt idx="28">
                  <c:v>1043.486649343085</c:v>
                </c:pt>
                <c:pt idx="29">
                  <c:v>1050.575532629422</c:v>
                </c:pt>
                <c:pt idx="30">
                  <c:v>1056.855939767888</c:v>
                </c:pt>
                <c:pt idx="31">
                  <c:v>1062.426458731577</c:v>
                </c:pt>
                <c:pt idx="32">
                  <c:v>1067.3773258907013</c:v>
                </c:pt>
                <c:pt idx="33">
                  <c:v>1071.7909177677748</c:v>
                </c:pt>
                <c:pt idx="34">
                  <c:v>1075.7406511565221</c:v>
                </c:pt>
                <c:pt idx="35">
                  <c:v>1079.2891085152903</c:v>
                </c:pt>
                <c:pt idx="36">
                  <c:v>1082.4867605393633</c:v>
                </c:pt>
                <c:pt idx="37">
                  <c:v>1085.3722059432127</c:v>
                </c:pt>
                <c:pt idx="38">
                  <c:v>1087.9740910557555</c:v>
                </c:pt>
                <c:pt idx="39">
                  <c:v>1090.3142182740389</c:v>
                </c:pt>
                <c:pt idx="40">
                  <c:v>1092.4109430894473</c:v>
                </c:pt>
                <c:pt idx="41">
                  <c:v>1094.281934353299</c:v>
                </c:pt>
                <c:pt idx="42">
                  <c:v>1095.9457425479889</c:v>
                </c:pt>
                <c:pt idx="43">
                  <c:v>1097.4221551217113</c:v>
                </c:pt>
                <c:pt idx="44">
                  <c:v>1098.7317291374557</c:v>
                </c:pt>
                <c:pt idx="45">
                  <c:v>1099.89503613481</c:v>
                </c:pt>
                <c:pt idx="46">
                  <c:v>1100.9320333061617</c:v>
                </c:pt>
                <c:pt idx="47">
                  <c:v>1101.8616723395387</c:v>
                </c:pt>
                <c:pt idx="48">
                  <c:v>1102.7015583401626</c:v>
                </c:pt>
                <c:pt idx="49">
                  <c:v>1103.4674186075754</c:v>
                </c:pt>
                <c:pt idx="50">
                  <c:v>1104.1723918461626</c:v>
                </c:pt>
                <c:pt idx="51">
                  <c:v>1104.8264458266624</c:v>
                </c:pt>
                <c:pt idx="52">
                  <c:v>1105.4362737489578</c:v>
                </c:pt>
                <c:pt idx="53">
                  <c:v>1106.0057872787563</c:v>
                </c:pt>
                <c:pt idx="54">
                  <c:v>1106.5370403042916</c:v>
                </c:pt>
                <c:pt idx="55">
                  <c:v>1107.0312762671581</c:v>
                </c:pt>
                <c:pt idx="56">
                  <c:v>1107.4898195318665</c:v>
                </c:pt>
                <c:pt idx="57">
                  <c:v>1107.9146467350167</c:v>
                </c:pt>
                <c:pt idx="58">
                  <c:v>1108.3085965528696</c:v>
                </c:pt>
                <c:pt idx="59">
                  <c:v>1108.6752691887216</c:v>
                </c:pt>
                <c:pt idx="60">
                  <c:v>1109.0187243015291</c:v>
                </c:pt>
                <c:pt idx="61">
                  <c:v>1109.343106831506</c:v>
                </c:pt>
                <c:pt idx="62">
                  <c:v>1109.6523105274002</c:v>
                </c:pt>
                <c:pt idx="63">
                  <c:v>1109.9497383371984</c:v>
                </c:pt>
                <c:pt idx="64">
                  <c:v>1110.2381678717725</c:v>
                </c:pt>
                <c:pt idx="65">
                  <c:v>1110.5197096821203</c:v>
                </c:pt>
                <c:pt idx="66">
                  <c:v>1110.7958608238109</c:v>
                </c:pt>
                <c:pt idx="67">
                  <c:v>1111.067685461566</c:v>
                </c:pt>
                <c:pt idx="68">
                  <c:v>1111.3361680931353</c:v>
                </c:pt>
                <c:pt idx="69">
                  <c:v>1111.6027457226967</c:v>
                </c:pt>
                <c:pt idx="70">
                  <c:v>1111.8698932084301</c:v>
                </c:pt>
                <c:pt idx="71">
                  <c:v>1112.1414387360003</c:v>
                </c:pt>
                <c:pt idx="72">
                  <c:v>1112.4222063359825</c:v>
                </c:pt>
                <c:pt idx="73">
                  <c:v>1112.716842803693</c:v>
                </c:pt>
                <c:pt idx="74">
                  <c:v>1113.0282223996333</c:v>
                </c:pt>
                <c:pt idx="75">
                  <c:v>1113.3562016399942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368-4A48-B0BD-1257DDB6EB12}"/>
            </c:ext>
          </c:extLst>
        </c:ser>
        <c:ser>
          <c:idx val="1"/>
          <c:order val="1"/>
          <c:tx>
            <c:strRef>
              <c:f>'Log DALYs Uganda Adult make (3)'!$K$1</c:f>
              <c:strCache>
                <c:ptCount val="1"/>
                <c:pt idx="0">
                  <c:v>Medium Risk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(3)'!$I$2:$I$77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(3)'!$K$2:$K$77</c:f>
              <c:numCache>
                <c:formatCode>General</c:formatCode>
                <c:ptCount val="76"/>
                <c:pt idx="0">
                  <c:v>0</c:v>
                </c:pt>
                <c:pt idx="1">
                  <c:v>47.860959910007978</c:v>
                </c:pt>
                <c:pt idx="2">
                  <c:v>91.937374199927945</c:v>
                </c:pt>
                <c:pt idx="3">
                  <c:v>132.25921740143394</c:v>
                </c:pt>
                <c:pt idx="4">
                  <c:v>168.90811423395598</c:v>
                </c:pt>
                <c:pt idx="5">
                  <c:v>202.01201230106994</c:v>
                </c:pt>
                <c:pt idx="6">
                  <c:v>231.74423235448899</c:v>
                </c:pt>
                <c:pt idx="7">
                  <c:v>258.31961542110997</c:v>
                </c:pt>
                <c:pt idx="8">
                  <c:v>281.98446614581997</c:v>
                </c:pt>
                <c:pt idx="9">
                  <c:v>303.00259279772797</c:v>
                </c:pt>
                <c:pt idx="10">
                  <c:v>321.64194847713497</c:v>
                </c:pt>
                <c:pt idx="11">
                  <c:v>338.16504007586298</c:v>
                </c:pt>
                <c:pt idx="12">
                  <c:v>352.82279240428295</c:v>
                </c:pt>
                <c:pt idx="13">
                  <c:v>365.84917300027195</c:v>
                </c:pt>
                <c:pt idx="14">
                  <c:v>377.45486684105492</c:v>
                </c:pt>
                <c:pt idx="15">
                  <c:v>387.82115859946998</c:v>
                </c:pt>
                <c:pt idx="16">
                  <c:v>397.09682058841696</c:v>
                </c:pt>
                <c:pt idx="17">
                  <c:v>405.39990394115796</c:v>
                </c:pt>
                <c:pt idx="18">
                  <c:v>412.82393880950195</c:v>
                </c:pt>
                <c:pt idx="19">
                  <c:v>419.44614845146594</c:v>
                </c:pt>
                <c:pt idx="20">
                  <c:v>425.33504894222199</c:v>
                </c:pt>
                <c:pt idx="21">
                  <c:v>430.55578848802793</c:v>
                </c:pt>
                <c:pt idx="22">
                  <c:v>435.17279610162393</c:v>
                </c:pt>
                <c:pt idx="23">
                  <c:v>439.25034310057526</c:v>
                </c:pt>
                <c:pt idx="24">
                  <c:v>442.85205691428803</c:v>
                </c:pt>
                <c:pt idx="25">
                  <c:v>446.03987681697299</c:v>
                </c:pt>
                <c:pt idx="26">
                  <c:v>448.87218032866497</c:v>
                </c:pt>
                <c:pt idx="27">
                  <c:v>451.40109329231518</c:v>
                </c:pt>
                <c:pt idx="28">
                  <c:v>453.67008443534098</c:v>
                </c:pt>
                <c:pt idx="29">
                  <c:v>455.71337236683746</c:v>
                </c:pt>
                <c:pt idx="30">
                  <c:v>457.55782274187305</c:v>
                </c:pt>
                <c:pt idx="31">
                  <c:v>459.22664603085286</c:v>
                </c:pt>
                <c:pt idx="32">
                  <c:v>460.74325148933235</c:v>
                </c:pt>
                <c:pt idx="33">
                  <c:v>462.13344613582746</c:v>
                </c:pt>
                <c:pt idx="34">
                  <c:v>463.42484423035057</c:v>
                </c:pt>
                <c:pt idx="35">
                  <c:v>464.64370890430928</c:v>
                </c:pt>
                <c:pt idx="36">
                  <c:v>465.81086249522923</c:v>
                </c:pt>
                <c:pt idx="37">
                  <c:v>466.93885986202707</c:v>
                </c:pt>
                <c:pt idx="38">
                  <c:v>468.03185357767313</c:v>
                </c:pt>
                <c:pt idx="39">
                  <c:v>469.08799006254833</c:v>
                </c:pt>
                <c:pt idx="40">
                  <c:v>470.10285188368073</c:v>
                </c:pt>
                <c:pt idx="41">
                  <c:v>471.07223013555637</c:v>
                </c:pt>
                <c:pt idx="42">
                  <c:v>471.99334884460359</c:v>
                </c:pt>
                <c:pt idx="43">
                  <c:v>472.86478472727629</c:v>
                </c:pt>
                <c:pt idx="44">
                  <c:v>473.68590457809796</c:v>
                </c:pt>
                <c:pt idx="45">
                  <c:v>474.45649467204714</c:v>
                </c:pt>
                <c:pt idx="46">
                  <c:v>475.17678564032195</c:v>
                </c:pt>
                <c:pt idx="47">
                  <c:v>475.84772564733419</c:v>
                </c:pt>
                <c:pt idx="48">
                  <c:v>476.47126576930327</c:v>
                </c:pt>
                <c:pt idx="49">
                  <c:v>477.05049855224536</c:v>
                </c:pt>
                <c:pt idx="50">
                  <c:v>477.58959856483295</c:v>
                </c:pt>
                <c:pt idx="51">
                  <c:v>478.09358309560128</c:v>
                </c:pt>
                <c:pt idx="52">
                  <c:v>478.56793850804604</c:v>
                </c:pt>
                <c:pt idx="53">
                  <c:v>479.01816766730599</c:v>
                </c:pt>
                <c:pt idx="54">
                  <c:v>479.44932637235115</c:v>
                </c:pt>
                <c:pt idx="55">
                  <c:v>479.86563082138298</c:v>
                </c:pt>
                <c:pt idx="56">
                  <c:v>480.27021555788917</c:v>
                </c:pt>
                <c:pt idx="57">
                  <c:v>480.66508938647394</c:v>
                </c:pt>
                <c:pt idx="58">
                  <c:v>481.05128557413485</c:v>
                </c:pt>
                <c:pt idx="59">
                  <c:v>481.42915526277147</c:v>
                </c:pt>
                <c:pt idx="60">
                  <c:v>481.79872346227137</c:v>
                </c:pt>
                <c:pt idx="61">
                  <c:v>482.16001650292134</c:v>
                </c:pt>
                <c:pt idx="62">
                  <c:v>482.51327884803368</c:v>
                </c:pt>
                <c:pt idx="63">
                  <c:v>482.85902914334866</c:v>
                </c:pt>
                <c:pt idx="64">
                  <c:v>483.19795660817806</c:v>
                </c:pt>
                <c:pt idx="65">
                  <c:v>483.53071181586597</c:v>
                </c:pt>
                <c:pt idx="66">
                  <c:v>483.85767857719048</c:v>
                </c:pt>
                <c:pt idx="67">
                  <c:v>484.17881670215098</c:v>
                </c:pt>
                <c:pt idx="68">
                  <c:v>484.49364876016477</c:v>
                </c:pt>
                <c:pt idx="69">
                  <c:v>484.80144534423977</c:v>
                </c:pt>
                <c:pt idx="70">
                  <c:v>485.10164640308318</c:v>
                </c:pt>
                <c:pt idx="71">
                  <c:v>485.39451003118717</c:v>
                </c:pt>
                <c:pt idx="72">
                  <c:v>485.68184982709255</c:v>
                </c:pt>
                <c:pt idx="73">
                  <c:v>485.96751346880166</c:v>
                </c:pt>
                <c:pt idx="74">
                  <c:v>486.25713905686104</c:v>
                </c:pt>
                <c:pt idx="75">
                  <c:v>486.55694882017434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368-4A48-B0BD-1257DDB6EB12}"/>
            </c:ext>
          </c:extLst>
        </c:ser>
        <c:ser>
          <c:idx val="2"/>
          <c:order val="2"/>
          <c:tx>
            <c:strRef>
              <c:f>'Log DALYs Uganda Adult make (3)'!$L$1</c:f>
              <c:strCache>
                <c:ptCount val="1"/>
                <c:pt idx="0">
                  <c:v>Low Risk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(3)'!$I$2:$I$77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(3)'!$L$2:$L$77</c:f>
              <c:numCache>
                <c:formatCode>General</c:formatCode>
                <c:ptCount val="76"/>
                <c:pt idx="0">
                  <c:v>0</c:v>
                </c:pt>
                <c:pt idx="1">
                  <c:v>19.116059728172985</c:v>
                </c:pt>
                <c:pt idx="2">
                  <c:v>36.039894605398985</c:v>
                </c:pt>
                <c:pt idx="3">
                  <c:v>51.019887555967983</c:v>
                </c:pt>
                <c:pt idx="4">
                  <c:v>64.274043244670992</c:v>
                </c:pt>
                <c:pt idx="5">
                  <c:v>75.983097060810991</c:v>
                </c:pt>
                <c:pt idx="6">
                  <c:v>86.29607292523599</c:v>
                </c:pt>
                <c:pt idx="7">
                  <c:v>95.340935982106998</c:v>
                </c:pt>
                <c:pt idx="8">
                  <c:v>103.23470833147799</c:v>
                </c:pt>
                <c:pt idx="9">
                  <c:v>110.09083899150799</c:v>
                </c:pt>
                <c:pt idx="10">
                  <c:v>116.02326736201999</c:v>
                </c:pt>
                <c:pt idx="11">
                  <c:v>121.1467380099576</c:v>
                </c:pt>
                <c:pt idx="12">
                  <c:v>125.57342570969109</c:v>
                </c:pt>
                <c:pt idx="13">
                  <c:v>129.40742353042779</c:v>
                </c:pt>
                <c:pt idx="14">
                  <c:v>132.73978929767901</c:v>
                </c:pt>
                <c:pt idx="15">
                  <c:v>135.6463804257464</c:v>
                </c:pt>
                <c:pt idx="16">
                  <c:v>138.18901959942878</c:v>
                </c:pt>
                <c:pt idx="17">
                  <c:v>140.4189068684606</c:v>
                </c:pt>
                <c:pt idx="18">
                  <c:v>142.3804208262066</c:v>
                </c:pt>
                <c:pt idx="19">
                  <c:v>144.11362925166989</c:v>
                </c:pt>
                <c:pt idx="20">
                  <c:v>145.65478427657848</c:v>
                </c:pt>
                <c:pt idx="21">
                  <c:v>147.03533086473908</c:v>
                </c:pt>
                <c:pt idx="22">
                  <c:v>148.2807254879468</c:v>
                </c:pt>
                <c:pt idx="23">
                  <c:v>149.41019437173659</c:v>
                </c:pt>
                <c:pt idx="24">
                  <c:v>150.43779089037611</c:v>
                </c:pt>
                <c:pt idx="25">
                  <c:v>151.374400420434</c:v>
                </c:pt>
                <c:pt idx="26">
                  <c:v>152.22999161651879</c:v>
                </c:pt>
                <c:pt idx="27">
                  <c:v>153.015325939825</c:v>
                </c:pt>
                <c:pt idx="28">
                  <c:v>153.74246291515658</c:v>
                </c:pt>
                <c:pt idx="29">
                  <c:v>154.42387384481731</c:v>
                </c:pt>
                <c:pt idx="30">
                  <c:v>155.07070057813661</c:v>
                </c:pt>
                <c:pt idx="31">
                  <c:v>155.69115325485959</c:v>
                </c:pt>
                <c:pt idx="32">
                  <c:v>156.28984409358668</c:v>
                </c:pt>
                <c:pt idx="33">
                  <c:v>156.86821249112799</c:v>
                </c:pt>
                <c:pt idx="34">
                  <c:v>157.42564038141279</c:v>
                </c:pt>
                <c:pt idx="35">
                  <c:v>157.96069356248231</c:v>
                </c:pt>
                <c:pt idx="36">
                  <c:v>158.47208905826409</c:v>
                </c:pt>
                <c:pt idx="37">
                  <c:v>158.95925591680498</c:v>
                </c:pt>
                <c:pt idx="38">
                  <c:v>159.4225576692441</c:v>
                </c:pt>
                <c:pt idx="39">
                  <c:v>159.86332071403149</c:v>
                </c:pt>
                <c:pt idx="40">
                  <c:v>160.28378291248589</c:v>
                </c:pt>
                <c:pt idx="41">
                  <c:v>160.68699930888189</c:v>
                </c:pt>
                <c:pt idx="42">
                  <c:v>161.07668597700558</c:v>
                </c:pt>
                <c:pt idx="43">
                  <c:v>161.4569899430428</c:v>
                </c:pt>
                <c:pt idx="44">
                  <c:v>161.8322333720609</c:v>
                </c:pt>
                <c:pt idx="45">
                  <c:v>162.2067463492165</c:v>
                </c:pt>
                <c:pt idx="46">
                  <c:v>162.5849056235229</c:v>
                </c:pt>
                <c:pt idx="47">
                  <c:v>162.9713562520335</c:v>
                </c:pt>
                <c:pt idx="48">
                  <c:v>163.3711152241429</c:v>
                </c:pt>
                <c:pt idx="49">
                  <c:v>163.78908358300259</c:v>
                </c:pt>
                <c:pt idx="50">
                  <c:v>164.22876341286781</c:v>
                </c:pt>
                <c:pt idx="51">
                  <c:v>164.69062990300648</c:v>
                </c:pt>
                <c:pt idx="52">
                  <c:v>165.17106397925559</c:v>
                </c:pt>
                <c:pt idx="53">
                  <c:v>165.66252651171359</c:v>
                </c:pt>
                <c:pt idx="54">
                  <c:v>166.15493854225588</c:v>
                </c:pt>
                <c:pt idx="55">
                  <c:v>166.63762585493089</c:v>
                </c:pt>
                <c:pt idx="56">
                  <c:v>167.10107231405999</c:v>
                </c:pt>
                <c:pt idx="57">
                  <c:v>167.5380269130475</c:v>
                </c:pt>
                <c:pt idx="58">
                  <c:v>167.9439138140682</c:v>
                </c:pt>
                <c:pt idx="59">
                  <c:v>168.3167541005393</c:v>
                </c:pt>
                <c:pt idx="60">
                  <c:v>168.6568531575698</c:v>
                </c:pt>
                <c:pt idx="61">
                  <c:v>168.96641008503508</c:v>
                </c:pt>
                <c:pt idx="62">
                  <c:v>169.24908488045949</c:v>
                </c:pt>
                <c:pt idx="63">
                  <c:v>169.50950220221421</c:v>
                </c:pt>
                <c:pt idx="64">
                  <c:v>169.75269230948538</c:v>
                </c:pt>
                <c:pt idx="65">
                  <c:v>169.98352521356529</c:v>
                </c:pt>
                <c:pt idx="66">
                  <c:v>170.20622696968479</c:v>
                </c:pt>
                <c:pt idx="67">
                  <c:v>170.42405503310829</c:v>
                </c:pt>
                <c:pt idx="68">
                  <c:v>170.63916956572069</c:v>
                </c:pt>
                <c:pt idx="69">
                  <c:v>170.85269711942439</c:v>
                </c:pt>
                <c:pt idx="70">
                  <c:v>171.06495384862311</c:v>
                </c:pt>
                <c:pt idx="71">
                  <c:v>171.2757720326494</c:v>
                </c:pt>
                <c:pt idx="72">
                  <c:v>171.48485237432209</c:v>
                </c:pt>
                <c:pt idx="73">
                  <c:v>171.69205574957971</c:v>
                </c:pt>
                <c:pt idx="74">
                  <c:v>171.89756737694549</c:v>
                </c:pt>
                <c:pt idx="75">
                  <c:v>172.10191333685989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368-4A48-B0BD-1257DDB6EB12}"/>
            </c:ext>
          </c:extLst>
        </c:ser>
        <c:ser>
          <c:idx val="3"/>
          <c:order val="3"/>
          <c:tx>
            <c:strRef>
              <c:f>'Log DALYs Uganda Adult make (3)'!$M$1</c:f>
              <c:strCache>
                <c:ptCount val="1"/>
                <c:pt idx="0">
                  <c:v>Traditional Stove Cooking + Water Heating</c:v>
                </c:pt>
              </c:strCache>
            </c:strRef>
          </c:tx>
          <c:spPr>
            <a:ln w="19050" cap="rnd">
              <a:solidFill>
                <a:srgbClr val="00206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'Log DALYs Uganda Adult make (3)'!$I$2:$I$77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(3)'!$M$2:$M$77</c:f>
              <c:numCache>
                <c:formatCode>General</c:formatCode>
                <c:ptCount val="76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368-4A48-B0BD-1257DDB6EB12}"/>
            </c:ext>
          </c:extLst>
        </c:ser>
        <c:ser>
          <c:idx val="4"/>
          <c:order val="4"/>
          <c:tx>
            <c:strRef>
              <c:f>'Log DALYs Uganda Adult make (3)'!$N$1</c:f>
              <c:strCache>
                <c:ptCount val="1"/>
                <c:pt idx="0">
                  <c:v>Traditional Stove Only Water Heating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'Log DALYs Uganda Adult make (3)'!$I$2:$I$77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(3)'!$N$2:$N$77</c:f>
              <c:numCache>
                <c:formatCode>General</c:formatCode>
                <c:ptCount val="76"/>
                <c:pt idx="0">
                  <c:v>116</c:v>
                </c:pt>
                <c:pt idx="1">
                  <c:v>116</c:v>
                </c:pt>
                <c:pt idx="2">
                  <c:v>116</c:v>
                </c:pt>
                <c:pt idx="3">
                  <c:v>116</c:v>
                </c:pt>
                <c:pt idx="4">
                  <c:v>116</c:v>
                </c:pt>
                <c:pt idx="5">
                  <c:v>116</c:v>
                </c:pt>
                <c:pt idx="6">
                  <c:v>116</c:v>
                </c:pt>
                <c:pt idx="7">
                  <c:v>116</c:v>
                </c:pt>
                <c:pt idx="8">
                  <c:v>116</c:v>
                </c:pt>
                <c:pt idx="9">
                  <c:v>116</c:v>
                </c:pt>
                <c:pt idx="10">
                  <c:v>116</c:v>
                </c:pt>
                <c:pt idx="11">
                  <c:v>116</c:v>
                </c:pt>
                <c:pt idx="12">
                  <c:v>116</c:v>
                </c:pt>
                <c:pt idx="13">
                  <c:v>116</c:v>
                </c:pt>
                <c:pt idx="14">
                  <c:v>116</c:v>
                </c:pt>
                <c:pt idx="15">
                  <c:v>116</c:v>
                </c:pt>
                <c:pt idx="16">
                  <c:v>116</c:v>
                </c:pt>
                <c:pt idx="17">
                  <c:v>116</c:v>
                </c:pt>
                <c:pt idx="18">
                  <c:v>116</c:v>
                </c:pt>
                <c:pt idx="19">
                  <c:v>116</c:v>
                </c:pt>
                <c:pt idx="20">
                  <c:v>116</c:v>
                </c:pt>
                <c:pt idx="21">
                  <c:v>116</c:v>
                </c:pt>
                <c:pt idx="22">
                  <c:v>116</c:v>
                </c:pt>
                <c:pt idx="23">
                  <c:v>116</c:v>
                </c:pt>
                <c:pt idx="24">
                  <c:v>116</c:v>
                </c:pt>
                <c:pt idx="25">
                  <c:v>116</c:v>
                </c:pt>
                <c:pt idx="26">
                  <c:v>116</c:v>
                </c:pt>
                <c:pt idx="27">
                  <c:v>116</c:v>
                </c:pt>
                <c:pt idx="28">
                  <c:v>116</c:v>
                </c:pt>
                <c:pt idx="29">
                  <c:v>116</c:v>
                </c:pt>
                <c:pt idx="30">
                  <c:v>116</c:v>
                </c:pt>
                <c:pt idx="31">
                  <c:v>116</c:v>
                </c:pt>
                <c:pt idx="32">
                  <c:v>116</c:v>
                </c:pt>
                <c:pt idx="33">
                  <c:v>116</c:v>
                </c:pt>
                <c:pt idx="34">
                  <c:v>116</c:v>
                </c:pt>
                <c:pt idx="35">
                  <c:v>116</c:v>
                </c:pt>
                <c:pt idx="36">
                  <c:v>116</c:v>
                </c:pt>
                <c:pt idx="37">
                  <c:v>116</c:v>
                </c:pt>
                <c:pt idx="38">
                  <c:v>116</c:v>
                </c:pt>
                <c:pt idx="39">
                  <c:v>116</c:v>
                </c:pt>
                <c:pt idx="40">
                  <c:v>116</c:v>
                </c:pt>
                <c:pt idx="41">
                  <c:v>116</c:v>
                </c:pt>
                <c:pt idx="42">
                  <c:v>116</c:v>
                </c:pt>
                <c:pt idx="43">
                  <c:v>116</c:v>
                </c:pt>
                <c:pt idx="44">
                  <c:v>116</c:v>
                </c:pt>
                <c:pt idx="45">
                  <c:v>116</c:v>
                </c:pt>
                <c:pt idx="46">
                  <c:v>116</c:v>
                </c:pt>
                <c:pt idx="47">
                  <c:v>116</c:v>
                </c:pt>
                <c:pt idx="48">
                  <c:v>116</c:v>
                </c:pt>
                <c:pt idx="49">
                  <c:v>116</c:v>
                </c:pt>
                <c:pt idx="50">
                  <c:v>116</c:v>
                </c:pt>
                <c:pt idx="51">
                  <c:v>116</c:v>
                </c:pt>
                <c:pt idx="52">
                  <c:v>116</c:v>
                </c:pt>
                <c:pt idx="53">
                  <c:v>116</c:v>
                </c:pt>
                <c:pt idx="54">
                  <c:v>116</c:v>
                </c:pt>
                <c:pt idx="55">
                  <c:v>116</c:v>
                </c:pt>
                <c:pt idx="56">
                  <c:v>116</c:v>
                </c:pt>
                <c:pt idx="57">
                  <c:v>116</c:v>
                </c:pt>
                <c:pt idx="58">
                  <c:v>116</c:v>
                </c:pt>
                <c:pt idx="59">
                  <c:v>116</c:v>
                </c:pt>
                <c:pt idx="60">
                  <c:v>116</c:v>
                </c:pt>
                <c:pt idx="61">
                  <c:v>116</c:v>
                </c:pt>
                <c:pt idx="62">
                  <c:v>116</c:v>
                </c:pt>
                <c:pt idx="63">
                  <c:v>116</c:v>
                </c:pt>
                <c:pt idx="64">
                  <c:v>116</c:v>
                </c:pt>
                <c:pt idx="65">
                  <c:v>116</c:v>
                </c:pt>
                <c:pt idx="66">
                  <c:v>116</c:v>
                </c:pt>
                <c:pt idx="67">
                  <c:v>116</c:v>
                </c:pt>
                <c:pt idx="68">
                  <c:v>116</c:v>
                </c:pt>
                <c:pt idx="69">
                  <c:v>116</c:v>
                </c:pt>
                <c:pt idx="70">
                  <c:v>116</c:v>
                </c:pt>
                <c:pt idx="71">
                  <c:v>116</c:v>
                </c:pt>
                <c:pt idx="72">
                  <c:v>116</c:v>
                </c:pt>
                <c:pt idx="73">
                  <c:v>116</c:v>
                </c:pt>
                <c:pt idx="74">
                  <c:v>116</c:v>
                </c:pt>
                <c:pt idx="75">
                  <c:v>116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368-4A48-B0BD-1257DDB6EB12}"/>
            </c:ext>
          </c:extLst>
        </c:ser>
        <c:ser>
          <c:idx val="5"/>
          <c:order val="5"/>
          <c:tx>
            <c:strRef>
              <c:f>'Log DALYs Uganda Adult make (3)'!$O$1</c:f>
              <c:strCache>
                <c:ptCount val="1"/>
                <c:pt idx="0">
                  <c:v>LPG Only Water Heating</c:v>
                </c:pt>
              </c:strCache>
            </c:strRef>
          </c:tx>
          <c:spPr>
            <a:ln w="1905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'Log DALYs Uganda Adult make (3)'!$I$2:$I$77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(3)'!$O$2:$O$77</c:f>
              <c:numCache>
                <c:formatCode>General</c:formatCode>
                <c:ptCount val="7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368-4A48-B0BD-1257DDB6EB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7628304"/>
        <c:axId val="797629136"/>
      </c:scatterChart>
      <c:valAx>
        <c:axId val="797628304"/>
        <c:scaling>
          <c:orientation val="minMax"/>
          <c:max val="3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Log Removal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629136"/>
        <c:crosses val="autoZero"/>
        <c:crossBetween val="midCat"/>
      </c:valAx>
      <c:valAx>
        <c:axId val="7976291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Decrease in Drinking Water DALYs</a:t>
                </a:r>
              </a:p>
            </c:rich>
          </c:tx>
          <c:layout>
            <c:manualLayout>
              <c:xMode val="edge"/>
              <c:yMode val="edge"/>
              <c:x val="2.1364985163204748E-2"/>
              <c:y val="0.101570116235470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628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890894976156149"/>
          <c:y val="0.80486600236917283"/>
          <c:w val="0.85109105023843845"/>
          <c:h val="0.173895059577729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'Log DALYs Uganda Adult make (3)'!$J$1</c:f>
              <c:strCache>
                <c:ptCount val="1"/>
                <c:pt idx="0">
                  <c:v>High Risk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(3)'!$I$2:$I$77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(3)'!$J$2:$J$77</c:f>
              <c:numCache>
                <c:formatCode>General</c:formatCode>
                <c:ptCount val="76"/>
                <c:pt idx="0">
                  <c:v>0</c:v>
                </c:pt>
                <c:pt idx="1">
                  <c:v>68.50838936166997</c:v>
                </c:pt>
                <c:pt idx="2">
                  <c:v>136.92895491296008</c:v>
                </c:pt>
                <c:pt idx="3">
                  <c:v>204.76523999313304</c:v>
                </c:pt>
                <c:pt idx="4">
                  <c:v>271.49720655912404</c:v>
                </c:pt>
                <c:pt idx="5">
                  <c:v>336.60477485049307</c:v>
                </c:pt>
                <c:pt idx="6">
                  <c:v>399.58917667014009</c:v>
                </c:pt>
                <c:pt idx="7">
                  <c:v>459.98679591347604</c:v>
                </c:pt>
                <c:pt idx="8">
                  <c:v>517.3922881701161</c:v>
                </c:pt>
                <c:pt idx="9">
                  <c:v>571.4923156077391</c:v>
                </c:pt>
                <c:pt idx="10">
                  <c:v>622.0855694342531</c:v>
                </c:pt>
                <c:pt idx="11">
                  <c:v>669.07417667703305</c:v>
                </c:pt>
                <c:pt idx="12">
                  <c:v>712.44032676954703</c:v>
                </c:pt>
                <c:pt idx="13">
                  <c:v>752.22415842165606</c:v>
                </c:pt>
                <c:pt idx="14">
                  <c:v>788.510555392068</c:v>
                </c:pt>
                <c:pt idx="15">
                  <c:v>821.43108657358107</c:v>
                </c:pt>
                <c:pt idx="16">
                  <c:v>851.17443839258408</c:v>
                </c:pt>
                <c:pt idx="17">
                  <c:v>877.98632636811612</c:v>
                </c:pt>
                <c:pt idx="18">
                  <c:v>902.14883713171116</c:v>
                </c:pt>
                <c:pt idx="19">
                  <c:v>923.94667871302204</c:v>
                </c:pt>
                <c:pt idx="20">
                  <c:v>943.63484301170604</c:v>
                </c:pt>
                <c:pt idx="21">
                  <c:v>961.41903494839812</c:v>
                </c:pt>
                <c:pt idx="22">
                  <c:v>977.4549502936361</c:v>
                </c:pt>
                <c:pt idx="23">
                  <c:v>991.86411238524306</c:v>
                </c:pt>
                <c:pt idx="24">
                  <c:v>1004.7553900345971</c:v>
                </c:pt>
                <c:pt idx="25">
                  <c:v>1016.240770087958</c:v>
                </c:pt>
                <c:pt idx="26">
                  <c:v>1026.4406893910771</c:v>
                </c:pt>
                <c:pt idx="27">
                  <c:v>1035.4810341224952</c:v>
                </c:pt>
                <c:pt idx="28">
                  <c:v>1043.486649343085</c:v>
                </c:pt>
                <c:pt idx="29">
                  <c:v>1050.575532629422</c:v>
                </c:pt>
                <c:pt idx="30">
                  <c:v>1056.855939767888</c:v>
                </c:pt>
                <c:pt idx="31">
                  <c:v>1062.426458731577</c:v>
                </c:pt>
                <c:pt idx="32">
                  <c:v>1067.3773258907013</c:v>
                </c:pt>
                <c:pt idx="33">
                  <c:v>1071.7909177677748</c:v>
                </c:pt>
                <c:pt idx="34">
                  <c:v>1075.7406511565221</c:v>
                </c:pt>
                <c:pt idx="35">
                  <c:v>1079.2891085152903</c:v>
                </c:pt>
                <c:pt idx="36">
                  <c:v>1082.4867605393633</c:v>
                </c:pt>
                <c:pt idx="37">
                  <c:v>1085.3722059432127</c:v>
                </c:pt>
                <c:pt idx="38">
                  <c:v>1087.9740910557555</c:v>
                </c:pt>
                <c:pt idx="39">
                  <c:v>1090.3142182740389</c:v>
                </c:pt>
                <c:pt idx="40">
                  <c:v>1092.4109430894473</c:v>
                </c:pt>
                <c:pt idx="41">
                  <c:v>1094.281934353299</c:v>
                </c:pt>
                <c:pt idx="42">
                  <c:v>1095.9457425479889</c:v>
                </c:pt>
                <c:pt idx="43">
                  <c:v>1097.4221551217113</c:v>
                </c:pt>
                <c:pt idx="44">
                  <c:v>1098.7317291374557</c:v>
                </c:pt>
                <c:pt idx="45">
                  <c:v>1099.89503613481</c:v>
                </c:pt>
                <c:pt idx="46">
                  <c:v>1100.9320333061617</c:v>
                </c:pt>
                <c:pt idx="47">
                  <c:v>1101.8616723395387</c:v>
                </c:pt>
                <c:pt idx="48">
                  <c:v>1102.7015583401626</c:v>
                </c:pt>
                <c:pt idx="49">
                  <c:v>1103.4674186075754</c:v>
                </c:pt>
                <c:pt idx="50">
                  <c:v>1104.1723918461626</c:v>
                </c:pt>
                <c:pt idx="51">
                  <c:v>1104.8264458266624</c:v>
                </c:pt>
                <c:pt idx="52">
                  <c:v>1105.4362737489578</c:v>
                </c:pt>
                <c:pt idx="53">
                  <c:v>1106.0057872787563</c:v>
                </c:pt>
                <c:pt idx="54">
                  <c:v>1106.5370403042916</c:v>
                </c:pt>
                <c:pt idx="55">
                  <c:v>1107.0312762671581</c:v>
                </c:pt>
                <c:pt idx="56">
                  <c:v>1107.4898195318665</c:v>
                </c:pt>
                <c:pt idx="57">
                  <c:v>1107.9146467350167</c:v>
                </c:pt>
                <c:pt idx="58">
                  <c:v>1108.3085965528696</c:v>
                </c:pt>
                <c:pt idx="59">
                  <c:v>1108.6752691887216</c:v>
                </c:pt>
                <c:pt idx="60">
                  <c:v>1109.0187243015291</c:v>
                </c:pt>
                <c:pt idx="61">
                  <c:v>1109.343106831506</c:v>
                </c:pt>
                <c:pt idx="62">
                  <c:v>1109.6523105274002</c:v>
                </c:pt>
                <c:pt idx="63">
                  <c:v>1109.9497383371984</c:v>
                </c:pt>
                <c:pt idx="64">
                  <c:v>1110.2381678717725</c:v>
                </c:pt>
                <c:pt idx="65">
                  <c:v>1110.5197096821203</c:v>
                </c:pt>
                <c:pt idx="66">
                  <c:v>1110.7958608238109</c:v>
                </c:pt>
                <c:pt idx="67">
                  <c:v>1111.067685461566</c:v>
                </c:pt>
                <c:pt idx="68">
                  <c:v>1111.3361680931353</c:v>
                </c:pt>
                <c:pt idx="69">
                  <c:v>1111.6027457226967</c:v>
                </c:pt>
                <c:pt idx="70">
                  <c:v>1111.8698932084301</c:v>
                </c:pt>
                <c:pt idx="71">
                  <c:v>1112.1414387360003</c:v>
                </c:pt>
                <c:pt idx="72">
                  <c:v>1112.4222063359825</c:v>
                </c:pt>
                <c:pt idx="73">
                  <c:v>1112.716842803693</c:v>
                </c:pt>
                <c:pt idx="74">
                  <c:v>1113.0282223996333</c:v>
                </c:pt>
                <c:pt idx="75">
                  <c:v>1113.3562016399942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5F2-4AEB-91A8-C15D1507BB40}"/>
            </c:ext>
          </c:extLst>
        </c:ser>
        <c:ser>
          <c:idx val="1"/>
          <c:order val="1"/>
          <c:tx>
            <c:strRef>
              <c:f>'Log DALYs Uganda Adult make (3)'!$K$1</c:f>
              <c:strCache>
                <c:ptCount val="1"/>
                <c:pt idx="0">
                  <c:v>Medium Risk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(3)'!$I$2:$I$77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(3)'!$K$2:$K$77</c:f>
              <c:numCache>
                <c:formatCode>General</c:formatCode>
                <c:ptCount val="76"/>
                <c:pt idx="0">
                  <c:v>0</c:v>
                </c:pt>
                <c:pt idx="1">
                  <c:v>47.860959910007978</c:v>
                </c:pt>
                <c:pt idx="2">
                  <c:v>91.937374199927945</c:v>
                </c:pt>
                <c:pt idx="3">
                  <c:v>132.25921740143394</c:v>
                </c:pt>
                <c:pt idx="4">
                  <c:v>168.90811423395598</c:v>
                </c:pt>
                <c:pt idx="5">
                  <c:v>202.01201230106994</c:v>
                </c:pt>
                <c:pt idx="6">
                  <c:v>231.74423235448899</c:v>
                </c:pt>
                <c:pt idx="7">
                  <c:v>258.31961542110997</c:v>
                </c:pt>
                <c:pt idx="8">
                  <c:v>281.98446614581997</c:v>
                </c:pt>
                <c:pt idx="9">
                  <c:v>303.00259279772797</c:v>
                </c:pt>
                <c:pt idx="10">
                  <c:v>321.64194847713497</c:v>
                </c:pt>
                <c:pt idx="11">
                  <c:v>338.16504007586298</c:v>
                </c:pt>
                <c:pt idx="12">
                  <c:v>352.82279240428295</c:v>
                </c:pt>
                <c:pt idx="13">
                  <c:v>365.84917300027195</c:v>
                </c:pt>
                <c:pt idx="14">
                  <c:v>377.45486684105492</c:v>
                </c:pt>
                <c:pt idx="15">
                  <c:v>387.82115859946998</c:v>
                </c:pt>
                <c:pt idx="16">
                  <c:v>397.09682058841696</c:v>
                </c:pt>
                <c:pt idx="17">
                  <c:v>405.39990394115796</c:v>
                </c:pt>
                <c:pt idx="18">
                  <c:v>412.82393880950195</c:v>
                </c:pt>
                <c:pt idx="19">
                  <c:v>419.44614845146594</c:v>
                </c:pt>
                <c:pt idx="20">
                  <c:v>425.33504894222199</c:v>
                </c:pt>
                <c:pt idx="21">
                  <c:v>430.55578848802793</c:v>
                </c:pt>
                <c:pt idx="22">
                  <c:v>435.17279610162393</c:v>
                </c:pt>
                <c:pt idx="23">
                  <c:v>439.25034310057526</c:v>
                </c:pt>
                <c:pt idx="24">
                  <c:v>442.85205691428803</c:v>
                </c:pt>
                <c:pt idx="25">
                  <c:v>446.03987681697299</c:v>
                </c:pt>
                <c:pt idx="26">
                  <c:v>448.87218032866497</c:v>
                </c:pt>
                <c:pt idx="27">
                  <c:v>451.40109329231518</c:v>
                </c:pt>
                <c:pt idx="28">
                  <c:v>453.67008443534098</c:v>
                </c:pt>
                <c:pt idx="29">
                  <c:v>455.71337236683746</c:v>
                </c:pt>
                <c:pt idx="30">
                  <c:v>457.55782274187305</c:v>
                </c:pt>
                <c:pt idx="31">
                  <c:v>459.22664603085286</c:v>
                </c:pt>
                <c:pt idx="32">
                  <c:v>460.74325148933235</c:v>
                </c:pt>
                <c:pt idx="33">
                  <c:v>462.13344613582746</c:v>
                </c:pt>
                <c:pt idx="34">
                  <c:v>463.42484423035057</c:v>
                </c:pt>
                <c:pt idx="35">
                  <c:v>464.64370890430928</c:v>
                </c:pt>
                <c:pt idx="36">
                  <c:v>465.81086249522923</c:v>
                </c:pt>
                <c:pt idx="37">
                  <c:v>466.93885986202707</c:v>
                </c:pt>
                <c:pt idx="38">
                  <c:v>468.03185357767313</c:v>
                </c:pt>
                <c:pt idx="39">
                  <c:v>469.08799006254833</c:v>
                </c:pt>
                <c:pt idx="40">
                  <c:v>470.10285188368073</c:v>
                </c:pt>
                <c:pt idx="41">
                  <c:v>471.07223013555637</c:v>
                </c:pt>
                <c:pt idx="42">
                  <c:v>471.99334884460359</c:v>
                </c:pt>
                <c:pt idx="43">
                  <c:v>472.86478472727629</c:v>
                </c:pt>
                <c:pt idx="44">
                  <c:v>473.68590457809796</c:v>
                </c:pt>
                <c:pt idx="45">
                  <c:v>474.45649467204714</c:v>
                </c:pt>
                <c:pt idx="46">
                  <c:v>475.17678564032195</c:v>
                </c:pt>
                <c:pt idx="47">
                  <c:v>475.84772564733419</c:v>
                </c:pt>
                <c:pt idx="48">
                  <c:v>476.47126576930327</c:v>
                </c:pt>
                <c:pt idx="49">
                  <c:v>477.05049855224536</c:v>
                </c:pt>
                <c:pt idx="50">
                  <c:v>477.58959856483295</c:v>
                </c:pt>
                <c:pt idx="51">
                  <c:v>478.09358309560128</c:v>
                </c:pt>
                <c:pt idx="52">
                  <c:v>478.56793850804604</c:v>
                </c:pt>
                <c:pt idx="53">
                  <c:v>479.01816766730599</c:v>
                </c:pt>
                <c:pt idx="54">
                  <c:v>479.44932637235115</c:v>
                </c:pt>
                <c:pt idx="55">
                  <c:v>479.86563082138298</c:v>
                </c:pt>
                <c:pt idx="56">
                  <c:v>480.27021555788917</c:v>
                </c:pt>
                <c:pt idx="57">
                  <c:v>480.66508938647394</c:v>
                </c:pt>
                <c:pt idx="58">
                  <c:v>481.05128557413485</c:v>
                </c:pt>
                <c:pt idx="59">
                  <c:v>481.42915526277147</c:v>
                </c:pt>
                <c:pt idx="60">
                  <c:v>481.79872346227137</c:v>
                </c:pt>
                <c:pt idx="61">
                  <c:v>482.16001650292134</c:v>
                </c:pt>
                <c:pt idx="62">
                  <c:v>482.51327884803368</c:v>
                </c:pt>
                <c:pt idx="63">
                  <c:v>482.85902914334866</c:v>
                </c:pt>
                <c:pt idx="64">
                  <c:v>483.19795660817806</c:v>
                </c:pt>
                <c:pt idx="65">
                  <c:v>483.53071181586597</c:v>
                </c:pt>
                <c:pt idx="66">
                  <c:v>483.85767857719048</c:v>
                </c:pt>
                <c:pt idx="67">
                  <c:v>484.17881670215098</c:v>
                </c:pt>
                <c:pt idx="68">
                  <c:v>484.49364876016477</c:v>
                </c:pt>
                <c:pt idx="69">
                  <c:v>484.80144534423977</c:v>
                </c:pt>
                <c:pt idx="70">
                  <c:v>485.10164640308318</c:v>
                </c:pt>
                <c:pt idx="71">
                  <c:v>485.39451003118717</c:v>
                </c:pt>
                <c:pt idx="72">
                  <c:v>485.68184982709255</c:v>
                </c:pt>
                <c:pt idx="73">
                  <c:v>485.96751346880166</c:v>
                </c:pt>
                <c:pt idx="74">
                  <c:v>486.25713905686104</c:v>
                </c:pt>
                <c:pt idx="75">
                  <c:v>486.55694882017434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5F2-4AEB-91A8-C15D1507BB40}"/>
            </c:ext>
          </c:extLst>
        </c:ser>
        <c:ser>
          <c:idx val="2"/>
          <c:order val="2"/>
          <c:tx>
            <c:strRef>
              <c:f>'Log DALYs Uganda Adult make (3)'!$L$1</c:f>
              <c:strCache>
                <c:ptCount val="1"/>
                <c:pt idx="0">
                  <c:v>Low Risk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(3)'!$I$2:$I$77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(3)'!$L$2:$L$77</c:f>
              <c:numCache>
                <c:formatCode>General</c:formatCode>
                <c:ptCount val="76"/>
                <c:pt idx="0">
                  <c:v>0</c:v>
                </c:pt>
                <c:pt idx="1">
                  <c:v>19.116059728172985</c:v>
                </c:pt>
                <c:pt idx="2">
                  <c:v>36.039894605398985</c:v>
                </c:pt>
                <c:pt idx="3">
                  <c:v>51.019887555967983</c:v>
                </c:pt>
                <c:pt idx="4">
                  <c:v>64.274043244670992</c:v>
                </c:pt>
                <c:pt idx="5">
                  <c:v>75.983097060810991</c:v>
                </c:pt>
                <c:pt idx="6">
                  <c:v>86.29607292523599</c:v>
                </c:pt>
                <c:pt idx="7">
                  <c:v>95.340935982106998</c:v>
                </c:pt>
                <c:pt idx="8">
                  <c:v>103.23470833147799</c:v>
                </c:pt>
                <c:pt idx="9">
                  <c:v>110.09083899150799</c:v>
                </c:pt>
                <c:pt idx="10">
                  <c:v>116.02326736201999</c:v>
                </c:pt>
                <c:pt idx="11">
                  <c:v>121.1467380099576</c:v>
                </c:pt>
                <c:pt idx="12">
                  <c:v>125.57342570969109</c:v>
                </c:pt>
                <c:pt idx="13">
                  <c:v>129.40742353042779</c:v>
                </c:pt>
                <c:pt idx="14">
                  <c:v>132.73978929767901</c:v>
                </c:pt>
                <c:pt idx="15">
                  <c:v>135.6463804257464</c:v>
                </c:pt>
                <c:pt idx="16">
                  <c:v>138.18901959942878</c:v>
                </c:pt>
                <c:pt idx="17">
                  <c:v>140.4189068684606</c:v>
                </c:pt>
                <c:pt idx="18">
                  <c:v>142.3804208262066</c:v>
                </c:pt>
                <c:pt idx="19">
                  <c:v>144.11362925166989</c:v>
                </c:pt>
                <c:pt idx="20">
                  <c:v>145.65478427657848</c:v>
                </c:pt>
                <c:pt idx="21">
                  <c:v>147.03533086473908</c:v>
                </c:pt>
                <c:pt idx="22">
                  <c:v>148.2807254879468</c:v>
                </c:pt>
                <c:pt idx="23">
                  <c:v>149.41019437173659</c:v>
                </c:pt>
                <c:pt idx="24">
                  <c:v>150.43779089037611</c:v>
                </c:pt>
                <c:pt idx="25">
                  <c:v>151.374400420434</c:v>
                </c:pt>
                <c:pt idx="26">
                  <c:v>152.22999161651879</c:v>
                </c:pt>
                <c:pt idx="27">
                  <c:v>153.015325939825</c:v>
                </c:pt>
                <c:pt idx="28">
                  <c:v>153.74246291515658</c:v>
                </c:pt>
                <c:pt idx="29">
                  <c:v>154.42387384481731</c:v>
                </c:pt>
                <c:pt idx="30">
                  <c:v>155.07070057813661</c:v>
                </c:pt>
                <c:pt idx="31">
                  <c:v>155.69115325485959</c:v>
                </c:pt>
                <c:pt idx="32">
                  <c:v>156.28984409358668</c:v>
                </c:pt>
                <c:pt idx="33">
                  <c:v>156.86821249112799</c:v>
                </c:pt>
                <c:pt idx="34">
                  <c:v>157.42564038141279</c:v>
                </c:pt>
                <c:pt idx="35">
                  <c:v>157.96069356248231</c:v>
                </c:pt>
                <c:pt idx="36">
                  <c:v>158.47208905826409</c:v>
                </c:pt>
                <c:pt idx="37">
                  <c:v>158.95925591680498</c:v>
                </c:pt>
                <c:pt idx="38">
                  <c:v>159.4225576692441</c:v>
                </c:pt>
                <c:pt idx="39">
                  <c:v>159.86332071403149</c:v>
                </c:pt>
                <c:pt idx="40">
                  <c:v>160.28378291248589</c:v>
                </c:pt>
                <c:pt idx="41">
                  <c:v>160.68699930888189</c:v>
                </c:pt>
                <c:pt idx="42">
                  <c:v>161.07668597700558</c:v>
                </c:pt>
                <c:pt idx="43">
                  <c:v>161.4569899430428</c:v>
                </c:pt>
                <c:pt idx="44">
                  <c:v>161.8322333720609</c:v>
                </c:pt>
                <c:pt idx="45">
                  <c:v>162.2067463492165</c:v>
                </c:pt>
                <c:pt idx="46">
                  <c:v>162.5849056235229</c:v>
                </c:pt>
                <c:pt idx="47">
                  <c:v>162.9713562520335</c:v>
                </c:pt>
                <c:pt idx="48">
                  <c:v>163.3711152241429</c:v>
                </c:pt>
                <c:pt idx="49">
                  <c:v>163.78908358300259</c:v>
                </c:pt>
                <c:pt idx="50">
                  <c:v>164.22876341286781</c:v>
                </c:pt>
                <c:pt idx="51">
                  <c:v>164.69062990300648</c:v>
                </c:pt>
                <c:pt idx="52">
                  <c:v>165.17106397925559</c:v>
                </c:pt>
                <c:pt idx="53">
                  <c:v>165.66252651171359</c:v>
                </c:pt>
                <c:pt idx="54">
                  <c:v>166.15493854225588</c:v>
                </c:pt>
                <c:pt idx="55">
                  <c:v>166.63762585493089</c:v>
                </c:pt>
                <c:pt idx="56">
                  <c:v>167.10107231405999</c:v>
                </c:pt>
                <c:pt idx="57">
                  <c:v>167.5380269130475</c:v>
                </c:pt>
                <c:pt idx="58">
                  <c:v>167.9439138140682</c:v>
                </c:pt>
                <c:pt idx="59">
                  <c:v>168.3167541005393</c:v>
                </c:pt>
                <c:pt idx="60">
                  <c:v>168.6568531575698</c:v>
                </c:pt>
                <c:pt idx="61">
                  <c:v>168.96641008503508</c:v>
                </c:pt>
                <c:pt idx="62">
                  <c:v>169.24908488045949</c:v>
                </c:pt>
                <c:pt idx="63">
                  <c:v>169.50950220221421</c:v>
                </c:pt>
                <c:pt idx="64">
                  <c:v>169.75269230948538</c:v>
                </c:pt>
                <c:pt idx="65">
                  <c:v>169.98352521356529</c:v>
                </c:pt>
                <c:pt idx="66">
                  <c:v>170.20622696968479</c:v>
                </c:pt>
                <c:pt idx="67">
                  <c:v>170.42405503310829</c:v>
                </c:pt>
                <c:pt idx="68">
                  <c:v>170.63916956572069</c:v>
                </c:pt>
                <c:pt idx="69">
                  <c:v>170.85269711942439</c:v>
                </c:pt>
                <c:pt idx="70">
                  <c:v>171.06495384862311</c:v>
                </c:pt>
                <c:pt idx="71">
                  <c:v>171.2757720326494</c:v>
                </c:pt>
                <c:pt idx="72">
                  <c:v>171.48485237432209</c:v>
                </c:pt>
                <c:pt idx="73">
                  <c:v>171.69205574957971</c:v>
                </c:pt>
                <c:pt idx="74">
                  <c:v>171.89756737694549</c:v>
                </c:pt>
                <c:pt idx="75">
                  <c:v>172.10191333685989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5F2-4AEB-91A8-C15D1507BB40}"/>
            </c:ext>
          </c:extLst>
        </c:ser>
        <c:ser>
          <c:idx val="3"/>
          <c:order val="3"/>
          <c:tx>
            <c:strRef>
              <c:f>'Log DALYs Uganda Adult make (3)'!$M$1</c:f>
              <c:strCache>
                <c:ptCount val="1"/>
                <c:pt idx="0">
                  <c:v>Traditional Stove Cooking + Water Heating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(3)'!$I$2:$I$77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(3)'!$M$2:$M$77</c:f>
              <c:numCache>
                <c:formatCode>General</c:formatCode>
                <c:ptCount val="76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5F2-4AEB-91A8-C15D1507BB40}"/>
            </c:ext>
          </c:extLst>
        </c:ser>
        <c:ser>
          <c:idx val="4"/>
          <c:order val="4"/>
          <c:tx>
            <c:strRef>
              <c:f>'Log DALYs Uganda Adult make (3)'!$N$1</c:f>
              <c:strCache>
                <c:ptCount val="1"/>
                <c:pt idx="0">
                  <c:v>Traditional Stove Only Water Heating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(3)'!$I$2:$I$77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(3)'!$N$2:$N$77</c:f>
              <c:numCache>
                <c:formatCode>General</c:formatCode>
                <c:ptCount val="76"/>
                <c:pt idx="0">
                  <c:v>116</c:v>
                </c:pt>
                <c:pt idx="1">
                  <c:v>116</c:v>
                </c:pt>
                <c:pt idx="2">
                  <c:v>116</c:v>
                </c:pt>
                <c:pt idx="3">
                  <c:v>116</c:v>
                </c:pt>
                <c:pt idx="4">
                  <c:v>116</c:v>
                </c:pt>
                <c:pt idx="5">
                  <c:v>116</c:v>
                </c:pt>
                <c:pt idx="6">
                  <c:v>116</c:v>
                </c:pt>
                <c:pt idx="7">
                  <c:v>116</c:v>
                </c:pt>
                <c:pt idx="8">
                  <c:v>116</c:v>
                </c:pt>
                <c:pt idx="9">
                  <c:v>116</c:v>
                </c:pt>
                <c:pt idx="10">
                  <c:v>116</c:v>
                </c:pt>
                <c:pt idx="11">
                  <c:v>116</c:v>
                </c:pt>
                <c:pt idx="12">
                  <c:v>116</c:v>
                </c:pt>
                <c:pt idx="13">
                  <c:v>116</c:v>
                </c:pt>
                <c:pt idx="14">
                  <c:v>116</c:v>
                </c:pt>
                <c:pt idx="15">
                  <c:v>116</c:v>
                </c:pt>
                <c:pt idx="16">
                  <c:v>116</c:v>
                </c:pt>
                <c:pt idx="17">
                  <c:v>116</c:v>
                </c:pt>
                <c:pt idx="18">
                  <c:v>116</c:v>
                </c:pt>
                <c:pt idx="19">
                  <c:v>116</c:v>
                </c:pt>
                <c:pt idx="20">
                  <c:v>116</c:v>
                </c:pt>
                <c:pt idx="21">
                  <c:v>116</c:v>
                </c:pt>
                <c:pt idx="22">
                  <c:v>116</c:v>
                </c:pt>
                <c:pt idx="23">
                  <c:v>116</c:v>
                </c:pt>
                <c:pt idx="24">
                  <c:v>116</c:v>
                </c:pt>
                <c:pt idx="25">
                  <c:v>116</c:v>
                </c:pt>
                <c:pt idx="26">
                  <c:v>116</c:v>
                </c:pt>
                <c:pt idx="27">
                  <c:v>116</c:v>
                </c:pt>
                <c:pt idx="28">
                  <c:v>116</c:v>
                </c:pt>
                <c:pt idx="29">
                  <c:v>116</c:v>
                </c:pt>
                <c:pt idx="30">
                  <c:v>116</c:v>
                </c:pt>
                <c:pt idx="31">
                  <c:v>116</c:v>
                </c:pt>
                <c:pt idx="32">
                  <c:v>116</c:v>
                </c:pt>
                <c:pt idx="33">
                  <c:v>116</c:v>
                </c:pt>
                <c:pt idx="34">
                  <c:v>116</c:v>
                </c:pt>
                <c:pt idx="35">
                  <c:v>116</c:v>
                </c:pt>
                <c:pt idx="36">
                  <c:v>116</c:v>
                </c:pt>
                <c:pt idx="37">
                  <c:v>116</c:v>
                </c:pt>
                <c:pt idx="38">
                  <c:v>116</c:v>
                </c:pt>
                <c:pt idx="39">
                  <c:v>116</c:v>
                </c:pt>
                <c:pt idx="40">
                  <c:v>116</c:v>
                </c:pt>
                <c:pt idx="41">
                  <c:v>116</c:v>
                </c:pt>
                <c:pt idx="42">
                  <c:v>116</c:v>
                </c:pt>
                <c:pt idx="43">
                  <c:v>116</c:v>
                </c:pt>
                <c:pt idx="44">
                  <c:v>116</c:v>
                </c:pt>
                <c:pt idx="45">
                  <c:v>116</c:v>
                </c:pt>
                <c:pt idx="46">
                  <c:v>116</c:v>
                </c:pt>
                <c:pt idx="47">
                  <c:v>116</c:v>
                </c:pt>
                <c:pt idx="48">
                  <c:v>116</c:v>
                </c:pt>
                <c:pt idx="49">
                  <c:v>116</c:v>
                </c:pt>
                <c:pt idx="50">
                  <c:v>116</c:v>
                </c:pt>
                <c:pt idx="51">
                  <c:v>116</c:v>
                </c:pt>
                <c:pt idx="52">
                  <c:v>116</c:v>
                </c:pt>
                <c:pt idx="53">
                  <c:v>116</c:v>
                </c:pt>
                <c:pt idx="54">
                  <c:v>116</c:v>
                </c:pt>
                <c:pt idx="55">
                  <c:v>116</c:v>
                </c:pt>
                <c:pt idx="56">
                  <c:v>116</c:v>
                </c:pt>
                <c:pt idx="57">
                  <c:v>116</c:v>
                </c:pt>
                <c:pt idx="58">
                  <c:v>116</c:v>
                </c:pt>
                <c:pt idx="59">
                  <c:v>116</c:v>
                </c:pt>
                <c:pt idx="60">
                  <c:v>116</c:v>
                </c:pt>
                <c:pt idx="61">
                  <c:v>116</c:v>
                </c:pt>
                <c:pt idx="62">
                  <c:v>116</c:v>
                </c:pt>
                <c:pt idx="63">
                  <c:v>116</c:v>
                </c:pt>
                <c:pt idx="64">
                  <c:v>116</c:v>
                </c:pt>
                <c:pt idx="65">
                  <c:v>116</c:v>
                </c:pt>
                <c:pt idx="66">
                  <c:v>116</c:v>
                </c:pt>
                <c:pt idx="67">
                  <c:v>116</c:v>
                </c:pt>
                <c:pt idx="68">
                  <c:v>116</c:v>
                </c:pt>
                <c:pt idx="69">
                  <c:v>116</c:v>
                </c:pt>
                <c:pt idx="70">
                  <c:v>116</c:v>
                </c:pt>
                <c:pt idx="71">
                  <c:v>116</c:v>
                </c:pt>
                <c:pt idx="72">
                  <c:v>116</c:v>
                </c:pt>
                <c:pt idx="73">
                  <c:v>116</c:v>
                </c:pt>
                <c:pt idx="74">
                  <c:v>116</c:v>
                </c:pt>
                <c:pt idx="75">
                  <c:v>116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5F2-4AEB-91A8-C15D1507BB40}"/>
            </c:ext>
          </c:extLst>
        </c:ser>
        <c:ser>
          <c:idx val="5"/>
          <c:order val="5"/>
          <c:tx>
            <c:strRef>
              <c:f>'Log DALYs Uganda Adult make (3)'!$O$1</c:f>
              <c:strCache>
                <c:ptCount val="1"/>
                <c:pt idx="0">
                  <c:v>LPG Only Water Heating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(3)'!$I$2:$I$77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(3)'!$O$2:$O$77</c:f>
              <c:numCache>
                <c:formatCode>General</c:formatCode>
                <c:ptCount val="7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5F2-4AEB-91A8-C15D1507BB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7628304"/>
        <c:axId val="797629136"/>
      </c:scatterChart>
      <c:valAx>
        <c:axId val="797628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Removal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629136"/>
        <c:crosses val="autoZero"/>
        <c:crossBetween val="midCat"/>
      </c:valAx>
      <c:valAx>
        <c:axId val="79762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Decrease in Drinking Water DALYs</a:t>
                </a:r>
              </a:p>
            </c:rich>
          </c:tx>
          <c:layout>
            <c:manualLayout>
              <c:xMode val="edge"/>
              <c:yMode val="edge"/>
              <c:x val="6.6468842729970321E-2"/>
              <c:y val="2.3637670291213665E-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628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'Log DALYs Uganda Adult make (2)'!$B$1</c:f>
              <c:strCache>
                <c:ptCount val="1"/>
                <c:pt idx="0">
                  <c:v>Uganda Adult High Risk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(2)'!$A$2:$A$77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(2)'!$B$2:$B$77</c:f>
              <c:numCache>
                <c:formatCode>General</c:formatCode>
                <c:ptCount val="76"/>
                <c:pt idx="0">
                  <c:v>1166.6071775768801</c:v>
                </c:pt>
                <c:pt idx="1">
                  <c:v>1098.0987882152101</c:v>
                </c:pt>
                <c:pt idx="2">
                  <c:v>1029.67822266392</c:v>
                </c:pt>
                <c:pt idx="3">
                  <c:v>961.84193758374704</c:v>
                </c:pt>
                <c:pt idx="4">
                  <c:v>895.10997101775604</c:v>
                </c:pt>
                <c:pt idx="5">
                  <c:v>830.002402726387</c:v>
                </c:pt>
                <c:pt idx="6">
                  <c:v>767.01800090673999</c:v>
                </c:pt>
                <c:pt idx="7">
                  <c:v>706.62038166340403</c:v>
                </c:pt>
                <c:pt idx="8">
                  <c:v>649.21488940676397</c:v>
                </c:pt>
                <c:pt idx="9">
                  <c:v>595.11486196914097</c:v>
                </c:pt>
                <c:pt idx="10">
                  <c:v>544.52160814262697</c:v>
                </c:pt>
                <c:pt idx="11">
                  <c:v>497.53300089984702</c:v>
                </c:pt>
                <c:pt idx="12">
                  <c:v>454.16685080733299</c:v>
                </c:pt>
                <c:pt idx="13">
                  <c:v>414.38301915522402</c:v>
                </c:pt>
                <c:pt idx="14">
                  <c:v>378.09662218481202</c:v>
                </c:pt>
                <c:pt idx="15">
                  <c:v>345.17609100329901</c:v>
                </c:pt>
                <c:pt idx="16">
                  <c:v>315.432739184296</c:v>
                </c:pt>
                <c:pt idx="17">
                  <c:v>288.62085120876401</c:v>
                </c:pt>
                <c:pt idx="18">
                  <c:v>264.45834044516897</c:v>
                </c:pt>
                <c:pt idx="19">
                  <c:v>242.66049886385801</c:v>
                </c:pt>
                <c:pt idx="20">
                  <c:v>222.97233456517401</c:v>
                </c:pt>
                <c:pt idx="21">
                  <c:v>205.18814262848201</c:v>
                </c:pt>
                <c:pt idx="22">
                  <c:v>189.152227283244</c:v>
                </c:pt>
                <c:pt idx="23">
                  <c:v>174.74306519163699</c:v>
                </c:pt>
                <c:pt idx="24">
                  <c:v>161.85178754228301</c:v>
                </c:pt>
                <c:pt idx="25">
                  <c:v>150.36640748892199</c:v>
                </c:pt>
                <c:pt idx="26">
                  <c:v>140.16648818580299</c:v>
                </c:pt>
                <c:pt idx="27">
                  <c:v>131.12614345438499</c:v>
                </c:pt>
                <c:pt idx="28">
                  <c:v>123.120528233795</c:v>
                </c:pt>
                <c:pt idx="29">
                  <c:v>116.03164494745801</c:v>
                </c:pt>
                <c:pt idx="30">
                  <c:v>109.751237808992</c:v>
                </c:pt>
                <c:pt idx="31">
                  <c:v>104.18071884530301</c:v>
                </c:pt>
                <c:pt idx="32">
                  <c:v>99.229851686178705</c:v>
                </c:pt>
                <c:pt idx="33">
                  <c:v>94.816259809105404</c:v>
                </c:pt>
                <c:pt idx="34">
                  <c:v>90.866526420358099</c:v>
                </c:pt>
                <c:pt idx="35">
                  <c:v>87.318069061589796</c:v>
                </c:pt>
                <c:pt idx="36">
                  <c:v>84.120417037516802</c:v>
                </c:pt>
                <c:pt idx="37">
                  <c:v>81.234971633667399</c:v>
                </c:pt>
                <c:pt idx="38">
                  <c:v>78.633086521124596</c:v>
                </c:pt>
                <c:pt idx="39">
                  <c:v>76.292959302841098</c:v>
                </c:pt>
                <c:pt idx="40">
                  <c:v>74.196234487432704</c:v>
                </c:pt>
                <c:pt idx="41">
                  <c:v>72.325243223581097</c:v>
                </c:pt>
                <c:pt idx="42">
                  <c:v>70.661435028891205</c:v>
                </c:pt>
                <c:pt idx="43">
                  <c:v>69.185022455168806</c:v>
                </c:pt>
                <c:pt idx="44">
                  <c:v>67.875448439424403</c:v>
                </c:pt>
                <c:pt idx="45">
                  <c:v>66.712141442070205</c:v>
                </c:pt>
                <c:pt idx="46">
                  <c:v>65.675144270718405</c:v>
                </c:pt>
                <c:pt idx="47">
                  <c:v>64.745505237341405</c:v>
                </c:pt>
                <c:pt idx="48">
                  <c:v>63.905619236717499</c:v>
                </c:pt>
                <c:pt idx="49">
                  <c:v>63.139758969304701</c:v>
                </c:pt>
                <c:pt idx="50">
                  <c:v>62.4347857307175</c:v>
                </c:pt>
                <c:pt idx="51">
                  <c:v>61.780731750217598</c:v>
                </c:pt>
                <c:pt idx="52">
                  <c:v>61.170903827922203</c:v>
                </c:pt>
                <c:pt idx="53">
                  <c:v>60.601390298123803</c:v>
                </c:pt>
                <c:pt idx="54">
                  <c:v>60.070137272588397</c:v>
                </c:pt>
                <c:pt idx="55">
                  <c:v>59.5759013097219</c:v>
                </c:pt>
                <c:pt idx="56">
                  <c:v>59.117358045013503</c:v>
                </c:pt>
                <c:pt idx="57">
                  <c:v>58.692530841863302</c:v>
                </c:pt>
                <c:pt idx="58">
                  <c:v>58.298581024010502</c:v>
                </c:pt>
                <c:pt idx="59">
                  <c:v>57.931908388158597</c:v>
                </c:pt>
                <c:pt idx="60">
                  <c:v>57.588453275350901</c:v>
                </c:pt>
                <c:pt idx="61">
                  <c:v>57.264070745374099</c:v>
                </c:pt>
                <c:pt idx="62">
                  <c:v>56.954867049479901</c:v>
                </c:pt>
                <c:pt idx="63">
                  <c:v>56.657439239681601</c:v>
                </c:pt>
                <c:pt idx="64">
                  <c:v>56.3690097051077</c:v>
                </c:pt>
                <c:pt idx="65">
                  <c:v>56.087467894759897</c:v>
                </c:pt>
                <c:pt idx="66">
                  <c:v>55.8113167530692</c:v>
                </c:pt>
                <c:pt idx="67">
                  <c:v>55.539492115314097</c:v>
                </c:pt>
                <c:pt idx="68">
                  <c:v>55.271009483744898</c:v>
                </c:pt>
                <c:pt idx="69">
                  <c:v>55.004431854183501</c:v>
                </c:pt>
                <c:pt idx="70">
                  <c:v>54.737284368449998</c:v>
                </c:pt>
                <c:pt idx="71">
                  <c:v>54.465738840879801</c:v>
                </c:pt>
                <c:pt idx="72">
                  <c:v>54.184971240897497</c:v>
                </c:pt>
                <c:pt idx="73">
                  <c:v>53.890334773187099</c:v>
                </c:pt>
                <c:pt idx="74">
                  <c:v>53.578955177246897</c:v>
                </c:pt>
                <c:pt idx="75">
                  <c:v>53.250975936885901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17E-4DA1-BD94-529A4C613564}"/>
            </c:ext>
          </c:extLst>
        </c:ser>
        <c:ser>
          <c:idx val="1"/>
          <c:order val="1"/>
          <c:tx>
            <c:strRef>
              <c:f>'Log DALYs Uganda Adult make (2)'!$C$1</c:f>
              <c:strCache>
                <c:ptCount val="1"/>
                <c:pt idx="0">
                  <c:v>Uganda Adult Medium Risk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(2)'!$A$2:$A$77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(2)'!$C$2:$C$77</c:f>
              <c:numCache>
                <c:formatCode>General</c:formatCode>
                <c:ptCount val="76"/>
                <c:pt idx="0">
                  <c:v>532.35262517372496</c:v>
                </c:pt>
                <c:pt idx="1">
                  <c:v>484.49166526371698</c:v>
                </c:pt>
                <c:pt idx="2">
                  <c:v>440.41525097379701</c:v>
                </c:pt>
                <c:pt idx="3">
                  <c:v>400.09340777229102</c:v>
                </c:pt>
                <c:pt idx="4">
                  <c:v>363.44451093976897</c:v>
                </c:pt>
                <c:pt idx="5">
                  <c:v>330.34061287265502</c:v>
                </c:pt>
                <c:pt idx="6">
                  <c:v>300.60839281923597</c:v>
                </c:pt>
                <c:pt idx="7">
                  <c:v>274.03300975261499</c:v>
                </c:pt>
                <c:pt idx="8">
                  <c:v>250.36815902790499</c:v>
                </c:pt>
                <c:pt idx="9">
                  <c:v>229.35003237599699</c:v>
                </c:pt>
                <c:pt idx="10">
                  <c:v>210.71067669659001</c:v>
                </c:pt>
                <c:pt idx="11">
                  <c:v>194.18758509786201</c:v>
                </c:pt>
                <c:pt idx="12">
                  <c:v>179.52983276944201</c:v>
                </c:pt>
                <c:pt idx="13">
                  <c:v>166.50345217345301</c:v>
                </c:pt>
                <c:pt idx="14">
                  <c:v>154.89775833267001</c:v>
                </c:pt>
                <c:pt idx="15">
                  <c:v>144.53146657425501</c:v>
                </c:pt>
                <c:pt idx="16">
                  <c:v>135.255804585308</c:v>
                </c:pt>
                <c:pt idx="17">
                  <c:v>126.952721232567</c:v>
                </c:pt>
                <c:pt idx="18">
                  <c:v>119.52868636422301</c:v>
                </c:pt>
                <c:pt idx="19">
                  <c:v>112.906476722259</c:v>
                </c:pt>
                <c:pt idx="20">
                  <c:v>107.017576231503</c:v>
                </c:pt>
                <c:pt idx="21">
                  <c:v>101.796836685697</c:v>
                </c:pt>
                <c:pt idx="22">
                  <c:v>97.179829072101001</c:v>
                </c:pt>
                <c:pt idx="23">
                  <c:v>93.102282073149695</c:v>
                </c:pt>
                <c:pt idx="24">
                  <c:v>89.500568259436903</c:v>
                </c:pt>
                <c:pt idx="25">
                  <c:v>86.312748356751996</c:v>
                </c:pt>
                <c:pt idx="26">
                  <c:v>83.480444845060006</c:v>
                </c:pt>
                <c:pt idx="27">
                  <c:v>80.951531881409807</c:v>
                </c:pt>
                <c:pt idx="28">
                  <c:v>78.682540738384006</c:v>
                </c:pt>
                <c:pt idx="29">
                  <c:v>76.639252806887498</c:v>
                </c:pt>
                <c:pt idx="30">
                  <c:v>74.794802431851906</c:v>
                </c:pt>
                <c:pt idx="31">
                  <c:v>73.125979142872097</c:v>
                </c:pt>
                <c:pt idx="32">
                  <c:v>71.609373684392594</c:v>
                </c:pt>
                <c:pt idx="33">
                  <c:v>70.219179037897504</c:v>
                </c:pt>
                <c:pt idx="34">
                  <c:v>68.927780943374401</c:v>
                </c:pt>
                <c:pt idx="35">
                  <c:v>67.708916269415695</c:v>
                </c:pt>
                <c:pt idx="36">
                  <c:v>66.541762678495701</c:v>
                </c:pt>
                <c:pt idx="37">
                  <c:v>65.413765311697901</c:v>
                </c:pt>
                <c:pt idx="38">
                  <c:v>64.320771596051799</c:v>
                </c:pt>
                <c:pt idx="39">
                  <c:v>63.264635111176602</c:v>
                </c:pt>
                <c:pt idx="40">
                  <c:v>62.249773290044203</c:v>
                </c:pt>
                <c:pt idx="41">
                  <c:v>61.280395038168599</c:v>
                </c:pt>
                <c:pt idx="42">
                  <c:v>60.3592763291214</c:v>
                </c:pt>
                <c:pt idx="43">
                  <c:v>59.487840446448701</c:v>
                </c:pt>
                <c:pt idx="44">
                  <c:v>58.666720595626998</c:v>
                </c:pt>
                <c:pt idx="45">
                  <c:v>57.896130501677803</c:v>
                </c:pt>
                <c:pt idx="46">
                  <c:v>57.175839533403</c:v>
                </c:pt>
                <c:pt idx="47">
                  <c:v>56.504899526390801</c:v>
                </c:pt>
                <c:pt idx="48">
                  <c:v>55.881359404421701</c:v>
                </c:pt>
                <c:pt idx="49">
                  <c:v>55.302126621479601</c:v>
                </c:pt>
                <c:pt idx="50">
                  <c:v>54.763026608891998</c:v>
                </c:pt>
                <c:pt idx="51">
                  <c:v>54.259042078123699</c:v>
                </c:pt>
                <c:pt idx="52">
                  <c:v>53.784686665678898</c:v>
                </c:pt>
                <c:pt idx="53">
                  <c:v>53.334457506419</c:v>
                </c:pt>
                <c:pt idx="54">
                  <c:v>52.903298801373801</c:v>
                </c:pt>
                <c:pt idx="55">
                  <c:v>52.486994352342002</c:v>
                </c:pt>
                <c:pt idx="56">
                  <c:v>52.0824096158358</c:v>
                </c:pt>
                <c:pt idx="57">
                  <c:v>51.687535787251001</c:v>
                </c:pt>
                <c:pt idx="58">
                  <c:v>51.301339599590101</c:v>
                </c:pt>
                <c:pt idx="59">
                  <c:v>50.9234699109535</c:v>
                </c:pt>
                <c:pt idx="60">
                  <c:v>50.553901711453598</c:v>
                </c:pt>
                <c:pt idx="61">
                  <c:v>50.192608670803601</c:v>
                </c:pt>
                <c:pt idx="62">
                  <c:v>49.839346325691302</c:v>
                </c:pt>
                <c:pt idx="63">
                  <c:v>49.493596030376303</c:v>
                </c:pt>
                <c:pt idx="64">
                  <c:v>49.154668565546899</c:v>
                </c:pt>
                <c:pt idx="65">
                  <c:v>48.821913357859003</c:v>
                </c:pt>
                <c:pt idx="66">
                  <c:v>48.494946596534497</c:v>
                </c:pt>
                <c:pt idx="67">
                  <c:v>48.173808471573999</c:v>
                </c:pt>
                <c:pt idx="68">
                  <c:v>47.8589764135602</c:v>
                </c:pt>
                <c:pt idx="69">
                  <c:v>47.5511798294852</c:v>
                </c:pt>
                <c:pt idx="70">
                  <c:v>47.250978770641801</c:v>
                </c:pt>
                <c:pt idx="71">
                  <c:v>46.9581151425378</c:v>
                </c:pt>
                <c:pt idx="72">
                  <c:v>46.670775346632396</c:v>
                </c:pt>
                <c:pt idx="73">
                  <c:v>46.385111704923297</c:v>
                </c:pt>
                <c:pt idx="74">
                  <c:v>46.095486116863903</c:v>
                </c:pt>
                <c:pt idx="75">
                  <c:v>45.795676353550597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17E-4DA1-BD94-529A4C613564}"/>
            </c:ext>
          </c:extLst>
        </c:ser>
        <c:ser>
          <c:idx val="2"/>
          <c:order val="2"/>
          <c:tx>
            <c:strRef>
              <c:f>'Log DALYs Uganda Adult make (2)'!$D$1</c:f>
              <c:strCache>
                <c:ptCount val="1"/>
                <c:pt idx="0">
                  <c:v>Uganda Adult Low Risk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(2)'!$A$2:$A$77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(2)'!$D$2:$D$77</c:f>
              <c:numCache>
                <c:formatCode>General</c:formatCode>
                <c:ptCount val="76"/>
                <c:pt idx="0">
                  <c:v>219.28242578990699</c:v>
                </c:pt>
                <c:pt idx="1">
                  <c:v>200.16636606173401</c:v>
                </c:pt>
                <c:pt idx="2">
                  <c:v>183.24253118450801</c:v>
                </c:pt>
                <c:pt idx="3">
                  <c:v>168.26253823393901</c:v>
                </c:pt>
                <c:pt idx="4">
                  <c:v>155.008382545236</c:v>
                </c:pt>
                <c:pt idx="5">
                  <c:v>143.299328729096</c:v>
                </c:pt>
                <c:pt idx="6">
                  <c:v>132.98635286467101</c:v>
                </c:pt>
                <c:pt idx="7">
                  <c:v>123.9414898078</c:v>
                </c:pt>
                <c:pt idx="8">
                  <c:v>116.04771745842901</c:v>
                </c:pt>
                <c:pt idx="9">
                  <c:v>109.191586798399</c:v>
                </c:pt>
                <c:pt idx="10">
                  <c:v>103.259158427887</c:v>
                </c:pt>
                <c:pt idx="11">
                  <c:v>98.135687779949393</c:v>
                </c:pt>
                <c:pt idx="12">
                  <c:v>93.709000080215901</c:v>
                </c:pt>
                <c:pt idx="13">
                  <c:v>89.875002259479203</c:v>
                </c:pt>
                <c:pt idx="14">
                  <c:v>86.542636492227999</c:v>
                </c:pt>
                <c:pt idx="15">
                  <c:v>83.636045364160594</c:v>
                </c:pt>
                <c:pt idx="16">
                  <c:v>81.093406190478206</c:v>
                </c:pt>
                <c:pt idx="17">
                  <c:v>78.863518921446399</c:v>
                </c:pt>
                <c:pt idx="18">
                  <c:v>76.902004963700406</c:v>
                </c:pt>
                <c:pt idx="19">
                  <c:v>75.168796538237103</c:v>
                </c:pt>
                <c:pt idx="20">
                  <c:v>73.627641513328498</c:v>
                </c:pt>
                <c:pt idx="21">
                  <c:v>72.2470949251679</c:v>
                </c:pt>
                <c:pt idx="22">
                  <c:v>71.001700301960199</c:v>
                </c:pt>
                <c:pt idx="23">
                  <c:v>69.872231418170401</c:v>
                </c:pt>
                <c:pt idx="24">
                  <c:v>68.844634899530902</c:v>
                </c:pt>
                <c:pt idx="25">
                  <c:v>67.908025369472995</c:v>
                </c:pt>
                <c:pt idx="26">
                  <c:v>67.052434173388207</c:v>
                </c:pt>
                <c:pt idx="27">
                  <c:v>66.267099850082005</c:v>
                </c:pt>
                <c:pt idx="28">
                  <c:v>65.539962874750401</c:v>
                </c:pt>
                <c:pt idx="29">
                  <c:v>64.858551945089701</c:v>
                </c:pt>
                <c:pt idx="30">
                  <c:v>64.2117252117704</c:v>
                </c:pt>
                <c:pt idx="31">
                  <c:v>63.591272535047402</c:v>
                </c:pt>
                <c:pt idx="32">
                  <c:v>62.9925816963203</c:v>
                </c:pt>
                <c:pt idx="33">
                  <c:v>62.414213298779003</c:v>
                </c:pt>
                <c:pt idx="34">
                  <c:v>61.856785408494197</c:v>
                </c:pt>
                <c:pt idx="35">
                  <c:v>61.321732227424697</c:v>
                </c:pt>
                <c:pt idx="36">
                  <c:v>60.810336731642899</c:v>
                </c:pt>
                <c:pt idx="37">
                  <c:v>60.323169873102003</c:v>
                </c:pt>
                <c:pt idx="38">
                  <c:v>59.859868120662902</c:v>
                </c:pt>
                <c:pt idx="39">
                  <c:v>59.4191050758755</c:v>
                </c:pt>
                <c:pt idx="40">
                  <c:v>58.998642877421098</c:v>
                </c:pt>
                <c:pt idx="41">
                  <c:v>58.5954264810251</c:v>
                </c:pt>
                <c:pt idx="42">
                  <c:v>58.205739812901399</c:v>
                </c:pt>
                <c:pt idx="43">
                  <c:v>57.825435846864202</c:v>
                </c:pt>
                <c:pt idx="44">
                  <c:v>57.450192417846097</c:v>
                </c:pt>
                <c:pt idx="45">
                  <c:v>57.0756794406905</c:v>
                </c:pt>
                <c:pt idx="46">
                  <c:v>56.697520166384102</c:v>
                </c:pt>
                <c:pt idx="47">
                  <c:v>56.3110695378735</c:v>
                </c:pt>
                <c:pt idx="48">
                  <c:v>55.911310565764097</c:v>
                </c:pt>
                <c:pt idx="49">
                  <c:v>55.493342206904401</c:v>
                </c:pt>
                <c:pt idx="50">
                  <c:v>55.053662377039203</c:v>
                </c:pt>
                <c:pt idx="51">
                  <c:v>54.591795886900499</c:v>
                </c:pt>
                <c:pt idx="52">
                  <c:v>54.111361810651402</c:v>
                </c:pt>
                <c:pt idx="53">
                  <c:v>53.619899278193401</c:v>
                </c:pt>
                <c:pt idx="54">
                  <c:v>53.127487247651104</c:v>
                </c:pt>
                <c:pt idx="55">
                  <c:v>52.644799934976099</c:v>
                </c:pt>
                <c:pt idx="56">
                  <c:v>52.181353475846997</c:v>
                </c:pt>
                <c:pt idx="57">
                  <c:v>51.744398876859499</c:v>
                </c:pt>
                <c:pt idx="58">
                  <c:v>51.338511975838799</c:v>
                </c:pt>
                <c:pt idx="59">
                  <c:v>50.965671689367703</c:v>
                </c:pt>
                <c:pt idx="60">
                  <c:v>50.625572632337203</c:v>
                </c:pt>
                <c:pt idx="61">
                  <c:v>50.316015704871901</c:v>
                </c:pt>
                <c:pt idx="62">
                  <c:v>50.033340909447503</c:v>
                </c:pt>
                <c:pt idx="63">
                  <c:v>49.772923587692802</c:v>
                </c:pt>
                <c:pt idx="64">
                  <c:v>49.529733480421598</c:v>
                </c:pt>
                <c:pt idx="65">
                  <c:v>49.298900576341701</c:v>
                </c:pt>
                <c:pt idx="66">
                  <c:v>49.076198820222203</c:v>
                </c:pt>
                <c:pt idx="67">
                  <c:v>48.858370756798699</c:v>
                </c:pt>
                <c:pt idx="68">
                  <c:v>48.643256224186302</c:v>
                </c:pt>
                <c:pt idx="69">
                  <c:v>48.429728670482604</c:v>
                </c:pt>
                <c:pt idx="70">
                  <c:v>48.217471941283897</c:v>
                </c:pt>
                <c:pt idx="71">
                  <c:v>48.006653757257602</c:v>
                </c:pt>
                <c:pt idx="72">
                  <c:v>47.7975734155849</c:v>
                </c:pt>
                <c:pt idx="73">
                  <c:v>47.590370040327301</c:v>
                </c:pt>
                <c:pt idx="74">
                  <c:v>47.384858412961499</c:v>
                </c:pt>
                <c:pt idx="75">
                  <c:v>47.180512453047101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17E-4DA1-BD94-529A4C6135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819120"/>
        <c:axId val="588812048"/>
      </c:scatterChart>
      <c:valAx>
        <c:axId val="588819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812048"/>
        <c:crosses val="autoZero"/>
        <c:crossBetween val="midCat"/>
      </c:valAx>
      <c:valAx>
        <c:axId val="58881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819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'Log DALYs Uganda Adult make (2)'!$J$1</c:f>
              <c:strCache>
                <c:ptCount val="1"/>
                <c:pt idx="0">
                  <c:v>High Risk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(2)'!$I$2:$I$77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(2)'!$J$2:$J$77</c:f>
              <c:numCache>
                <c:formatCode>General</c:formatCode>
                <c:ptCount val="76"/>
                <c:pt idx="0">
                  <c:v>0</c:v>
                </c:pt>
                <c:pt idx="1">
                  <c:v>68.50838936166997</c:v>
                </c:pt>
                <c:pt idx="2">
                  <c:v>136.92895491296008</c:v>
                </c:pt>
                <c:pt idx="3">
                  <c:v>204.76523999313304</c:v>
                </c:pt>
                <c:pt idx="4">
                  <c:v>271.49720655912404</c:v>
                </c:pt>
                <c:pt idx="5">
                  <c:v>336.60477485049307</c:v>
                </c:pt>
                <c:pt idx="6">
                  <c:v>399.58917667014009</c:v>
                </c:pt>
                <c:pt idx="7">
                  <c:v>459.98679591347604</c:v>
                </c:pt>
                <c:pt idx="8">
                  <c:v>517.3922881701161</c:v>
                </c:pt>
                <c:pt idx="9">
                  <c:v>571.4923156077391</c:v>
                </c:pt>
                <c:pt idx="10">
                  <c:v>622.0855694342531</c:v>
                </c:pt>
                <c:pt idx="11">
                  <c:v>669.07417667703305</c:v>
                </c:pt>
                <c:pt idx="12">
                  <c:v>712.44032676954703</c:v>
                </c:pt>
                <c:pt idx="13">
                  <c:v>752.22415842165606</c:v>
                </c:pt>
                <c:pt idx="14">
                  <c:v>788.510555392068</c:v>
                </c:pt>
                <c:pt idx="15">
                  <c:v>821.43108657358107</c:v>
                </c:pt>
                <c:pt idx="16">
                  <c:v>851.17443839258408</c:v>
                </c:pt>
                <c:pt idx="17">
                  <c:v>877.98632636811612</c:v>
                </c:pt>
                <c:pt idx="18">
                  <c:v>902.14883713171116</c:v>
                </c:pt>
                <c:pt idx="19">
                  <c:v>923.94667871302204</c:v>
                </c:pt>
                <c:pt idx="20">
                  <c:v>943.63484301170604</c:v>
                </c:pt>
                <c:pt idx="21">
                  <c:v>961.41903494839812</c:v>
                </c:pt>
                <c:pt idx="22">
                  <c:v>977.4549502936361</c:v>
                </c:pt>
                <c:pt idx="23">
                  <c:v>991.86411238524306</c:v>
                </c:pt>
                <c:pt idx="24">
                  <c:v>1004.7553900345971</c:v>
                </c:pt>
                <c:pt idx="25">
                  <c:v>1016.240770087958</c:v>
                </c:pt>
                <c:pt idx="26">
                  <c:v>1026.4406893910771</c:v>
                </c:pt>
                <c:pt idx="27">
                  <c:v>1035.4810341224952</c:v>
                </c:pt>
                <c:pt idx="28">
                  <c:v>1043.486649343085</c:v>
                </c:pt>
                <c:pt idx="29">
                  <c:v>1050.575532629422</c:v>
                </c:pt>
                <c:pt idx="30">
                  <c:v>1056.855939767888</c:v>
                </c:pt>
                <c:pt idx="31">
                  <c:v>1062.426458731577</c:v>
                </c:pt>
                <c:pt idx="32">
                  <c:v>1067.3773258907013</c:v>
                </c:pt>
                <c:pt idx="33">
                  <c:v>1071.7909177677748</c:v>
                </c:pt>
                <c:pt idx="34">
                  <c:v>1075.7406511565221</c:v>
                </c:pt>
                <c:pt idx="35">
                  <c:v>1079.2891085152903</c:v>
                </c:pt>
                <c:pt idx="36">
                  <c:v>1082.4867605393633</c:v>
                </c:pt>
                <c:pt idx="37">
                  <c:v>1085.3722059432127</c:v>
                </c:pt>
                <c:pt idx="38">
                  <c:v>1087.9740910557555</c:v>
                </c:pt>
                <c:pt idx="39">
                  <c:v>1090.3142182740389</c:v>
                </c:pt>
                <c:pt idx="40">
                  <c:v>1092.4109430894473</c:v>
                </c:pt>
                <c:pt idx="41">
                  <c:v>1094.281934353299</c:v>
                </c:pt>
                <c:pt idx="42">
                  <c:v>1095.9457425479889</c:v>
                </c:pt>
                <c:pt idx="43">
                  <c:v>1097.4221551217113</c:v>
                </c:pt>
                <c:pt idx="44">
                  <c:v>1098.7317291374557</c:v>
                </c:pt>
                <c:pt idx="45">
                  <c:v>1099.89503613481</c:v>
                </c:pt>
                <c:pt idx="46">
                  <c:v>1100.9320333061617</c:v>
                </c:pt>
                <c:pt idx="47">
                  <c:v>1101.8616723395387</c:v>
                </c:pt>
                <c:pt idx="48">
                  <c:v>1102.7015583401626</c:v>
                </c:pt>
                <c:pt idx="49">
                  <c:v>1103.4674186075754</c:v>
                </c:pt>
                <c:pt idx="50">
                  <c:v>1104.1723918461626</c:v>
                </c:pt>
                <c:pt idx="51">
                  <c:v>1104.8264458266624</c:v>
                </c:pt>
                <c:pt idx="52">
                  <c:v>1105.4362737489578</c:v>
                </c:pt>
                <c:pt idx="53">
                  <c:v>1106.0057872787563</c:v>
                </c:pt>
                <c:pt idx="54">
                  <c:v>1106.5370403042916</c:v>
                </c:pt>
                <c:pt idx="55">
                  <c:v>1107.0312762671581</c:v>
                </c:pt>
                <c:pt idx="56">
                  <c:v>1107.4898195318665</c:v>
                </c:pt>
                <c:pt idx="57">
                  <c:v>1107.9146467350167</c:v>
                </c:pt>
                <c:pt idx="58">
                  <c:v>1108.3085965528696</c:v>
                </c:pt>
                <c:pt idx="59">
                  <c:v>1108.6752691887216</c:v>
                </c:pt>
                <c:pt idx="60">
                  <c:v>1109.0187243015291</c:v>
                </c:pt>
                <c:pt idx="61">
                  <c:v>1109.343106831506</c:v>
                </c:pt>
                <c:pt idx="62">
                  <c:v>1109.6523105274002</c:v>
                </c:pt>
                <c:pt idx="63">
                  <c:v>1109.9497383371984</c:v>
                </c:pt>
                <c:pt idx="64">
                  <c:v>1110.2381678717725</c:v>
                </c:pt>
                <c:pt idx="65">
                  <c:v>1110.5197096821203</c:v>
                </c:pt>
                <c:pt idx="66">
                  <c:v>1110.7958608238109</c:v>
                </c:pt>
                <c:pt idx="67">
                  <c:v>1111.067685461566</c:v>
                </c:pt>
                <c:pt idx="68">
                  <c:v>1111.3361680931353</c:v>
                </c:pt>
                <c:pt idx="69">
                  <c:v>1111.6027457226967</c:v>
                </c:pt>
                <c:pt idx="70">
                  <c:v>1111.8698932084301</c:v>
                </c:pt>
                <c:pt idx="71">
                  <c:v>1112.1414387360003</c:v>
                </c:pt>
                <c:pt idx="72">
                  <c:v>1112.4222063359825</c:v>
                </c:pt>
                <c:pt idx="73">
                  <c:v>1112.716842803693</c:v>
                </c:pt>
                <c:pt idx="74">
                  <c:v>1113.0282223996333</c:v>
                </c:pt>
                <c:pt idx="75">
                  <c:v>1113.3562016399942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C52-4CCC-A86F-34FF3B40D7FB}"/>
            </c:ext>
          </c:extLst>
        </c:ser>
        <c:ser>
          <c:idx val="1"/>
          <c:order val="1"/>
          <c:tx>
            <c:strRef>
              <c:f>'Log DALYs Uganda Adult make (2)'!$K$1</c:f>
              <c:strCache>
                <c:ptCount val="1"/>
                <c:pt idx="0">
                  <c:v>Medium Risk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(2)'!$I$2:$I$77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(2)'!$K$2:$K$77</c:f>
              <c:numCache>
                <c:formatCode>General</c:formatCode>
                <c:ptCount val="76"/>
                <c:pt idx="0">
                  <c:v>0</c:v>
                </c:pt>
                <c:pt idx="1">
                  <c:v>47.860959910007978</c:v>
                </c:pt>
                <c:pt idx="2">
                  <c:v>91.937374199927945</c:v>
                </c:pt>
                <c:pt idx="3">
                  <c:v>132.25921740143394</c:v>
                </c:pt>
                <c:pt idx="4">
                  <c:v>168.90811423395598</c:v>
                </c:pt>
                <c:pt idx="5">
                  <c:v>202.01201230106994</c:v>
                </c:pt>
                <c:pt idx="6">
                  <c:v>231.74423235448899</c:v>
                </c:pt>
                <c:pt idx="7">
                  <c:v>258.31961542110997</c:v>
                </c:pt>
                <c:pt idx="8">
                  <c:v>281.98446614581997</c:v>
                </c:pt>
                <c:pt idx="9">
                  <c:v>303.00259279772797</c:v>
                </c:pt>
                <c:pt idx="10">
                  <c:v>321.64194847713497</c:v>
                </c:pt>
                <c:pt idx="11">
                  <c:v>338.16504007586298</c:v>
                </c:pt>
                <c:pt idx="12">
                  <c:v>352.82279240428295</c:v>
                </c:pt>
                <c:pt idx="13">
                  <c:v>365.84917300027195</c:v>
                </c:pt>
                <c:pt idx="14">
                  <c:v>377.45486684105492</c:v>
                </c:pt>
                <c:pt idx="15">
                  <c:v>387.82115859946998</c:v>
                </c:pt>
                <c:pt idx="16">
                  <c:v>397.09682058841696</c:v>
                </c:pt>
                <c:pt idx="17">
                  <c:v>405.39990394115796</c:v>
                </c:pt>
                <c:pt idx="18">
                  <c:v>412.82393880950195</c:v>
                </c:pt>
                <c:pt idx="19">
                  <c:v>419.44614845146594</c:v>
                </c:pt>
                <c:pt idx="20">
                  <c:v>425.33504894222199</c:v>
                </c:pt>
                <c:pt idx="21">
                  <c:v>430.55578848802793</c:v>
                </c:pt>
                <c:pt idx="22">
                  <c:v>435.17279610162393</c:v>
                </c:pt>
                <c:pt idx="23">
                  <c:v>439.25034310057526</c:v>
                </c:pt>
                <c:pt idx="24">
                  <c:v>442.85205691428803</c:v>
                </c:pt>
                <c:pt idx="25">
                  <c:v>446.03987681697299</c:v>
                </c:pt>
                <c:pt idx="26">
                  <c:v>448.87218032866497</c:v>
                </c:pt>
                <c:pt idx="27">
                  <c:v>451.40109329231518</c:v>
                </c:pt>
                <c:pt idx="28">
                  <c:v>453.67008443534098</c:v>
                </c:pt>
                <c:pt idx="29">
                  <c:v>455.71337236683746</c:v>
                </c:pt>
                <c:pt idx="30">
                  <c:v>457.55782274187305</c:v>
                </c:pt>
                <c:pt idx="31">
                  <c:v>459.22664603085286</c:v>
                </c:pt>
                <c:pt idx="32">
                  <c:v>460.74325148933235</c:v>
                </c:pt>
                <c:pt idx="33">
                  <c:v>462.13344613582746</c:v>
                </c:pt>
                <c:pt idx="34">
                  <c:v>463.42484423035057</c:v>
                </c:pt>
                <c:pt idx="35">
                  <c:v>464.64370890430928</c:v>
                </c:pt>
                <c:pt idx="36">
                  <c:v>465.81086249522923</c:v>
                </c:pt>
                <c:pt idx="37">
                  <c:v>466.93885986202707</c:v>
                </c:pt>
                <c:pt idx="38">
                  <c:v>468.03185357767313</c:v>
                </c:pt>
                <c:pt idx="39">
                  <c:v>469.08799006254833</c:v>
                </c:pt>
                <c:pt idx="40">
                  <c:v>470.10285188368073</c:v>
                </c:pt>
                <c:pt idx="41">
                  <c:v>471.07223013555637</c:v>
                </c:pt>
                <c:pt idx="42">
                  <c:v>471.99334884460359</c:v>
                </c:pt>
                <c:pt idx="43">
                  <c:v>472.86478472727629</c:v>
                </c:pt>
                <c:pt idx="44">
                  <c:v>473.68590457809796</c:v>
                </c:pt>
                <c:pt idx="45">
                  <c:v>474.45649467204714</c:v>
                </c:pt>
                <c:pt idx="46">
                  <c:v>475.17678564032195</c:v>
                </c:pt>
                <c:pt idx="47">
                  <c:v>475.84772564733419</c:v>
                </c:pt>
                <c:pt idx="48">
                  <c:v>476.47126576930327</c:v>
                </c:pt>
                <c:pt idx="49">
                  <c:v>477.05049855224536</c:v>
                </c:pt>
                <c:pt idx="50">
                  <c:v>477.58959856483295</c:v>
                </c:pt>
                <c:pt idx="51">
                  <c:v>478.09358309560128</c:v>
                </c:pt>
                <c:pt idx="52">
                  <c:v>478.56793850804604</c:v>
                </c:pt>
                <c:pt idx="53">
                  <c:v>479.01816766730599</c:v>
                </c:pt>
                <c:pt idx="54">
                  <c:v>479.44932637235115</c:v>
                </c:pt>
                <c:pt idx="55">
                  <c:v>479.86563082138298</c:v>
                </c:pt>
                <c:pt idx="56">
                  <c:v>480.27021555788917</c:v>
                </c:pt>
                <c:pt idx="57">
                  <c:v>480.66508938647394</c:v>
                </c:pt>
                <c:pt idx="58">
                  <c:v>481.05128557413485</c:v>
                </c:pt>
                <c:pt idx="59">
                  <c:v>481.42915526277147</c:v>
                </c:pt>
                <c:pt idx="60">
                  <c:v>481.79872346227137</c:v>
                </c:pt>
                <c:pt idx="61">
                  <c:v>482.16001650292134</c:v>
                </c:pt>
                <c:pt idx="62">
                  <c:v>482.51327884803368</c:v>
                </c:pt>
                <c:pt idx="63">
                  <c:v>482.85902914334866</c:v>
                </c:pt>
                <c:pt idx="64">
                  <c:v>483.19795660817806</c:v>
                </c:pt>
                <c:pt idx="65">
                  <c:v>483.53071181586597</c:v>
                </c:pt>
                <c:pt idx="66">
                  <c:v>483.85767857719048</c:v>
                </c:pt>
                <c:pt idx="67">
                  <c:v>484.17881670215098</c:v>
                </c:pt>
                <c:pt idx="68">
                  <c:v>484.49364876016477</c:v>
                </c:pt>
                <c:pt idx="69">
                  <c:v>484.80144534423977</c:v>
                </c:pt>
                <c:pt idx="70">
                  <c:v>485.10164640308318</c:v>
                </c:pt>
                <c:pt idx="71">
                  <c:v>485.39451003118717</c:v>
                </c:pt>
                <c:pt idx="72">
                  <c:v>485.68184982709255</c:v>
                </c:pt>
                <c:pt idx="73">
                  <c:v>485.96751346880166</c:v>
                </c:pt>
                <c:pt idx="74">
                  <c:v>486.25713905686104</c:v>
                </c:pt>
                <c:pt idx="75">
                  <c:v>486.55694882017434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C52-4CCC-A86F-34FF3B40D7FB}"/>
            </c:ext>
          </c:extLst>
        </c:ser>
        <c:ser>
          <c:idx val="2"/>
          <c:order val="2"/>
          <c:tx>
            <c:strRef>
              <c:f>'Log DALYs Uganda Adult make (2)'!$L$1</c:f>
              <c:strCache>
                <c:ptCount val="1"/>
                <c:pt idx="0">
                  <c:v>Low Risk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(2)'!$I$2:$I$77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(2)'!$L$2:$L$77</c:f>
              <c:numCache>
                <c:formatCode>General</c:formatCode>
                <c:ptCount val="76"/>
                <c:pt idx="0">
                  <c:v>0</c:v>
                </c:pt>
                <c:pt idx="1">
                  <c:v>19.116059728172985</c:v>
                </c:pt>
                <c:pt idx="2">
                  <c:v>36.039894605398985</c:v>
                </c:pt>
                <c:pt idx="3">
                  <c:v>51.019887555967983</c:v>
                </c:pt>
                <c:pt idx="4">
                  <c:v>64.274043244670992</c:v>
                </c:pt>
                <c:pt idx="5">
                  <c:v>75.983097060810991</c:v>
                </c:pt>
                <c:pt idx="6">
                  <c:v>86.29607292523599</c:v>
                </c:pt>
                <c:pt idx="7">
                  <c:v>95.340935982106998</c:v>
                </c:pt>
                <c:pt idx="8">
                  <c:v>103.23470833147799</c:v>
                </c:pt>
                <c:pt idx="9">
                  <c:v>110.09083899150799</c:v>
                </c:pt>
                <c:pt idx="10">
                  <c:v>116.02326736201999</c:v>
                </c:pt>
                <c:pt idx="11">
                  <c:v>121.1467380099576</c:v>
                </c:pt>
                <c:pt idx="12">
                  <c:v>125.57342570969109</c:v>
                </c:pt>
                <c:pt idx="13">
                  <c:v>129.40742353042779</c:v>
                </c:pt>
                <c:pt idx="14">
                  <c:v>132.73978929767901</c:v>
                </c:pt>
                <c:pt idx="15">
                  <c:v>135.6463804257464</c:v>
                </c:pt>
                <c:pt idx="16">
                  <c:v>138.18901959942878</c:v>
                </c:pt>
                <c:pt idx="17">
                  <c:v>140.4189068684606</c:v>
                </c:pt>
                <c:pt idx="18">
                  <c:v>142.3804208262066</c:v>
                </c:pt>
                <c:pt idx="19">
                  <c:v>144.11362925166989</c:v>
                </c:pt>
                <c:pt idx="20">
                  <c:v>145.65478427657848</c:v>
                </c:pt>
                <c:pt idx="21">
                  <c:v>147.03533086473908</c:v>
                </c:pt>
                <c:pt idx="22">
                  <c:v>148.2807254879468</c:v>
                </c:pt>
                <c:pt idx="23">
                  <c:v>149.41019437173659</c:v>
                </c:pt>
                <c:pt idx="24">
                  <c:v>150.43779089037611</c:v>
                </c:pt>
                <c:pt idx="25">
                  <c:v>151.374400420434</c:v>
                </c:pt>
                <c:pt idx="26">
                  <c:v>152.22999161651879</c:v>
                </c:pt>
                <c:pt idx="27">
                  <c:v>153.015325939825</c:v>
                </c:pt>
                <c:pt idx="28">
                  <c:v>153.74246291515658</c:v>
                </c:pt>
                <c:pt idx="29">
                  <c:v>154.42387384481731</c:v>
                </c:pt>
                <c:pt idx="30">
                  <c:v>155.07070057813661</c:v>
                </c:pt>
                <c:pt idx="31">
                  <c:v>155.69115325485959</c:v>
                </c:pt>
                <c:pt idx="32">
                  <c:v>156.28984409358668</c:v>
                </c:pt>
                <c:pt idx="33">
                  <c:v>156.86821249112799</c:v>
                </c:pt>
                <c:pt idx="34">
                  <c:v>157.42564038141279</c:v>
                </c:pt>
                <c:pt idx="35">
                  <c:v>157.96069356248231</c:v>
                </c:pt>
                <c:pt idx="36">
                  <c:v>158.47208905826409</c:v>
                </c:pt>
                <c:pt idx="37">
                  <c:v>158.95925591680498</c:v>
                </c:pt>
                <c:pt idx="38">
                  <c:v>159.4225576692441</c:v>
                </c:pt>
                <c:pt idx="39">
                  <c:v>159.86332071403149</c:v>
                </c:pt>
                <c:pt idx="40">
                  <c:v>160.28378291248589</c:v>
                </c:pt>
                <c:pt idx="41">
                  <c:v>160.68699930888189</c:v>
                </c:pt>
                <c:pt idx="42">
                  <c:v>161.07668597700558</c:v>
                </c:pt>
                <c:pt idx="43">
                  <c:v>161.4569899430428</c:v>
                </c:pt>
                <c:pt idx="44">
                  <c:v>161.8322333720609</c:v>
                </c:pt>
                <c:pt idx="45">
                  <c:v>162.2067463492165</c:v>
                </c:pt>
                <c:pt idx="46">
                  <c:v>162.5849056235229</c:v>
                </c:pt>
                <c:pt idx="47">
                  <c:v>162.9713562520335</c:v>
                </c:pt>
                <c:pt idx="48">
                  <c:v>163.3711152241429</c:v>
                </c:pt>
                <c:pt idx="49">
                  <c:v>163.78908358300259</c:v>
                </c:pt>
                <c:pt idx="50">
                  <c:v>164.22876341286781</c:v>
                </c:pt>
                <c:pt idx="51">
                  <c:v>164.69062990300648</c:v>
                </c:pt>
                <c:pt idx="52">
                  <c:v>165.17106397925559</c:v>
                </c:pt>
                <c:pt idx="53">
                  <c:v>165.66252651171359</c:v>
                </c:pt>
                <c:pt idx="54">
                  <c:v>166.15493854225588</c:v>
                </c:pt>
                <c:pt idx="55">
                  <c:v>166.63762585493089</c:v>
                </c:pt>
                <c:pt idx="56">
                  <c:v>167.10107231405999</c:v>
                </c:pt>
                <c:pt idx="57">
                  <c:v>167.5380269130475</c:v>
                </c:pt>
                <c:pt idx="58">
                  <c:v>167.9439138140682</c:v>
                </c:pt>
                <c:pt idx="59">
                  <c:v>168.3167541005393</c:v>
                </c:pt>
                <c:pt idx="60">
                  <c:v>168.6568531575698</c:v>
                </c:pt>
                <c:pt idx="61">
                  <c:v>168.96641008503508</c:v>
                </c:pt>
                <c:pt idx="62">
                  <c:v>169.24908488045949</c:v>
                </c:pt>
                <c:pt idx="63">
                  <c:v>169.50950220221421</c:v>
                </c:pt>
                <c:pt idx="64">
                  <c:v>169.75269230948538</c:v>
                </c:pt>
                <c:pt idx="65">
                  <c:v>169.98352521356529</c:v>
                </c:pt>
                <c:pt idx="66">
                  <c:v>170.20622696968479</c:v>
                </c:pt>
                <c:pt idx="67">
                  <c:v>170.42405503310829</c:v>
                </c:pt>
                <c:pt idx="68">
                  <c:v>170.63916956572069</c:v>
                </c:pt>
                <c:pt idx="69">
                  <c:v>170.85269711942439</c:v>
                </c:pt>
                <c:pt idx="70">
                  <c:v>171.06495384862311</c:v>
                </c:pt>
                <c:pt idx="71">
                  <c:v>171.2757720326494</c:v>
                </c:pt>
                <c:pt idx="72">
                  <c:v>171.48485237432209</c:v>
                </c:pt>
                <c:pt idx="73">
                  <c:v>171.69205574957971</c:v>
                </c:pt>
                <c:pt idx="74">
                  <c:v>171.89756737694549</c:v>
                </c:pt>
                <c:pt idx="75">
                  <c:v>172.10191333685989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C52-4CCC-A86F-34FF3B40D7FB}"/>
            </c:ext>
          </c:extLst>
        </c:ser>
        <c:ser>
          <c:idx val="3"/>
          <c:order val="3"/>
          <c:tx>
            <c:strRef>
              <c:f>'Log DALYs Uganda Adult make (2)'!$M$1</c:f>
              <c:strCache>
                <c:ptCount val="1"/>
                <c:pt idx="0">
                  <c:v>Traditional Stove Cooking + Water Heating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(2)'!$I$2:$I$77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(2)'!$M$2:$M$77</c:f>
              <c:numCache>
                <c:formatCode>General</c:formatCode>
                <c:ptCount val="76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C52-4CCC-A86F-34FF3B40D7FB}"/>
            </c:ext>
          </c:extLst>
        </c:ser>
        <c:ser>
          <c:idx val="4"/>
          <c:order val="4"/>
          <c:tx>
            <c:strRef>
              <c:f>'Log DALYs Uganda Adult make (2)'!#REF!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(2)'!$I$2:$I$77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(2)'!#REF!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C52-4CCC-A86F-34FF3B40D7FB}"/>
            </c:ext>
          </c:extLst>
        </c:ser>
        <c:ser>
          <c:idx val="5"/>
          <c:order val="5"/>
          <c:tx>
            <c:strRef>
              <c:f>'Log DALYs Uganda Adult make (2)'!#REF!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(2)'!$I$2:$I$77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(2)'!#REF!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C52-4CCC-A86F-34FF3B40D7FB}"/>
            </c:ext>
          </c:extLst>
        </c:ser>
        <c:ser>
          <c:idx val="6"/>
          <c:order val="6"/>
          <c:tx>
            <c:strRef>
              <c:f>'Log DALYs Uganda Adult make (2)'!#REF!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(2)'!$I$2:$I$77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(2)'!#REF!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C52-4CCC-A86F-34FF3B40D7FB}"/>
            </c:ext>
          </c:extLst>
        </c:ser>
        <c:ser>
          <c:idx val="7"/>
          <c:order val="7"/>
          <c:tx>
            <c:strRef>
              <c:f>'Log DALYs Uganda Adult make (2)'!#REF!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(2)'!$I$2:$I$77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(2)'!#REF!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C52-4CCC-A86F-34FF3B40D7FB}"/>
            </c:ext>
          </c:extLst>
        </c:ser>
        <c:ser>
          <c:idx val="8"/>
          <c:order val="8"/>
          <c:tx>
            <c:strRef>
              <c:f>'Log DALYs Uganda Adult make (2)'!$N$1</c:f>
              <c:strCache>
                <c:ptCount val="1"/>
                <c:pt idx="0">
                  <c:v>Traditional Stove Only Water Heating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(2)'!$I$2:$I$77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(2)'!$N$2:$N$77</c:f>
              <c:numCache>
                <c:formatCode>General</c:formatCode>
                <c:ptCount val="76"/>
                <c:pt idx="0">
                  <c:v>116</c:v>
                </c:pt>
                <c:pt idx="1">
                  <c:v>116</c:v>
                </c:pt>
                <c:pt idx="2">
                  <c:v>116</c:v>
                </c:pt>
                <c:pt idx="3">
                  <c:v>116</c:v>
                </c:pt>
                <c:pt idx="4">
                  <c:v>116</c:v>
                </c:pt>
                <c:pt idx="5">
                  <c:v>116</c:v>
                </c:pt>
                <c:pt idx="6">
                  <c:v>116</c:v>
                </c:pt>
                <c:pt idx="7">
                  <c:v>116</c:v>
                </c:pt>
                <c:pt idx="8">
                  <c:v>116</c:v>
                </c:pt>
                <c:pt idx="9">
                  <c:v>116</c:v>
                </c:pt>
                <c:pt idx="10">
                  <c:v>116</c:v>
                </c:pt>
                <c:pt idx="11">
                  <c:v>116</c:v>
                </c:pt>
                <c:pt idx="12">
                  <c:v>116</c:v>
                </c:pt>
                <c:pt idx="13">
                  <c:v>116</c:v>
                </c:pt>
                <c:pt idx="14">
                  <c:v>116</c:v>
                </c:pt>
                <c:pt idx="15">
                  <c:v>116</c:v>
                </c:pt>
                <c:pt idx="16">
                  <c:v>116</c:v>
                </c:pt>
                <c:pt idx="17">
                  <c:v>116</c:v>
                </c:pt>
                <c:pt idx="18">
                  <c:v>116</c:v>
                </c:pt>
                <c:pt idx="19">
                  <c:v>116</c:v>
                </c:pt>
                <c:pt idx="20">
                  <c:v>116</c:v>
                </c:pt>
                <c:pt idx="21">
                  <c:v>116</c:v>
                </c:pt>
                <c:pt idx="22">
                  <c:v>116</c:v>
                </c:pt>
                <c:pt idx="23">
                  <c:v>116</c:v>
                </c:pt>
                <c:pt idx="24">
                  <c:v>116</c:v>
                </c:pt>
                <c:pt idx="25">
                  <c:v>116</c:v>
                </c:pt>
                <c:pt idx="26">
                  <c:v>116</c:v>
                </c:pt>
                <c:pt idx="27">
                  <c:v>116</c:v>
                </c:pt>
                <c:pt idx="28">
                  <c:v>116</c:v>
                </c:pt>
                <c:pt idx="29">
                  <c:v>116</c:v>
                </c:pt>
                <c:pt idx="30">
                  <c:v>116</c:v>
                </c:pt>
                <c:pt idx="31">
                  <c:v>116</c:v>
                </c:pt>
                <c:pt idx="32">
                  <c:v>116</c:v>
                </c:pt>
                <c:pt idx="33">
                  <c:v>116</c:v>
                </c:pt>
                <c:pt idx="34">
                  <c:v>116</c:v>
                </c:pt>
                <c:pt idx="35">
                  <c:v>116</c:v>
                </c:pt>
                <c:pt idx="36">
                  <c:v>116</c:v>
                </c:pt>
                <c:pt idx="37">
                  <c:v>116</c:v>
                </c:pt>
                <c:pt idx="38">
                  <c:v>116</c:v>
                </c:pt>
                <c:pt idx="39">
                  <c:v>116</c:v>
                </c:pt>
                <c:pt idx="40">
                  <c:v>116</c:v>
                </c:pt>
                <c:pt idx="41">
                  <c:v>116</c:v>
                </c:pt>
                <c:pt idx="42">
                  <c:v>116</c:v>
                </c:pt>
                <c:pt idx="43">
                  <c:v>116</c:v>
                </c:pt>
                <c:pt idx="44">
                  <c:v>116</c:v>
                </c:pt>
                <c:pt idx="45">
                  <c:v>116</c:v>
                </c:pt>
                <c:pt idx="46">
                  <c:v>116</c:v>
                </c:pt>
                <c:pt idx="47">
                  <c:v>116</c:v>
                </c:pt>
                <c:pt idx="48">
                  <c:v>116</c:v>
                </c:pt>
                <c:pt idx="49">
                  <c:v>116</c:v>
                </c:pt>
                <c:pt idx="50">
                  <c:v>116</c:v>
                </c:pt>
                <c:pt idx="51">
                  <c:v>116</c:v>
                </c:pt>
                <c:pt idx="52">
                  <c:v>116</c:v>
                </c:pt>
                <c:pt idx="53">
                  <c:v>116</c:v>
                </c:pt>
                <c:pt idx="54">
                  <c:v>116</c:v>
                </c:pt>
                <c:pt idx="55">
                  <c:v>116</c:v>
                </c:pt>
                <c:pt idx="56">
                  <c:v>116</c:v>
                </c:pt>
                <c:pt idx="57">
                  <c:v>116</c:v>
                </c:pt>
                <c:pt idx="58">
                  <c:v>116</c:v>
                </c:pt>
                <c:pt idx="59">
                  <c:v>116</c:v>
                </c:pt>
                <c:pt idx="60">
                  <c:v>116</c:v>
                </c:pt>
                <c:pt idx="61">
                  <c:v>116</c:v>
                </c:pt>
                <c:pt idx="62">
                  <c:v>116</c:v>
                </c:pt>
                <c:pt idx="63">
                  <c:v>116</c:v>
                </c:pt>
                <c:pt idx="64">
                  <c:v>116</c:v>
                </c:pt>
                <c:pt idx="65">
                  <c:v>116</c:v>
                </c:pt>
                <c:pt idx="66">
                  <c:v>116</c:v>
                </c:pt>
                <c:pt idx="67">
                  <c:v>116</c:v>
                </c:pt>
                <c:pt idx="68">
                  <c:v>116</c:v>
                </c:pt>
                <c:pt idx="69">
                  <c:v>116</c:v>
                </c:pt>
                <c:pt idx="70">
                  <c:v>116</c:v>
                </c:pt>
                <c:pt idx="71">
                  <c:v>116</c:v>
                </c:pt>
                <c:pt idx="72">
                  <c:v>116</c:v>
                </c:pt>
                <c:pt idx="73">
                  <c:v>116</c:v>
                </c:pt>
                <c:pt idx="74">
                  <c:v>116</c:v>
                </c:pt>
                <c:pt idx="75">
                  <c:v>116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4C52-4CCC-A86F-34FF3B40D7FB}"/>
            </c:ext>
          </c:extLst>
        </c:ser>
        <c:ser>
          <c:idx val="9"/>
          <c:order val="9"/>
          <c:tx>
            <c:strRef>
              <c:f>'Log DALYs Uganda Adult make (2)'!#REF!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(2)'!$I$2:$I$77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(2)'!#REF!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4C52-4CCC-A86F-34FF3B40D7FB}"/>
            </c:ext>
          </c:extLst>
        </c:ser>
        <c:ser>
          <c:idx val="10"/>
          <c:order val="10"/>
          <c:tx>
            <c:strRef>
              <c:f>'Log DALYs Uganda Adult make (2)'!#REF!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(2)'!$I$2:$I$77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(2)'!#REF!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4C52-4CCC-A86F-34FF3B40D7FB}"/>
            </c:ext>
          </c:extLst>
        </c:ser>
        <c:ser>
          <c:idx val="11"/>
          <c:order val="11"/>
          <c:tx>
            <c:strRef>
              <c:f>'Log DALYs Uganda Adult make (2)'!#REF!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(2)'!$I$2:$I$77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(2)'!#REF!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4C52-4CCC-A86F-34FF3B40D7FB}"/>
            </c:ext>
          </c:extLst>
        </c:ser>
        <c:ser>
          <c:idx val="12"/>
          <c:order val="12"/>
          <c:tx>
            <c:strRef>
              <c:f>'Log DALYs Uganda Adult make (2)'!$O$1</c:f>
              <c:strCache>
                <c:ptCount val="1"/>
                <c:pt idx="0">
                  <c:v>LPG Only Water Heating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(2)'!$I$2:$I$77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(2)'!$O$2:$O$77</c:f>
              <c:numCache>
                <c:formatCode>General</c:formatCode>
                <c:ptCount val="7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4C52-4CCC-A86F-34FF3B40D7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040352"/>
        <c:axId val="598047424"/>
      </c:scatterChart>
      <c:valAx>
        <c:axId val="598040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047424"/>
        <c:crosses val="autoZero"/>
        <c:crossBetween val="midCat"/>
      </c:valAx>
      <c:valAx>
        <c:axId val="59804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040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Decrease in Drinking Water DALYs vs.</a:t>
            </a:r>
            <a:r>
              <a:rPr lang="en-US" baseline="0">
                <a:solidFill>
                  <a:schemeClr val="tx1"/>
                </a:solidFill>
              </a:rPr>
              <a:t> Increase in IAP DALYs</a:t>
            </a:r>
            <a:endParaRPr lang="en-US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'Log DALYs Uganda Adult make (2)'!$J$1</c:f>
              <c:strCache>
                <c:ptCount val="1"/>
                <c:pt idx="0">
                  <c:v>High Risk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(2)'!$I$2:$I$77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(2)'!$J$2:$J$77</c:f>
              <c:numCache>
                <c:formatCode>General</c:formatCode>
                <c:ptCount val="76"/>
                <c:pt idx="0">
                  <c:v>0</c:v>
                </c:pt>
                <c:pt idx="1">
                  <c:v>68.50838936166997</c:v>
                </c:pt>
                <c:pt idx="2">
                  <c:v>136.92895491296008</c:v>
                </c:pt>
                <c:pt idx="3">
                  <c:v>204.76523999313304</c:v>
                </c:pt>
                <c:pt idx="4">
                  <c:v>271.49720655912404</c:v>
                </c:pt>
                <c:pt idx="5">
                  <c:v>336.60477485049307</c:v>
                </c:pt>
                <c:pt idx="6">
                  <c:v>399.58917667014009</c:v>
                </c:pt>
                <c:pt idx="7">
                  <c:v>459.98679591347604</c:v>
                </c:pt>
                <c:pt idx="8">
                  <c:v>517.3922881701161</c:v>
                </c:pt>
                <c:pt idx="9">
                  <c:v>571.4923156077391</c:v>
                </c:pt>
                <c:pt idx="10">
                  <c:v>622.0855694342531</c:v>
                </c:pt>
                <c:pt idx="11">
                  <c:v>669.07417667703305</c:v>
                </c:pt>
                <c:pt idx="12">
                  <c:v>712.44032676954703</c:v>
                </c:pt>
                <c:pt idx="13">
                  <c:v>752.22415842165606</c:v>
                </c:pt>
                <c:pt idx="14">
                  <c:v>788.510555392068</c:v>
                </c:pt>
                <c:pt idx="15">
                  <c:v>821.43108657358107</c:v>
                </c:pt>
                <c:pt idx="16">
                  <c:v>851.17443839258408</c:v>
                </c:pt>
                <c:pt idx="17">
                  <c:v>877.98632636811612</c:v>
                </c:pt>
                <c:pt idx="18">
                  <c:v>902.14883713171116</c:v>
                </c:pt>
                <c:pt idx="19">
                  <c:v>923.94667871302204</c:v>
                </c:pt>
                <c:pt idx="20">
                  <c:v>943.63484301170604</c:v>
                </c:pt>
                <c:pt idx="21">
                  <c:v>961.41903494839812</c:v>
                </c:pt>
                <c:pt idx="22">
                  <c:v>977.4549502936361</c:v>
                </c:pt>
                <c:pt idx="23">
                  <c:v>991.86411238524306</c:v>
                </c:pt>
                <c:pt idx="24">
                  <c:v>1004.7553900345971</c:v>
                </c:pt>
                <c:pt idx="25">
                  <c:v>1016.240770087958</c:v>
                </c:pt>
                <c:pt idx="26">
                  <c:v>1026.4406893910771</c:v>
                </c:pt>
                <c:pt idx="27">
                  <c:v>1035.4810341224952</c:v>
                </c:pt>
                <c:pt idx="28">
                  <c:v>1043.486649343085</c:v>
                </c:pt>
                <c:pt idx="29">
                  <c:v>1050.575532629422</c:v>
                </c:pt>
                <c:pt idx="30">
                  <c:v>1056.855939767888</c:v>
                </c:pt>
                <c:pt idx="31">
                  <c:v>1062.426458731577</c:v>
                </c:pt>
                <c:pt idx="32">
                  <c:v>1067.3773258907013</c:v>
                </c:pt>
                <c:pt idx="33">
                  <c:v>1071.7909177677748</c:v>
                </c:pt>
                <c:pt idx="34">
                  <c:v>1075.7406511565221</c:v>
                </c:pt>
                <c:pt idx="35">
                  <c:v>1079.2891085152903</c:v>
                </c:pt>
                <c:pt idx="36">
                  <c:v>1082.4867605393633</c:v>
                </c:pt>
                <c:pt idx="37">
                  <c:v>1085.3722059432127</c:v>
                </c:pt>
                <c:pt idx="38">
                  <c:v>1087.9740910557555</c:v>
                </c:pt>
                <c:pt idx="39">
                  <c:v>1090.3142182740389</c:v>
                </c:pt>
                <c:pt idx="40">
                  <c:v>1092.4109430894473</c:v>
                </c:pt>
                <c:pt idx="41">
                  <c:v>1094.281934353299</c:v>
                </c:pt>
                <c:pt idx="42">
                  <c:v>1095.9457425479889</c:v>
                </c:pt>
                <c:pt idx="43">
                  <c:v>1097.4221551217113</c:v>
                </c:pt>
                <c:pt idx="44">
                  <c:v>1098.7317291374557</c:v>
                </c:pt>
                <c:pt idx="45">
                  <c:v>1099.89503613481</c:v>
                </c:pt>
                <c:pt idx="46">
                  <c:v>1100.9320333061617</c:v>
                </c:pt>
                <c:pt idx="47">
                  <c:v>1101.8616723395387</c:v>
                </c:pt>
                <c:pt idx="48">
                  <c:v>1102.7015583401626</c:v>
                </c:pt>
                <c:pt idx="49">
                  <c:v>1103.4674186075754</c:v>
                </c:pt>
                <c:pt idx="50">
                  <c:v>1104.1723918461626</c:v>
                </c:pt>
                <c:pt idx="51">
                  <c:v>1104.8264458266624</c:v>
                </c:pt>
                <c:pt idx="52">
                  <c:v>1105.4362737489578</c:v>
                </c:pt>
                <c:pt idx="53">
                  <c:v>1106.0057872787563</c:v>
                </c:pt>
                <c:pt idx="54">
                  <c:v>1106.5370403042916</c:v>
                </c:pt>
                <c:pt idx="55">
                  <c:v>1107.0312762671581</c:v>
                </c:pt>
                <c:pt idx="56">
                  <c:v>1107.4898195318665</c:v>
                </c:pt>
                <c:pt idx="57">
                  <c:v>1107.9146467350167</c:v>
                </c:pt>
                <c:pt idx="58">
                  <c:v>1108.3085965528696</c:v>
                </c:pt>
                <c:pt idx="59">
                  <c:v>1108.6752691887216</c:v>
                </c:pt>
                <c:pt idx="60">
                  <c:v>1109.0187243015291</c:v>
                </c:pt>
                <c:pt idx="61">
                  <c:v>1109.343106831506</c:v>
                </c:pt>
                <c:pt idx="62">
                  <c:v>1109.6523105274002</c:v>
                </c:pt>
                <c:pt idx="63">
                  <c:v>1109.9497383371984</c:v>
                </c:pt>
                <c:pt idx="64">
                  <c:v>1110.2381678717725</c:v>
                </c:pt>
                <c:pt idx="65">
                  <c:v>1110.5197096821203</c:v>
                </c:pt>
                <c:pt idx="66">
                  <c:v>1110.7958608238109</c:v>
                </c:pt>
                <c:pt idx="67">
                  <c:v>1111.067685461566</c:v>
                </c:pt>
                <c:pt idx="68">
                  <c:v>1111.3361680931353</c:v>
                </c:pt>
                <c:pt idx="69">
                  <c:v>1111.6027457226967</c:v>
                </c:pt>
                <c:pt idx="70">
                  <c:v>1111.8698932084301</c:v>
                </c:pt>
                <c:pt idx="71">
                  <c:v>1112.1414387360003</c:v>
                </c:pt>
                <c:pt idx="72">
                  <c:v>1112.4222063359825</c:v>
                </c:pt>
                <c:pt idx="73">
                  <c:v>1112.716842803693</c:v>
                </c:pt>
                <c:pt idx="74">
                  <c:v>1113.0282223996333</c:v>
                </c:pt>
                <c:pt idx="75">
                  <c:v>1113.3562016399942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F92-458C-AADF-E7367741E8B6}"/>
            </c:ext>
          </c:extLst>
        </c:ser>
        <c:ser>
          <c:idx val="1"/>
          <c:order val="1"/>
          <c:tx>
            <c:strRef>
              <c:f>'Log DALYs Uganda Adult make (2)'!$K$1</c:f>
              <c:strCache>
                <c:ptCount val="1"/>
                <c:pt idx="0">
                  <c:v>Medium Risk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(2)'!$I$2:$I$77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(2)'!$K$2:$K$77</c:f>
              <c:numCache>
                <c:formatCode>General</c:formatCode>
                <c:ptCount val="76"/>
                <c:pt idx="0">
                  <c:v>0</c:v>
                </c:pt>
                <c:pt idx="1">
                  <c:v>47.860959910007978</c:v>
                </c:pt>
                <c:pt idx="2">
                  <c:v>91.937374199927945</c:v>
                </c:pt>
                <c:pt idx="3">
                  <c:v>132.25921740143394</c:v>
                </c:pt>
                <c:pt idx="4">
                  <c:v>168.90811423395598</c:v>
                </c:pt>
                <c:pt idx="5">
                  <c:v>202.01201230106994</c:v>
                </c:pt>
                <c:pt idx="6">
                  <c:v>231.74423235448899</c:v>
                </c:pt>
                <c:pt idx="7">
                  <c:v>258.31961542110997</c:v>
                </c:pt>
                <c:pt idx="8">
                  <c:v>281.98446614581997</c:v>
                </c:pt>
                <c:pt idx="9">
                  <c:v>303.00259279772797</c:v>
                </c:pt>
                <c:pt idx="10">
                  <c:v>321.64194847713497</c:v>
                </c:pt>
                <c:pt idx="11">
                  <c:v>338.16504007586298</c:v>
                </c:pt>
                <c:pt idx="12">
                  <c:v>352.82279240428295</c:v>
                </c:pt>
                <c:pt idx="13">
                  <c:v>365.84917300027195</c:v>
                </c:pt>
                <c:pt idx="14">
                  <c:v>377.45486684105492</c:v>
                </c:pt>
                <c:pt idx="15">
                  <c:v>387.82115859946998</c:v>
                </c:pt>
                <c:pt idx="16">
                  <c:v>397.09682058841696</c:v>
                </c:pt>
                <c:pt idx="17">
                  <c:v>405.39990394115796</c:v>
                </c:pt>
                <c:pt idx="18">
                  <c:v>412.82393880950195</c:v>
                </c:pt>
                <c:pt idx="19">
                  <c:v>419.44614845146594</c:v>
                </c:pt>
                <c:pt idx="20">
                  <c:v>425.33504894222199</c:v>
                </c:pt>
                <c:pt idx="21">
                  <c:v>430.55578848802793</c:v>
                </c:pt>
                <c:pt idx="22">
                  <c:v>435.17279610162393</c:v>
                </c:pt>
                <c:pt idx="23">
                  <c:v>439.25034310057526</c:v>
                </c:pt>
                <c:pt idx="24">
                  <c:v>442.85205691428803</c:v>
                </c:pt>
                <c:pt idx="25">
                  <c:v>446.03987681697299</c:v>
                </c:pt>
                <c:pt idx="26">
                  <c:v>448.87218032866497</c:v>
                </c:pt>
                <c:pt idx="27">
                  <c:v>451.40109329231518</c:v>
                </c:pt>
                <c:pt idx="28">
                  <c:v>453.67008443534098</c:v>
                </c:pt>
                <c:pt idx="29">
                  <c:v>455.71337236683746</c:v>
                </c:pt>
                <c:pt idx="30">
                  <c:v>457.55782274187305</c:v>
                </c:pt>
                <c:pt idx="31">
                  <c:v>459.22664603085286</c:v>
                </c:pt>
                <c:pt idx="32">
                  <c:v>460.74325148933235</c:v>
                </c:pt>
                <c:pt idx="33">
                  <c:v>462.13344613582746</c:v>
                </c:pt>
                <c:pt idx="34">
                  <c:v>463.42484423035057</c:v>
                </c:pt>
                <c:pt idx="35">
                  <c:v>464.64370890430928</c:v>
                </c:pt>
                <c:pt idx="36">
                  <c:v>465.81086249522923</c:v>
                </c:pt>
                <c:pt idx="37">
                  <c:v>466.93885986202707</c:v>
                </c:pt>
                <c:pt idx="38">
                  <c:v>468.03185357767313</c:v>
                </c:pt>
                <c:pt idx="39">
                  <c:v>469.08799006254833</c:v>
                </c:pt>
                <c:pt idx="40">
                  <c:v>470.10285188368073</c:v>
                </c:pt>
                <c:pt idx="41">
                  <c:v>471.07223013555637</c:v>
                </c:pt>
                <c:pt idx="42">
                  <c:v>471.99334884460359</c:v>
                </c:pt>
                <c:pt idx="43">
                  <c:v>472.86478472727629</c:v>
                </c:pt>
                <c:pt idx="44">
                  <c:v>473.68590457809796</c:v>
                </c:pt>
                <c:pt idx="45">
                  <c:v>474.45649467204714</c:v>
                </c:pt>
                <c:pt idx="46">
                  <c:v>475.17678564032195</c:v>
                </c:pt>
                <c:pt idx="47">
                  <c:v>475.84772564733419</c:v>
                </c:pt>
                <c:pt idx="48">
                  <c:v>476.47126576930327</c:v>
                </c:pt>
                <c:pt idx="49">
                  <c:v>477.05049855224536</c:v>
                </c:pt>
                <c:pt idx="50">
                  <c:v>477.58959856483295</c:v>
                </c:pt>
                <c:pt idx="51">
                  <c:v>478.09358309560128</c:v>
                </c:pt>
                <c:pt idx="52">
                  <c:v>478.56793850804604</c:v>
                </c:pt>
                <c:pt idx="53">
                  <c:v>479.01816766730599</c:v>
                </c:pt>
                <c:pt idx="54">
                  <c:v>479.44932637235115</c:v>
                </c:pt>
                <c:pt idx="55">
                  <c:v>479.86563082138298</c:v>
                </c:pt>
                <c:pt idx="56">
                  <c:v>480.27021555788917</c:v>
                </c:pt>
                <c:pt idx="57">
                  <c:v>480.66508938647394</c:v>
                </c:pt>
                <c:pt idx="58">
                  <c:v>481.05128557413485</c:v>
                </c:pt>
                <c:pt idx="59">
                  <c:v>481.42915526277147</c:v>
                </c:pt>
                <c:pt idx="60">
                  <c:v>481.79872346227137</c:v>
                </c:pt>
                <c:pt idx="61">
                  <c:v>482.16001650292134</c:v>
                </c:pt>
                <c:pt idx="62">
                  <c:v>482.51327884803368</c:v>
                </c:pt>
                <c:pt idx="63">
                  <c:v>482.85902914334866</c:v>
                </c:pt>
                <c:pt idx="64">
                  <c:v>483.19795660817806</c:v>
                </c:pt>
                <c:pt idx="65">
                  <c:v>483.53071181586597</c:v>
                </c:pt>
                <c:pt idx="66">
                  <c:v>483.85767857719048</c:v>
                </c:pt>
                <c:pt idx="67">
                  <c:v>484.17881670215098</c:v>
                </c:pt>
                <c:pt idx="68">
                  <c:v>484.49364876016477</c:v>
                </c:pt>
                <c:pt idx="69">
                  <c:v>484.80144534423977</c:v>
                </c:pt>
                <c:pt idx="70">
                  <c:v>485.10164640308318</c:v>
                </c:pt>
                <c:pt idx="71">
                  <c:v>485.39451003118717</c:v>
                </c:pt>
                <c:pt idx="72">
                  <c:v>485.68184982709255</c:v>
                </c:pt>
                <c:pt idx="73">
                  <c:v>485.96751346880166</c:v>
                </c:pt>
                <c:pt idx="74">
                  <c:v>486.25713905686104</c:v>
                </c:pt>
                <c:pt idx="75">
                  <c:v>486.55694882017434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F92-458C-AADF-E7367741E8B6}"/>
            </c:ext>
          </c:extLst>
        </c:ser>
        <c:ser>
          <c:idx val="2"/>
          <c:order val="2"/>
          <c:tx>
            <c:strRef>
              <c:f>'Log DALYs Uganda Adult make (2)'!$L$1</c:f>
              <c:strCache>
                <c:ptCount val="1"/>
                <c:pt idx="0">
                  <c:v>Low Risk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(2)'!$I$2:$I$77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(2)'!$L$2:$L$77</c:f>
              <c:numCache>
                <c:formatCode>General</c:formatCode>
                <c:ptCount val="76"/>
                <c:pt idx="0">
                  <c:v>0</c:v>
                </c:pt>
                <c:pt idx="1">
                  <c:v>19.116059728172985</c:v>
                </c:pt>
                <c:pt idx="2">
                  <c:v>36.039894605398985</c:v>
                </c:pt>
                <c:pt idx="3">
                  <c:v>51.019887555967983</c:v>
                </c:pt>
                <c:pt idx="4">
                  <c:v>64.274043244670992</c:v>
                </c:pt>
                <c:pt idx="5">
                  <c:v>75.983097060810991</c:v>
                </c:pt>
                <c:pt idx="6">
                  <c:v>86.29607292523599</c:v>
                </c:pt>
                <c:pt idx="7">
                  <c:v>95.340935982106998</c:v>
                </c:pt>
                <c:pt idx="8">
                  <c:v>103.23470833147799</c:v>
                </c:pt>
                <c:pt idx="9">
                  <c:v>110.09083899150799</c:v>
                </c:pt>
                <c:pt idx="10">
                  <c:v>116.02326736201999</c:v>
                </c:pt>
                <c:pt idx="11">
                  <c:v>121.1467380099576</c:v>
                </c:pt>
                <c:pt idx="12">
                  <c:v>125.57342570969109</c:v>
                </c:pt>
                <c:pt idx="13">
                  <c:v>129.40742353042779</c:v>
                </c:pt>
                <c:pt idx="14">
                  <c:v>132.73978929767901</c:v>
                </c:pt>
                <c:pt idx="15">
                  <c:v>135.6463804257464</c:v>
                </c:pt>
                <c:pt idx="16">
                  <c:v>138.18901959942878</c:v>
                </c:pt>
                <c:pt idx="17">
                  <c:v>140.4189068684606</c:v>
                </c:pt>
                <c:pt idx="18">
                  <c:v>142.3804208262066</c:v>
                </c:pt>
                <c:pt idx="19">
                  <c:v>144.11362925166989</c:v>
                </c:pt>
                <c:pt idx="20">
                  <c:v>145.65478427657848</c:v>
                </c:pt>
                <c:pt idx="21">
                  <c:v>147.03533086473908</c:v>
                </c:pt>
                <c:pt idx="22">
                  <c:v>148.2807254879468</c:v>
                </c:pt>
                <c:pt idx="23">
                  <c:v>149.41019437173659</c:v>
                </c:pt>
                <c:pt idx="24">
                  <c:v>150.43779089037611</c:v>
                </c:pt>
                <c:pt idx="25">
                  <c:v>151.374400420434</c:v>
                </c:pt>
                <c:pt idx="26">
                  <c:v>152.22999161651879</c:v>
                </c:pt>
                <c:pt idx="27">
                  <c:v>153.015325939825</c:v>
                </c:pt>
                <c:pt idx="28">
                  <c:v>153.74246291515658</c:v>
                </c:pt>
                <c:pt idx="29">
                  <c:v>154.42387384481731</c:v>
                </c:pt>
                <c:pt idx="30">
                  <c:v>155.07070057813661</c:v>
                </c:pt>
                <c:pt idx="31">
                  <c:v>155.69115325485959</c:v>
                </c:pt>
                <c:pt idx="32">
                  <c:v>156.28984409358668</c:v>
                </c:pt>
                <c:pt idx="33">
                  <c:v>156.86821249112799</c:v>
                </c:pt>
                <c:pt idx="34">
                  <c:v>157.42564038141279</c:v>
                </c:pt>
                <c:pt idx="35">
                  <c:v>157.96069356248231</c:v>
                </c:pt>
                <c:pt idx="36">
                  <c:v>158.47208905826409</c:v>
                </c:pt>
                <c:pt idx="37">
                  <c:v>158.95925591680498</c:v>
                </c:pt>
                <c:pt idx="38">
                  <c:v>159.4225576692441</c:v>
                </c:pt>
                <c:pt idx="39">
                  <c:v>159.86332071403149</c:v>
                </c:pt>
                <c:pt idx="40">
                  <c:v>160.28378291248589</c:v>
                </c:pt>
                <c:pt idx="41">
                  <c:v>160.68699930888189</c:v>
                </c:pt>
                <c:pt idx="42">
                  <c:v>161.07668597700558</c:v>
                </c:pt>
                <c:pt idx="43">
                  <c:v>161.4569899430428</c:v>
                </c:pt>
                <c:pt idx="44">
                  <c:v>161.8322333720609</c:v>
                </c:pt>
                <c:pt idx="45">
                  <c:v>162.2067463492165</c:v>
                </c:pt>
                <c:pt idx="46">
                  <c:v>162.5849056235229</c:v>
                </c:pt>
                <c:pt idx="47">
                  <c:v>162.9713562520335</c:v>
                </c:pt>
                <c:pt idx="48">
                  <c:v>163.3711152241429</c:v>
                </c:pt>
                <c:pt idx="49">
                  <c:v>163.78908358300259</c:v>
                </c:pt>
                <c:pt idx="50">
                  <c:v>164.22876341286781</c:v>
                </c:pt>
                <c:pt idx="51">
                  <c:v>164.69062990300648</c:v>
                </c:pt>
                <c:pt idx="52">
                  <c:v>165.17106397925559</c:v>
                </c:pt>
                <c:pt idx="53">
                  <c:v>165.66252651171359</c:v>
                </c:pt>
                <c:pt idx="54">
                  <c:v>166.15493854225588</c:v>
                </c:pt>
                <c:pt idx="55">
                  <c:v>166.63762585493089</c:v>
                </c:pt>
                <c:pt idx="56">
                  <c:v>167.10107231405999</c:v>
                </c:pt>
                <c:pt idx="57">
                  <c:v>167.5380269130475</c:v>
                </c:pt>
                <c:pt idx="58">
                  <c:v>167.9439138140682</c:v>
                </c:pt>
                <c:pt idx="59">
                  <c:v>168.3167541005393</c:v>
                </c:pt>
                <c:pt idx="60">
                  <c:v>168.6568531575698</c:v>
                </c:pt>
                <c:pt idx="61">
                  <c:v>168.96641008503508</c:v>
                </c:pt>
                <c:pt idx="62">
                  <c:v>169.24908488045949</c:v>
                </c:pt>
                <c:pt idx="63">
                  <c:v>169.50950220221421</c:v>
                </c:pt>
                <c:pt idx="64">
                  <c:v>169.75269230948538</c:v>
                </c:pt>
                <c:pt idx="65">
                  <c:v>169.98352521356529</c:v>
                </c:pt>
                <c:pt idx="66">
                  <c:v>170.20622696968479</c:v>
                </c:pt>
                <c:pt idx="67">
                  <c:v>170.42405503310829</c:v>
                </c:pt>
                <c:pt idx="68">
                  <c:v>170.63916956572069</c:v>
                </c:pt>
                <c:pt idx="69">
                  <c:v>170.85269711942439</c:v>
                </c:pt>
                <c:pt idx="70">
                  <c:v>171.06495384862311</c:v>
                </c:pt>
                <c:pt idx="71">
                  <c:v>171.2757720326494</c:v>
                </c:pt>
                <c:pt idx="72">
                  <c:v>171.48485237432209</c:v>
                </c:pt>
                <c:pt idx="73">
                  <c:v>171.69205574957971</c:v>
                </c:pt>
                <c:pt idx="74">
                  <c:v>171.89756737694549</c:v>
                </c:pt>
                <c:pt idx="75">
                  <c:v>172.10191333685989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F92-458C-AADF-E7367741E8B6}"/>
            </c:ext>
          </c:extLst>
        </c:ser>
        <c:ser>
          <c:idx val="3"/>
          <c:order val="3"/>
          <c:tx>
            <c:strRef>
              <c:f>'Log DALYs Uganda Adult make (2)'!$M$1</c:f>
              <c:strCache>
                <c:ptCount val="1"/>
                <c:pt idx="0">
                  <c:v>Traditional Stove Cooking + Water Heating</c:v>
                </c:pt>
              </c:strCache>
            </c:strRef>
          </c:tx>
          <c:spPr>
            <a:ln w="19050" cap="rnd">
              <a:solidFill>
                <a:srgbClr val="00206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'Log DALYs Uganda Adult make (2)'!$I$2:$I$77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(2)'!$M$2:$M$77</c:f>
              <c:numCache>
                <c:formatCode>General</c:formatCode>
                <c:ptCount val="76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F92-458C-AADF-E7367741E8B6}"/>
            </c:ext>
          </c:extLst>
        </c:ser>
        <c:ser>
          <c:idx val="4"/>
          <c:order val="4"/>
          <c:tx>
            <c:strRef>
              <c:f>'Log DALYs Uganda Adult make (2)'!$N$1</c:f>
              <c:strCache>
                <c:ptCount val="1"/>
                <c:pt idx="0">
                  <c:v>Traditional Stove Only Water Heating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'Log DALYs Uganda Adult make (2)'!$I$2:$I$77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(2)'!$N$2:$N$77</c:f>
              <c:numCache>
                <c:formatCode>General</c:formatCode>
                <c:ptCount val="76"/>
                <c:pt idx="0">
                  <c:v>116</c:v>
                </c:pt>
                <c:pt idx="1">
                  <c:v>116</c:v>
                </c:pt>
                <c:pt idx="2">
                  <c:v>116</c:v>
                </c:pt>
                <c:pt idx="3">
                  <c:v>116</c:v>
                </c:pt>
                <c:pt idx="4">
                  <c:v>116</c:v>
                </c:pt>
                <c:pt idx="5">
                  <c:v>116</c:v>
                </c:pt>
                <c:pt idx="6">
                  <c:v>116</c:v>
                </c:pt>
                <c:pt idx="7">
                  <c:v>116</c:v>
                </c:pt>
                <c:pt idx="8">
                  <c:v>116</c:v>
                </c:pt>
                <c:pt idx="9">
                  <c:v>116</c:v>
                </c:pt>
                <c:pt idx="10">
                  <c:v>116</c:v>
                </c:pt>
                <c:pt idx="11">
                  <c:v>116</c:v>
                </c:pt>
                <c:pt idx="12">
                  <c:v>116</c:v>
                </c:pt>
                <c:pt idx="13">
                  <c:v>116</c:v>
                </c:pt>
                <c:pt idx="14">
                  <c:v>116</c:v>
                </c:pt>
                <c:pt idx="15">
                  <c:v>116</c:v>
                </c:pt>
                <c:pt idx="16">
                  <c:v>116</c:v>
                </c:pt>
                <c:pt idx="17">
                  <c:v>116</c:v>
                </c:pt>
                <c:pt idx="18">
                  <c:v>116</c:v>
                </c:pt>
                <c:pt idx="19">
                  <c:v>116</c:v>
                </c:pt>
                <c:pt idx="20">
                  <c:v>116</c:v>
                </c:pt>
                <c:pt idx="21">
                  <c:v>116</c:v>
                </c:pt>
                <c:pt idx="22">
                  <c:v>116</c:v>
                </c:pt>
                <c:pt idx="23">
                  <c:v>116</c:v>
                </c:pt>
                <c:pt idx="24">
                  <c:v>116</c:v>
                </c:pt>
                <c:pt idx="25">
                  <c:v>116</c:v>
                </c:pt>
                <c:pt idx="26">
                  <c:v>116</c:v>
                </c:pt>
                <c:pt idx="27">
                  <c:v>116</c:v>
                </c:pt>
                <c:pt idx="28">
                  <c:v>116</c:v>
                </c:pt>
                <c:pt idx="29">
                  <c:v>116</c:v>
                </c:pt>
                <c:pt idx="30">
                  <c:v>116</c:v>
                </c:pt>
                <c:pt idx="31">
                  <c:v>116</c:v>
                </c:pt>
                <c:pt idx="32">
                  <c:v>116</c:v>
                </c:pt>
                <c:pt idx="33">
                  <c:v>116</c:v>
                </c:pt>
                <c:pt idx="34">
                  <c:v>116</c:v>
                </c:pt>
                <c:pt idx="35">
                  <c:v>116</c:v>
                </c:pt>
                <c:pt idx="36">
                  <c:v>116</c:v>
                </c:pt>
                <c:pt idx="37">
                  <c:v>116</c:v>
                </c:pt>
                <c:pt idx="38">
                  <c:v>116</c:v>
                </c:pt>
                <c:pt idx="39">
                  <c:v>116</c:v>
                </c:pt>
                <c:pt idx="40">
                  <c:v>116</c:v>
                </c:pt>
                <c:pt idx="41">
                  <c:v>116</c:v>
                </c:pt>
                <c:pt idx="42">
                  <c:v>116</c:v>
                </c:pt>
                <c:pt idx="43">
                  <c:v>116</c:v>
                </c:pt>
                <c:pt idx="44">
                  <c:v>116</c:v>
                </c:pt>
                <c:pt idx="45">
                  <c:v>116</c:v>
                </c:pt>
                <c:pt idx="46">
                  <c:v>116</c:v>
                </c:pt>
                <c:pt idx="47">
                  <c:v>116</c:v>
                </c:pt>
                <c:pt idx="48">
                  <c:v>116</c:v>
                </c:pt>
                <c:pt idx="49">
                  <c:v>116</c:v>
                </c:pt>
                <c:pt idx="50">
                  <c:v>116</c:v>
                </c:pt>
                <c:pt idx="51">
                  <c:v>116</c:v>
                </c:pt>
                <c:pt idx="52">
                  <c:v>116</c:v>
                </c:pt>
                <c:pt idx="53">
                  <c:v>116</c:v>
                </c:pt>
                <c:pt idx="54">
                  <c:v>116</c:v>
                </c:pt>
                <c:pt idx="55">
                  <c:v>116</c:v>
                </c:pt>
                <c:pt idx="56">
                  <c:v>116</c:v>
                </c:pt>
                <c:pt idx="57">
                  <c:v>116</c:v>
                </c:pt>
                <c:pt idx="58">
                  <c:v>116</c:v>
                </c:pt>
                <c:pt idx="59">
                  <c:v>116</c:v>
                </c:pt>
                <c:pt idx="60">
                  <c:v>116</c:v>
                </c:pt>
                <c:pt idx="61">
                  <c:v>116</c:v>
                </c:pt>
                <c:pt idx="62">
                  <c:v>116</c:v>
                </c:pt>
                <c:pt idx="63">
                  <c:v>116</c:v>
                </c:pt>
                <c:pt idx="64">
                  <c:v>116</c:v>
                </c:pt>
                <c:pt idx="65">
                  <c:v>116</c:v>
                </c:pt>
                <c:pt idx="66">
                  <c:v>116</c:v>
                </c:pt>
                <c:pt idx="67">
                  <c:v>116</c:v>
                </c:pt>
                <c:pt idx="68">
                  <c:v>116</c:v>
                </c:pt>
                <c:pt idx="69">
                  <c:v>116</c:v>
                </c:pt>
                <c:pt idx="70">
                  <c:v>116</c:v>
                </c:pt>
                <c:pt idx="71">
                  <c:v>116</c:v>
                </c:pt>
                <c:pt idx="72">
                  <c:v>116</c:v>
                </c:pt>
                <c:pt idx="73">
                  <c:v>116</c:v>
                </c:pt>
                <c:pt idx="74">
                  <c:v>116</c:v>
                </c:pt>
                <c:pt idx="75">
                  <c:v>116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F92-458C-AADF-E7367741E8B6}"/>
            </c:ext>
          </c:extLst>
        </c:ser>
        <c:ser>
          <c:idx val="5"/>
          <c:order val="5"/>
          <c:tx>
            <c:strRef>
              <c:f>'Log DALYs Uganda Adult make (2)'!$O$1</c:f>
              <c:strCache>
                <c:ptCount val="1"/>
                <c:pt idx="0">
                  <c:v>LPG Only Water Heating</c:v>
                </c:pt>
              </c:strCache>
            </c:strRef>
          </c:tx>
          <c:spPr>
            <a:ln w="1905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'Log DALYs Uganda Adult make (2)'!$I$2:$I$77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(2)'!$O$2:$O$77</c:f>
              <c:numCache>
                <c:formatCode>General</c:formatCode>
                <c:ptCount val="7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F92-458C-AADF-E7367741E8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7628304"/>
        <c:axId val="797629136"/>
      </c:scatterChart>
      <c:valAx>
        <c:axId val="797628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Log Removal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629136"/>
        <c:crosses val="autoZero"/>
        <c:crossBetween val="midCat"/>
      </c:valAx>
      <c:valAx>
        <c:axId val="7976291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Decrease in Drinking Water DALYs</a:t>
                </a:r>
              </a:p>
            </c:rich>
          </c:tx>
          <c:layout>
            <c:manualLayout>
              <c:xMode val="edge"/>
              <c:yMode val="edge"/>
              <c:x val="2.1364985163204748E-2"/>
              <c:y val="0.101570116235470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628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890894976156149"/>
          <c:y val="0.80486600236917283"/>
          <c:w val="0.85109105023843845"/>
          <c:h val="0.173895059577729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'Log DALYs Uganda Adult make (2)'!$J$1</c:f>
              <c:strCache>
                <c:ptCount val="1"/>
                <c:pt idx="0">
                  <c:v>High Risk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(2)'!$I$2:$I$77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(2)'!$J$2:$J$77</c:f>
              <c:numCache>
                <c:formatCode>General</c:formatCode>
                <c:ptCount val="76"/>
                <c:pt idx="0">
                  <c:v>0</c:v>
                </c:pt>
                <c:pt idx="1">
                  <c:v>68.50838936166997</c:v>
                </c:pt>
                <c:pt idx="2">
                  <c:v>136.92895491296008</c:v>
                </c:pt>
                <c:pt idx="3">
                  <c:v>204.76523999313304</c:v>
                </c:pt>
                <c:pt idx="4">
                  <c:v>271.49720655912404</c:v>
                </c:pt>
                <c:pt idx="5">
                  <c:v>336.60477485049307</c:v>
                </c:pt>
                <c:pt idx="6">
                  <c:v>399.58917667014009</c:v>
                </c:pt>
                <c:pt idx="7">
                  <c:v>459.98679591347604</c:v>
                </c:pt>
                <c:pt idx="8">
                  <c:v>517.3922881701161</c:v>
                </c:pt>
                <c:pt idx="9">
                  <c:v>571.4923156077391</c:v>
                </c:pt>
                <c:pt idx="10">
                  <c:v>622.0855694342531</c:v>
                </c:pt>
                <c:pt idx="11">
                  <c:v>669.07417667703305</c:v>
                </c:pt>
                <c:pt idx="12">
                  <c:v>712.44032676954703</c:v>
                </c:pt>
                <c:pt idx="13">
                  <c:v>752.22415842165606</c:v>
                </c:pt>
                <c:pt idx="14">
                  <c:v>788.510555392068</c:v>
                </c:pt>
                <c:pt idx="15">
                  <c:v>821.43108657358107</c:v>
                </c:pt>
                <c:pt idx="16">
                  <c:v>851.17443839258408</c:v>
                </c:pt>
                <c:pt idx="17">
                  <c:v>877.98632636811612</c:v>
                </c:pt>
                <c:pt idx="18">
                  <c:v>902.14883713171116</c:v>
                </c:pt>
                <c:pt idx="19">
                  <c:v>923.94667871302204</c:v>
                </c:pt>
                <c:pt idx="20">
                  <c:v>943.63484301170604</c:v>
                </c:pt>
                <c:pt idx="21">
                  <c:v>961.41903494839812</c:v>
                </c:pt>
                <c:pt idx="22">
                  <c:v>977.4549502936361</c:v>
                </c:pt>
                <c:pt idx="23">
                  <c:v>991.86411238524306</c:v>
                </c:pt>
                <c:pt idx="24">
                  <c:v>1004.7553900345971</c:v>
                </c:pt>
                <c:pt idx="25">
                  <c:v>1016.240770087958</c:v>
                </c:pt>
                <c:pt idx="26">
                  <c:v>1026.4406893910771</c:v>
                </c:pt>
                <c:pt idx="27">
                  <c:v>1035.4810341224952</c:v>
                </c:pt>
                <c:pt idx="28">
                  <c:v>1043.486649343085</c:v>
                </c:pt>
                <c:pt idx="29">
                  <c:v>1050.575532629422</c:v>
                </c:pt>
                <c:pt idx="30">
                  <c:v>1056.855939767888</c:v>
                </c:pt>
                <c:pt idx="31">
                  <c:v>1062.426458731577</c:v>
                </c:pt>
                <c:pt idx="32">
                  <c:v>1067.3773258907013</c:v>
                </c:pt>
                <c:pt idx="33">
                  <c:v>1071.7909177677748</c:v>
                </c:pt>
                <c:pt idx="34">
                  <c:v>1075.7406511565221</c:v>
                </c:pt>
                <c:pt idx="35">
                  <c:v>1079.2891085152903</c:v>
                </c:pt>
                <c:pt idx="36">
                  <c:v>1082.4867605393633</c:v>
                </c:pt>
                <c:pt idx="37">
                  <c:v>1085.3722059432127</c:v>
                </c:pt>
                <c:pt idx="38">
                  <c:v>1087.9740910557555</c:v>
                </c:pt>
                <c:pt idx="39">
                  <c:v>1090.3142182740389</c:v>
                </c:pt>
                <c:pt idx="40">
                  <c:v>1092.4109430894473</c:v>
                </c:pt>
                <c:pt idx="41">
                  <c:v>1094.281934353299</c:v>
                </c:pt>
                <c:pt idx="42">
                  <c:v>1095.9457425479889</c:v>
                </c:pt>
                <c:pt idx="43">
                  <c:v>1097.4221551217113</c:v>
                </c:pt>
                <c:pt idx="44">
                  <c:v>1098.7317291374557</c:v>
                </c:pt>
                <c:pt idx="45">
                  <c:v>1099.89503613481</c:v>
                </c:pt>
                <c:pt idx="46">
                  <c:v>1100.9320333061617</c:v>
                </c:pt>
                <c:pt idx="47">
                  <c:v>1101.8616723395387</c:v>
                </c:pt>
                <c:pt idx="48">
                  <c:v>1102.7015583401626</c:v>
                </c:pt>
                <c:pt idx="49">
                  <c:v>1103.4674186075754</c:v>
                </c:pt>
                <c:pt idx="50">
                  <c:v>1104.1723918461626</c:v>
                </c:pt>
                <c:pt idx="51">
                  <c:v>1104.8264458266624</c:v>
                </c:pt>
                <c:pt idx="52">
                  <c:v>1105.4362737489578</c:v>
                </c:pt>
                <c:pt idx="53">
                  <c:v>1106.0057872787563</c:v>
                </c:pt>
                <c:pt idx="54">
                  <c:v>1106.5370403042916</c:v>
                </c:pt>
                <c:pt idx="55">
                  <c:v>1107.0312762671581</c:v>
                </c:pt>
                <c:pt idx="56">
                  <c:v>1107.4898195318665</c:v>
                </c:pt>
                <c:pt idx="57">
                  <c:v>1107.9146467350167</c:v>
                </c:pt>
                <c:pt idx="58">
                  <c:v>1108.3085965528696</c:v>
                </c:pt>
                <c:pt idx="59">
                  <c:v>1108.6752691887216</c:v>
                </c:pt>
                <c:pt idx="60">
                  <c:v>1109.0187243015291</c:v>
                </c:pt>
                <c:pt idx="61">
                  <c:v>1109.343106831506</c:v>
                </c:pt>
                <c:pt idx="62">
                  <c:v>1109.6523105274002</c:v>
                </c:pt>
                <c:pt idx="63">
                  <c:v>1109.9497383371984</c:v>
                </c:pt>
                <c:pt idx="64">
                  <c:v>1110.2381678717725</c:v>
                </c:pt>
                <c:pt idx="65">
                  <c:v>1110.5197096821203</c:v>
                </c:pt>
                <c:pt idx="66">
                  <c:v>1110.7958608238109</c:v>
                </c:pt>
                <c:pt idx="67">
                  <c:v>1111.067685461566</c:v>
                </c:pt>
                <c:pt idx="68">
                  <c:v>1111.3361680931353</c:v>
                </c:pt>
                <c:pt idx="69">
                  <c:v>1111.6027457226967</c:v>
                </c:pt>
                <c:pt idx="70">
                  <c:v>1111.8698932084301</c:v>
                </c:pt>
                <c:pt idx="71">
                  <c:v>1112.1414387360003</c:v>
                </c:pt>
                <c:pt idx="72">
                  <c:v>1112.4222063359825</c:v>
                </c:pt>
                <c:pt idx="73">
                  <c:v>1112.716842803693</c:v>
                </c:pt>
                <c:pt idx="74">
                  <c:v>1113.0282223996333</c:v>
                </c:pt>
                <c:pt idx="75">
                  <c:v>1113.3562016399942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B1-4638-9B94-2522362AF956}"/>
            </c:ext>
          </c:extLst>
        </c:ser>
        <c:ser>
          <c:idx val="1"/>
          <c:order val="1"/>
          <c:tx>
            <c:strRef>
              <c:f>'Log DALYs Uganda Adult make (2)'!$K$1</c:f>
              <c:strCache>
                <c:ptCount val="1"/>
                <c:pt idx="0">
                  <c:v>Medium Risk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(2)'!$I$2:$I$77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(2)'!$K$2:$K$77</c:f>
              <c:numCache>
                <c:formatCode>General</c:formatCode>
                <c:ptCount val="76"/>
                <c:pt idx="0">
                  <c:v>0</c:v>
                </c:pt>
                <c:pt idx="1">
                  <c:v>47.860959910007978</c:v>
                </c:pt>
                <c:pt idx="2">
                  <c:v>91.937374199927945</c:v>
                </c:pt>
                <c:pt idx="3">
                  <c:v>132.25921740143394</c:v>
                </c:pt>
                <c:pt idx="4">
                  <c:v>168.90811423395598</c:v>
                </c:pt>
                <c:pt idx="5">
                  <c:v>202.01201230106994</c:v>
                </c:pt>
                <c:pt idx="6">
                  <c:v>231.74423235448899</c:v>
                </c:pt>
                <c:pt idx="7">
                  <c:v>258.31961542110997</c:v>
                </c:pt>
                <c:pt idx="8">
                  <c:v>281.98446614581997</c:v>
                </c:pt>
                <c:pt idx="9">
                  <c:v>303.00259279772797</c:v>
                </c:pt>
                <c:pt idx="10">
                  <c:v>321.64194847713497</c:v>
                </c:pt>
                <c:pt idx="11">
                  <c:v>338.16504007586298</c:v>
                </c:pt>
                <c:pt idx="12">
                  <c:v>352.82279240428295</c:v>
                </c:pt>
                <c:pt idx="13">
                  <c:v>365.84917300027195</c:v>
                </c:pt>
                <c:pt idx="14">
                  <c:v>377.45486684105492</c:v>
                </c:pt>
                <c:pt idx="15">
                  <c:v>387.82115859946998</c:v>
                </c:pt>
                <c:pt idx="16">
                  <c:v>397.09682058841696</c:v>
                </c:pt>
                <c:pt idx="17">
                  <c:v>405.39990394115796</c:v>
                </c:pt>
                <c:pt idx="18">
                  <c:v>412.82393880950195</c:v>
                </c:pt>
                <c:pt idx="19">
                  <c:v>419.44614845146594</c:v>
                </c:pt>
                <c:pt idx="20">
                  <c:v>425.33504894222199</c:v>
                </c:pt>
                <c:pt idx="21">
                  <c:v>430.55578848802793</c:v>
                </c:pt>
                <c:pt idx="22">
                  <c:v>435.17279610162393</c:v>
                </c:pt>
                <c:pt idx="23">
                  <c:v>439.25034310057526</c:v>
                </c:pt>
                <c:pt idx="24">
                  <c:v>442.85205691428803</c:v>
                </c:pt>
                <c:pt idx="25">
                  <c:v>446.03987681697299</c:v>
                </c:pt>
                <c:pt idx="26">
                  <c:v>448.87218032866497</c:v>
                </c:pt>
                <c:pt idx="27">
                  <c:v>451.40109329231518</c:v>
                </c:pt>
                <c:pt idx="28">
                  <c:v>453.67008443534098</c:v>
                </c:pt>
                <c:pt idx="29">
                  <c:v>455.71337236683746</c:v>
                </c:pt>
                <c:pt idx="30">
                  <c:v>457.55782274187305</c:v>
                </c:pt>
                <c:pt idx="31">
                  <c:v>459.22664603085286</c:v>
                </c:pt>
                <c:pt idx="32">
                  <c:v>460.74325148933235</c:v>
                </c:pt>
                <c:pt idx="33">
                  <c:v>462.13344613582746</c:v>
                </c:pt>
                <c:pt idx="34">
                  <c:v>463.42484423035057</c:v>
                </c:pt>
                <c:pt idx="35">
                  <c:v>464.64370890430928</c:v>
                </c:pt>
                <c:pt idx="36">
                  <c:v>465.81086249522923</c:v>
                </c:pt>
                <c:pt idx="37">
                  <c:v>466.93885986202707</c:v>
                </c:pt>
                <c:pt idx="38">
                  <c:v>468.03185357767313</c:v>
                </c:pt>
                <c:pt idx="39">
                  <c:v>469.08799006254833</c:v>
                </c:pt>
                <c:pt idx="40">
                  <c:v>470.10285188368073</c:v>
                </c:pt>
                <c:pt idx="41">
                  <c:v>471.07223013555637</c:v>
                </c:pt>
                <c:pt idx="42">
                  <c:v>471.99334884460359</c:v>
                </c:pt>
                <c:pt idx="43">
                  <c:v>472.86478472727629</c:v>
                </c:pt>
                <c:pt idx="44">
                  <c:v>473.68590457809796</c:v>
                </c:pt>
                <c:pt idx="45">
                  <c:v>474.45649467204714</c:v>
                </c:pt>
                <c:pt idx="46">
                  <c:v>475.17678564032195</c:v>
                </c:pt>
                <c:pt idx="47">
                  <c:v>475.84772564733419</c:v>
                </c:pt>
                <c:pt idx="48">
                  <c:v>476.47126576930327</c:v>
                </c:pt>
                <c:pt idx="49">
                  <c:v>477.05049855224536</c:v>
                </c:pt>
                <c:pt idx="50">
                  <c:v>477.58959856483295</c:v>
                </c:pt>
                <c:pt idx="51">
                  <c:v>478.09358309560128</c:v>
                </c:pt>
                <c:pt idx="52">
                  <c:v>478.56793850804604</c:v>
                </c:pt>
                <c:pt idx="53">
                  <c:v>479.01816766730599</c:v>
                </c:pt>
                <c:pt idx="54">
                  <c:v>479.44932637235115</c:v>
                </c:pt>
                <c:pt idx="55">
                  <c:v>479.86563082138298</c:v>
                </c:pt>
                <c:pt idx="56">
                  <c:v>480.27021555788917</c:v>
                </c:pt>
                <c:pt idx="57">
                  <c:v>480.66508938647394</c:v>
                </c:pt>
                <c:pt idx="58">
                  <c:v>481.05128557413485</c:v>
                </c:pt>
                <c:pt idx="59">
                  <c:v>481.42915526277147</c:v>
                </c:pt>
                <c:pt idx="60">
                  <c:v>481.79872346227137</c:v>
                </c:pt>
                <c:pt idx="61">
                  <c:v>482.16001650292134</c:v>
                </c:pt>
                <c:pt idx="62">
                  <c:v>482.51327884803368</c:v>
                </c:pt>
                <c:pt idx="63">
                  <c:v>482.85902914334866</c:v>
                </c:pt>
                <c:pt idx="64">
                  <c:v>483.19795660817806</c:v>
                </c:pt>
                <c:pt idx="65">
                  <c:v>483.53071181586597</c:v>
                </c:pt>
                <c:pt idx="66">
                  <c:v>483.85767857719048</c:v>
                </c:pt>
                <c:pt idx="67">
                  <c:v>484.17881670215098</c:v>
                </c:pt>
                <c:pt idx="68">
                  <c:v>484.49364876016477</c:v>
                </c:pt>
                <c:pt idx="69">
                  <c:v>484.80144534423977</c:v>
                </c:pt>
                <c:pt idx="70">
                  <c:v>485.10164640308318</c:v>
                </c:pt>
                <c:pt idx="71">
                  <c:v>485.39451003118717</c:v>
                </c:pt>
                <c:pt idx="72">
                  <c:v>485.68184982709255</c:v>
                </c:pt>
                <c:pt idx="73">
                  <c:v>485.96751346880166</c:v>
                </c:pt>
                <c:pt idx="74">
                  <c:v>486.25713905686104</c:v>
                </c:pt>
                <c:pt idx="75">
                  <c:v>486.55694882017434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9B1-4638-9B94-2522362AF956}"/>
            </c:ext>
          </c:extLst>
        </c:ser>
        <c:ser>
          <c:idx val="2"/>
          <c:order val="2"/>
          <c:tx>
            <c:strRef>
              <c:f>'Log DALYs Uganda Adult make (2)'!$L$1</c:f>
              <c:strCache>
                <c:ptCount val="1"/>
                <c:pt idx="0">
                  <c:v>Low Risk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(2)'!$I$2:$I$77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(2)'!$L$2:$L$77</c:f>
              <c:numCache>
                <c:formatCode>General</c:formatCode>
                <c:ptCount val="76"/>
                <c:pt idx="0">
                  <c:v>0</c:v>
                </c:pt>
                <c:pt idx="1">
                  <c:v>19.116059728172985</c:v>
                </c:pt>
                <c:pt idx="2">
                  <c:v>36.039894605398985</c:v>
                </c:pt>
                <c:pt idx="3">
                  <c:v>51.019887555967983</c:v>
                </c:pt>
                <c:pt idx="4">
                  <c:v>64.274043244670992</c:v>
                </c:pt>
                <c:pt idx="5">
                  <c:v>75.983097060810991</c:v>
                </c:pt>
                <c:pt idx="6">
                  <c:v>86.29607292523599</c:v>
                </c:pt>
                <c:pt idx="7">
                  <c:v>95.340935982106998</c:v>
                </c:pt>
                <c:pt idx="8">
                  <c:v>103.23470833147799</c:v>
                </c:pt>
                <c:pt idx="9">
                  <c:v>110.09083899150799</c:v>
                </c:pt>
                <c:pt idx="10">
                  <c:v>116.02326736201999</c:v>
                </c:pt>
                <c:pt idx="11">
                  <c:v>121.1467380099576</c:v>
                </c:pt>
                <c:pt idx="12">
                  <c:v>125.57342570969109</c:v>
                </c:pt>
                <c:pt idx="13">
                  <c:v>129.40742353042779</c:v>
                </c:pt>
                <c:pt idx="14">
                  <c:v>132.73978929767901</c:v>
                </c:pt>
                <c:pt idx="15">
                  <c:v>135.6463804257464</c:v>
                </c:pt>
                <c:pt idx="16">
                  <c:v>138.18901959942878</c:v>
                </c:pt>
                <c:pt idx="17">
                  <c:v>140.4189068684606</c:v>
                </c:pt>
                <c:pt idx="18">
                  <c:v>142.3804208262066</c:v>
                </c:pt>
                <c:pt idx="19">
                  <c:v>144.11362925166989</c:v>
                </c:pt>
                <c:pt idx="20">
                  <c:v>145.65478427657848</c:v>
                </c:pt>
                <c:pt idx="21">
                  <c:v>147.03533086473908</c:v>
                </c:pt>
                <c:pt idx="22">
                  <c:v>148.2807254879468</c:v>
                </c:pt>
                <c:pt idx="23">
                  <c:v>149.41019437173659</c:v>
                </c:pt>
                <c:pt idx="24">
                  <c:v>150.43779089037611</c:v>
                </c:pt>
                <c:pt idx="25">
                  <c:v>151.374400420434</c:v>
                </c:pt>
                <c:pt idx="26">
                  <c:v>152.22999161651879</c:v>
                </c:pt>
                <c:pt idx="27">
                  <c:v>153.015325939825</c:v>
                </c:pt>
                <c:pt idx="28">
                  <c:v>153.74246291515658</c:v>
                </c:pt>
                <c:pt idx="29">
                  <c:v>154.42387384481731</c:v>
                </c:pt>
                <c:pt idx="30">
                  <c:v>155.07070057813661</c:v>
                </c:pt>
                <c:pt idx="31">
                  <c:v>155.69115325485959</c:v>
                </c:pt>
                <c:pt idx="32">
                  <c:v>156.28984409358668</c:v>
                </c:pt>
                <c:pt idx="33">
                  <c:v>156.86821249112799</c:v>
                </c:pt>
                <c:pt idx="34">
                  <c:v>157.42564038141279</c:v>
                </c:pt>
                <c:pt idx="35">
                  <c:v>157.96069356248231</c:v>
                </c:pt>
                <c:pt idx="36">
                  <c:v>158.47208905826409</c:v>
                </c:pt>
                <c:pt idx="37">
                  <c:v>158.95925591680498</c:v>
                </c:pt>
                <c:pt idx="38">
                  <c:v>159.4225576692441</c:v>
                </c:pt>
                <c:pt idx="39">
                  <c:v>159.86332071403149</c:v>
                </c:pt>
                <c:pt idx="40">
                  <c:v>160.28378291248589</c:v>
                </c:pt>
                <c:pt idx="41">
                  <c:v>160.68699930888189</c:v>
                </c:pt>
                <c:pt idx="42">
                  <c:v>161.07668597700558</c:v>
                </c:pt>
                <c:pt idx="43">
                  <c:v>161.4569899430428</c:v>
                </c:pt>
                <c:pt idx="44">
                  <c:v>161.8322333720609</c:v>
                </c:pt>
                <c:pt idx="45">
                  <c:v>162.2067463492165</c:v>
                </c:pt>
                <c:pt idx="46">
                  <c:v>162.5849056235229</c:v>
                </c:pt>
                <c:pt idx="47">
                  <c:v>162.9713562520335</c:v>
                </c:pt>
                <c:pt idx="48">
                  <c:v>163.3711152241429</c:v>
                </c:pt>
                <c:pt idx="49">
                  <c:v>163.78908358300259</c:v>
                </c:pt>
                <c:pt idx="50">
                  <c:v>164.22876341286781</c:v>
                </c:pt>
                <c:pt idx="51">
                  <c:v>164.69062990300648</c:v>
                </c:pt>
                <c:pt idx="52">
                  <c:v>165.17106397925559</c:v>
                </c:pt>
                <c:pt idx="53">
                  <c:v>165.66252651171359</c:v>
                </c:pt>
                <c:pt idx="54">
                  <c:v>166.15493854225588</c:v>
                </c:pt>
                <c:pt idx="55">
                  <c:v>166.63762585493089</c:v>
                </c:pt>
                <c:pt idx="56">
                  <c:v>167.10107231405999</c:v>
                </c:pt>
                <c:pt idx="57">
                  <c:v>167.5380269130475</c:v>
                </c:pt>
                <c:pt idx="58">
                  <c:v>167.9439138140682</c:v>
                </c:pt>
                <c:pt idx="59">
                  <c:v>168.3167541005393</c:v>
                </c:pt>
                <c:pt idx="60">
                  <c:v>168.6568531575698</c:v>
                </c:pt>
                <c:pt idx="61">
                  <c:v>168.96641008503508</c:v>
                </c:pt>
                <c:pt idx="62">
                  <c:v>169.24908488045949</c:v>
                </c:pt>
                <c:pt idx="63">
                  <c:v>169.50950220221421</c:v>
                </c:pt>
                <c:pt idx="64">
                  <c:v>169.75269230948538</c:v>
                </c:pt>
                <c:pt idx="65">
                  <c:v>169.98352521356529</c:v>
                </c:pt>
                <c:pt idx="66">
                  <c:v>170.20622696968479</c:v>
                </c:pt>
                <c:pt idx="67">
                  <c:v>170.42405503310829</c:v>
                </c:pt>
                <c:pt idx="68">
                  <c:v>170.63916956572069</c:v>
                </c:pt>
                <c:pt idx="69">
                  <c:v>170.85269711942439</c:v>
                </c:pt>
                <c:pt idx="70">
                  <c:v>171.06495384862311</c:v>
                </c:pt>
                <c:pt idx="71">
                  <c:v>171.2757720326494</c:v>
                </c:pt>
                <c:pt idx="72">
                  <c:v>171.48485237432209</c:v>
                </c:pt>
                <c:pt idx="73">
                  <c:v>171.69205574957971</c:v>
                </c:pt>
                <c:pt idx="74">
                  <c:v>171.89756737694549</c:v>
                </c:pt>
                <c:pt idx="75">
                  <c:v>172.10191333685989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9B1-4638-9B94-2522362AF956}"/>
            </c:ext>
          </c:extLst>
        </c:ser>
        <c:ser>
          <c:idx val="3"/>
          <c:order val="3"/>
          <c:tx>
            <c:strRef>
              <c:f>'Log DALYs Uganda Adult make (2)'!$M$1</c:f>
              <c:strCache>
                <c:ptCount val="1"/>
                <c:pt idx="0">
                  <c:v>Traditional Stove Cooking + Water Heating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(2)'!$I$2:$I$77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(2)'!$M$2:$M$77</c:f>
              <c:numCache>
                <c:formatCode>General</c:formatCode>
                <c:ptCount val="76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9B1-4638-9B94-2522362AF956}"/>
            </c:ext>
          </c:extLst>
        </c:ser>
        <c:ser>
          <c:idx val="4"/>
          <c:order val="4"/>
          <c:tx>
            <c:strRef>
              <c:f>'Log DALYs Uganda Adult make (2)'!$N$1</c:f>
              <c:strCache>
                <c:ptCount val="1"/>
                <c:pt idx="0">
                  <c:v>Traditional Stove Only Water Heating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(2)'!$I$2:$I$77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(2)'!$N$2:$N$77</c:f>
              <c:numCache>
                <c:formatCode>General</c:formatCode>
                <c:ptCount val="76"/>
                <c:pt idx="0">
                  <c:v>116</c:v>
                </c:pt>
                <c:pt idx="1">
                  <c:v>116</c:v>
                </c:pt>
                <c:pt idx="2">
                  <c:v>116</c:v>
                </c:pt>
                <c:pt idx="3">
                  <c:v>116</c:v>
                </c:pt>
                <c:pt idx="4">
                  <c:v>116</c:v>
                </c:pt>
                <c:pt idx="5">
                  <c:v>116</c:v>
                </c:pt>
                <c:pt idx="6">
                  <c:v>116</c:v>
                </c:pt>
                <c:pt idx="7">
                  <c:v>116</c:v>
                </c:pt>
                <c:pt idx="8">
                  <c:v>116</c:v>
                </c:pt>
                <c:pt idx="9">
                  <c:v>116</c:v>
                </c:pt>
                <c:pt idx="10">
                  <c:v>116</c:v>
                </c:pt>
                <c:pt idx="11">
                  <c:v>116</c:v>
                </c:pt>
                <c:pt idx="12">
                  <c:v>116</c:v>
                </c:pt>
                <c:pt idx="13">
                  <c:v>116</c:v>
                </c:pt>
                <c:pt idx="14">
                  <c:v>116</c:v>
                </c:pt>
                <c:pt idx="15">
                  <c:v>116</c:v>
                </c:pt>
                <c:pt idx="16">
                  <c:v>116</c:v>
                </c:pt>
                <c:pt idx="17">
                  <c:v>116</c:v>
                </c:pt>
                <c:pt idx="18">
                  <c:v>116</c:v>
                </c:pt>
                <c:pt idx="19">
                  <c:v>116</c:v>
                </c:pt>
                <c:pt idx="20">
                  <c:v>116</c:v>
                </c:pt>
                <c:pt idx="21">
                  <c:v>116</c:v>
                </c:pt>
                <c:pt idx="22">
                  <c:v>116</c:v>
                </c:pt>
                <c:pt idx="23">
                  <c:v>116</c:v>
                </c:pt>
                <c:pt idx="24">
                  <c:v>116</c:v>
                </c:pt>
                <c:pt idx="25">
                  <c:v>116</c:v>
                </c:pt>
                <c:pt idx="26">
                  <c:v>116</c:v>
                </c:pt>
                <c:pt idx="27">
                  <c:v>116</c:v>
                </c:pt>
                <c:pt idx="28">
                  <c:v>116</c:v>
                </c:pt>
                <c:pt idx="29">
                  <c:v>116</c:v>
                </c:pt>
                <c:pt idx="30">
                  <c:v>116</c:v>
                </c:pt>
                <c:pt idx="31">
                  <c:v>116</c:v>
                </c:pt>
                <c:pt idx="32">
                  <c:v>116</c:v>
                </c:pt>
                <c:pt idx="33">
                  <c:v>116</c:v>
                </c:pt>
                <c:pt idx="34">
                  <c:v>116</c:v>
                </c:pt>
                <c:pt idx="35">
                  <c:v>116</c:v>
                </c:pt>
                <c:pt idx="36">
                  <c:v>116</c:v>
                </c:pt>
                <c:pt idx="37">
                  <c:v>116</c:v>
                </c:pt>
                <c:pt idx="38">
                  <c:v>116</c:v>
                </c:pt>
                <c:pt idx="39">
                  <c:v>116</c:v>
                </c:pt>
                <c:pt idx="40">
                  <c:v>116</c:v>
                </c:pt>
                <c:pt idx="41">
                  <c:v>116</c:v>
                </c:pt>
                <c:pt idx="42">
                  <c:v>116</c:v>
                </c:pt>
                <c:pt idx="43">
                  <c:v>116</c:v>
                </c:pt>
                <c:pt idx="44">
                  <c:v>116</c:v>
                </c:pt>
                <c:pt idx="45">
                  <c:v>116</c:v>
                </c:pt>
                <c:pt idx="46">
                  <c:v>116</c:v>
                </c:pt>
                <c:pt idx="47">
                  <c:v>116</c:v>
                </c:pt>
                <c:pt idx="48">
                  <c:v>116</c:v>
                </c:pt>
                <c:pt idx="49">
                  <c:v>116</c:v>
                </c:pt>
                <c:pt idx="50">
                  <c:v>116</c:v>
                </c:pt>
                <c:pt idx="51">
                  <c:v>116</c:v>
                </c:pt>
                <c:pt idx="52">
                  <c:v>116</c:v>
                </c:pt>
                <c:pt idx="53">
                  <c:v>116</c:v>
                </c:pt>
                <c:pt idx="54">
                  <c:v>116</c:v>
                </c:pt>
                <c:pt idx="55">
                  <c:v>116</c:v>
                </c:pt>
                <c:pt idx="56">
                  <c:v>116</c:v>
                </c:pt>
                <c:pt idx="57">
                  <c:v>116</c:v>
                </c:pt>
                <c:pt idx="58">
                  <c:v>116</c:v>
                </c:pt>
                <c:pt idx="59">
                  <c:v>116</c:v>
                </c:pt>
                <c:pt idx="60">
                  <c:v>116</c:v>
                </c:pt>
                <c:pt idx="61">
                  <c:v>116</c:v>
                </c:pt>
                <c:pt idx="62">
                  <c:v>116</c:v>
                </c:pt>
                <c:pt idx="63">
                  <c:v>116</c:v>
                </c:pt>
                <c:pt idx="64">
                  <c:v>116</c:v>
                </c:pt>
                <c:pt idx="65">
                  <c:v>116</c:v>
                </c:pt>
                <c:pt idx="66">
                  <c:v>116</c:v>
                </c:pt>
                <c:pt idx="67">
                  <c:v>116</c:v>
                </c:pt>
                <c:pt idx="68">
                  <c:v>116</c:v>
                </c:pt>
                <c:pt idx="69">
                  <c:v>116</c:v>
                </c:pt>
                <c:pt idx="70">
                  <c:v>116</c:v>
                </c:pt>
                <c:pt idx="71">
                  <c:v>116</c:v>
                </c:pt>
                <c:pt idx="72">
                  <c:v>116</c:v>
                </c:pt>
                <c:pt idx="73">
                  <c:v>116</c:v>
                </c:pt>
                <c:pt idx="74">
                  <c:v>116</c:v>
                </c:pt>
                <c:pt idx="75">
                  <c:v>116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9B1-4638-9B94-2522362AF956}"/>
            </c:ext>
          </c:extLst>
        </c:ser>
        <c:ser>
          <c:idx val="5"/>
          <c:order val="5"/>
          <c:tx>
            <c:strRef>
              <c:f>'Log DALYs Uganda Adult make (2)'!$O$1</c:f>
              <c:strCache>
                <c:ptCount val="1"/>
                <c:pt idx="0">
                  <c:v>LPG Only Water Heating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(2)'!$I$2:$I$77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(2)'!$O$2:$O$77</c:f>
              <c:numCache>
                <c:formatCode>General</c:formatCode>
                <c:ptCount val="7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9B1-4638-9B94-2522362AF9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7628304"/>
        <c:axId val="797629136"/>
      </c:scatterChart>
      <c:valAx>
        <c:axId val="797628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Removal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629136"/>
        <c:crosses val="autoZero"/>
        <c:crossBetween val="midCat"/>
      </c:valAx>
      <c:valAx>
        <c:axId val="79762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Decrease in Drinking Water DALYs</a:t>
                </a:r>
              </a:p>
            </c:rich>
          </c:tx>
          <c:layout>
            <c:manualLayout>
              <c:xMode val="edge"/>
              <c:yMode val="edge"/>
              <c:x val="6.6468842729970321E-2"/>
              <c:y val="2.3637670291213665E-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628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'Log DALYs Uganda Adult make plo'!$B$1</c:f>
              <c:strCache>
                <c:ptCount val="1"/>
                <c:pt idx="0">
                  <c:v>Uganda Adult High Risk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plo'!$A$2:$A$77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plo'!$B$2:$B$77</c:f>
              <c:numCache>
                <c:formatCode>General</c:formatCode>
                <c:ptCount val="76"/>
                <c:pt idx="0">
                  <c:v>1166.6071775768801</c:v>
                </c:pt>
                <c:pt idx="1">
                  <c:v>1098.0987882152101</c:v>
                </c:pt>
                <c:pt idx="2">
                  <c:v>1029.67822266392</c:v>
                </c:pt>
                <c:pt idx="3">
                  <c:v>961.84193758374704</c:v>
                </c:pt>
                <c:pt idx="4">
                  <c:v>895.10997101775604</c:v>
                </c:pt>
                <c:pt idx="5">
                  <c:v>830.002402726387</c:v>
                </c:pt>
                <c:pt idx="6">
                  <c:v>767.01800090673999</c:v>
                </c:pt>
                <c:pt idx="7">
                  <c:v>706.62038166340403</c:v>
                </c:pt>
                <c:pt idx="8">
                  <c:v>649.21488940676397</c:v>
                </c:pt>
                <c:pt idx="9">
                  <c:v>595.11486196914097</c:v>
                </c:pt>
                <c:pt idx="10">
                  <c:v>544.52160814262697</c:v>
                </c:pt>
                <c:pt idx="11">
                  <c:v>497.53300089984702</c:v>
                </c:pt>
                <c:pt idx="12">
                  <c:v>454.16685080733299</c:v>
                </c:pt>
                <c:pt idx="13">
                  <c:v>414.38301915522402</c:v>
                </c:pt>
                <c:pt idx="14">
                  <c:v>378.09662218481202</c:v>
                </c:pt>
                <c:pt idx="15">
                  <c:v>345.17609100329901</c:v>
                </c:pt>
                <c:pt idx="16">
                  <c:v>315.432739184296</c:v>
                </c:pt>
                <c:pt idx="17">
                  <c:v>288.62085120876401</c:v>
                </c:pt>
                <c:pt idx="18">
                  <c:v>264.45834044516897</c:v>
                </c:pt>
                <c:pt idx="19">
                  <c:v>242.66049886385801</c:v>
                </c:pt>
                <c:pt idx="20">
                  <c:v>222.97233456517401</c:v>
                </c:pt>
                <c:pt idx="21">
                  <c:v>205.18814262848201</c:v>
                </c:pt>
                <c:pt idx="22">
                  <c:v>189.152227283244</c:v>
                </c:pt>
                <c:pt idx="23">
                  <c:v>174.74306519163699</c:v>
                </c:pt>
                <c:pt idx="24">
                  <c:v>161.85178754228301</c:v>
                </c:pt>
                <c:pt idx="25">
                  <c:v>150.36640748892199</c:v>
                </c:pt>
                <c:pt idx="26">
                  <c:v>140.16648818580299</c:v>
                </c:pt>
                <c:pt idx="27">
                  <c:v>131.12614345438499</c:v>
                </c:pt>
                <c:pt idx="28">
                  <c:v>123.120528233795</c:v>
                </c:pt>
                <c:pt idx="29">
                  <c:v>116.03164494745801</c:v>
                </c:pt>
                <c:pt idx="30">
                  <c:v>109.751237808992</c:v>
                </c:pt>
                <c:pt idx="31">
                  <c:v>104.18071884530301</c:v>
                </c:pt>
                <c:pt idx="32">
                  <c:v>99.229851686178705</c:v>
                </c:pt>
                <c:pt idx="33">
                  <c:v>94.816259809105404</c:v>
                </c:pt>
                <c:pt idx="34">
                  <c:v>90.866526420358099</c:v>
                </c:pt>
                <c:pt idx="35">
                  <c:v>87.318069061589796</c:v>
                </c:pt>
                <c:pt idx="36">
                  <c:v>84.120417037516802</c:v>
                </c:pt>
                <c:pt idx="37">
                  <c:v>81.234971633667399</c:v>
                </c:pt>
                <c:pt idx="38">
                  <c:v>78.633086521124596</c:v>
                </c:pt>
                <c:pt idx="39">
                  <c:v>76.292959302841098</c:v>
                </c:pt>
                <c:pt idx="40">
                  <c:v>74.196234487432704</c:v>
                </c:pt>
                <c:pt idx="41">
                  <c:v>72.325243223581097</c:v>
                </c:pt>
                <c:pt idx="42">
                  <c:v>70.661435028891205</c:v>
                </c:pt>
                <c:pt idx="43">
                  <c:v>69.185022455168806</c:v>
                </c:pt>
                <c:pt idx="44">
                  <c:v>67.875448439424403</c:v>
                </c:pt>
                <c:pt idx="45">
                  <c:v>66.712141442070205</c:v>
                </c:pt>
                <c:pt idx="46">
                  <c:v>65.675144270718405</c:v>
                </c:pt>
                <c:pt idx="47">
                  <c:v>64.745505237341405</c:v>
                </c:pt>
                <c:pt idx="48">
                  <c:v>63.905619236717499</c:v>
                </c:pt>
                <c:pt idx="49">
                  <c:v>63.139758969304701</c:v>
                </c:pt>
                <c:pt idx="50">
                  <c:v>62.4347857307175</c:v>
                </c:pt>
                <c:pt idx="51">
                  <c:v>61.780731750217598</c:v>
                </c:pt>
                <c:pt idx="52">
                  <c:v>61.170903827922203</c:v>
                </c:pt>
                <c:pt idx="53">
                  <c:v>60.601390298123803</c:v>
                </c:pt>
                <c:pt idx="54">
                  <c:v>60.070137272588397</c:v>
                </c:pt>
                <c:pt idx="55">
                  <c:v>59.5759013097219</c:v>
                </c:pt>
                <c:pt idx="56">
                  <c:v>59.117358045013503</c:v>
                </c:pt>
                <c:pt idx="57">
                  <c:v>58.692530841863302</c:v>
                </c:pt>
                <c:pt idx="58">
                  <c:v>58.298581024010502</c:v>
                </c:pt>
                <c:pt idx="59">
                  <c:v>57.931908388158597</c:v>
                </c:pt>
                <c:pt idx="60">
                  <c:v>57.588453275350901</c:v>
                </c:pt>
                <c:pt idx="61">
                  <c:v>57.264070745374099</c:v>
                </c:pt>
                <c:pt idx="62">
                  <c:v>56.954867049479901</c:v>
                </c:pt>
                <c:pt idx="63">
                  <c:v>56.657439239681601</c:v>
                </c:pt>
                <c:pt idx="64">
                  <c:v>56.3690097051077</c:v>
                </c:pt>
                <c:pt idx="65">
                  <c:v>56.087467894759897</c:v>
                </c:pt>
                <c:pt idx="66">
                  <c:v>55.8113167530692</c:v>
                </c:pt>
                <c:pt idx="67">
                  <c:v>55.539492115314097</c:v>
                </c:pt>
                <c:pt idx="68">
                  <c:v>55.271009483744898</c:v>
                </c:pt>
                <c:pt idx="69">
                  <c:v>55.004431854183501</c:v>
                </c:pt>
                <c:pt idx="70">
                  <c:v>54.737284368449998</c:v>
                </c:pt>
                <c:pt idx="71">
                  <c:v>54.465738840879801</c:v>
                </c:pt>
                <c:pt idx="72">
                  <c:v>54.184971240897497</c:v>
                </c:pt>
                <c:pt idx="73">
                  <c:v>53.890334773187099</c:v>
                </c:pt>
                <c:pt idx="74">
                  <c:v>53.578955177246897</c:v>
                </c:pt>
                <c:pt idx="75">
                  <c:v>53.250975936885901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C1E-4085-A12B-BAEB9CD62EA6}"/>
            </c:ext>
          </c:extLst>
        </c:ser>
        <c:ser>
          <c:idx val="1"/>
          <c:order val="1"/>
          <c:tx>
            <c:strRef>
              <c:f>'Log DALYs Uganda Adult make plo'!$C$1</c:f>
              <c:strCache>
                <c:ptCount val="1"/>
                <c:pt idx="0">
                  <c:v>Uganda Adult Medium Risk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plo'!$A$2:$A$77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plo'!$C$2:$C$77</c:f>
              <c:numCache>
                <c:formatCode>General</c:formatCode>
                <c:ptCount val="76"/>
                <c:pt idx="0">
                  <c:v>532.35262517372496</c:v>
                </c:pt>
                <c:pt idx="1">
                  <c:v>484.49166526371698</c:v>
                </c:pt>
                <c:pt idx="2">
                  <c:v>440.41525097379701</c:v>
                </c:pt>
                <c:pt idx="3">
                  <c:v>400.09340777229102</c:v>
                </c:pt>
                <c:pt idx="4">
                  <c:v>363.44451093976897</c:v>
                </c:pt>
                <c:pt idx="5">
                  <c:v>330.34061287265502</c:v>
                </c:pt>
                <c:pt idx="6">
                  <c:v>300.60839281923597</c:v>
                </c:pt>
                <c:pt idx="7">
                  <c:v>274.03300975261499</c:v>
                </c:pt>
                <c:pt idx="8">
                  <c:v>250.36815902790499</c:v>
                </c:pt>
                <c:pt idx="9">
                  <c:v>229.35003237599699</c:v>
                </c:pt>
                <c:pt idx="10">
                  <c:v>210.71067669659001</c:v>
                </c:pt>
                <c:pt idx="11">
                  <c:v>194.18758509786201</c:v>
                </c:pt>
                <c:pt idx="12">
                  <c:v>179.52983276944201</c:v>
                </c:pt>
                <c:pt idx="13">
                  <c:v>166.50345217345301</c:v>
                </c:pt>
                <c:pt idx="14">
                  <c:v>154.89775833267001</c:v>
                </c:pt>
                <c:pt idx="15">
                  <c:v>144.53146657425501</c:v>
                </c:pt>
                <c:pt idx="16">
                  <c:v>135.255804585308</c:v>
                </c:pt>
                <c:pt idx="17">
                  <c:v>126.952721232567</c:v>
                </c:pt>
                <c:pt idx="18">
                  <c:v>119.52868636422301</c:v>
                </c:pt>
                <c:pt idx="19">
                  <c:v>112.906476722259</c:v>
                </c:pt>
                <c:pt idx="20">
                  <c:v>107.017576231503</c:v>
                </c:pt>
                <c:pt idx="21">
                  <c:v>101.796836685697</c:v>
                </c:pt>
                <c:pt idx="22">
                  <c:v>97.179829072101001</c:v>
                </c:pt>
                <c:pt idx="23">
                  <c:v>93.102282073149695</c:v>
                </c:pt>
                <c:pt idx="24">
                  <c:v>89.500568259436903</c:v>
                </c:pt>
                <c:pt idx="25">
                  <c:v>86.312748356751996</c:v>
                </c:pt>
                <c:pt idx="26">
                  <c:v>83.480444845060006</c:v>
                </c:pt>
                <c:pt idx="27">
                  <c:v>80.951531881409807</c:v>
                </c:pt>
                <c:pt idx="28">
                  <c:v>78.682540738384006</c:v>
                </c:pt>
                <c:pt idx="29">
                  <c:v>76.639252806887498</c:v>
                </c:pt>
                <c:pt idx="30">
                  <c:v>74.794802431851906</c:v>
                </c:pt>
                <c:pt idx="31">
                  <c:v>73.125979142872097</c:v>
                </c:pt>
                <c:pt idx="32">
                  <c:v>71.609373684392594</c:v>
                </c:pt>
                <c:pt idx="33">
                  <c:v>70.219179037897504</c:v>
                </c:pt>
                <c:pt idx="34">
                  <c:v>68.927780943374401</c:v>
                </c:pt>
                <c:pt idx="35">
                  <c:v>67.708916269415695</c:v>
                </c:pt>
                <c:pt idx="36">
                  <c:v>66.541762678495701</c:v>
                </c:pt>
                <c:pt idx="37">
                  <c:v>65.413765311697901</c:v>
                </c:pt>
                <c:pt idx="38">
                  <c:v>64.320771596051799</c:v>
                </c:pt>
                <c:pt idx="39">
                  <c:v>63.264635111176602</c:v>
                </c:pt>
                <c:pt idx="40">
                  <c:v>62.249773290044203</c:v>
                </c:pt>
                <c:pt idx="41">
                  <c:v>61.280395038168599</c:v>
                </c:pt>
                <c:pt idx="42">
                  <c:v>60.3592763291214</c:v>
                </c:pt>
                <c:pt idx="43">
                  <c:v>59.487840446448701</c:v>
                </c:pt>
                <c:pt idx="44">
                  <c:v>58.666720595626998</c:v>
                </c:pt>
                <c:pt idx="45">
                  <c:v>57.896130501677803</c:v>
                </c:pt>
                <c:pt idx="46">
                  <c:v>57.175839533403</c:v>
                </c:pt>
                <c:pt idx="47">
                  <c:v>56.504899526390801</c:v>
                </c:pt>
                <c:pt idx="48">
                  <c:v>55.881359404421701</c:v>
                </c:pt>
                <c:pt idx="49">
                  <c:v>55.302126621479601</c:v>
                </c:pt>
                <c:pt idx="50">
                  <c:v>54.763026608891998</c:v>
                </c:pt>
                <c:pt idx="51">
                  <c:v>54.259042078123699</c:v>
                </c:pt>
                <c:pt idx="52">
                  <c:v>53.784686665678898</c:v>
                </c:pt>
                <c:pt idx="53">
                  <c:v>53.334457506419</c:v>
                </c:pt>
                <c:pt idx="54">
                  <c:v>52.903298801373801</c:v>
                </c:pt>
                <c:pt idx="55">
                  <c:v>52.486994352342002</c:v>
                </c:pt>
                <c:pt idx="56">
                  <c:v>52.0824096158358</c:v>
                </c:pt>
                <c:pt idx="57">
                  <c:v>51.687535787251001</c:v>
                </c:pt>
                <c:pt idx="58">
                  <c:v>51.301339599590101</c:v>
                </c:pt>
                <c:pt idx="59">
                  <c:v>50.9234699109535</c:v>
                </c:pt>
                <c:pt idx="60">
                  <c:v>50.553901711453598</c:v>
                </c:pt>
                <c:pt idx="61">
                  <c:v>50.192608670803601</c:v>
                </c:pt>
                <c:pt idx="62">
                  <c:v>49.839346325691302</c:v>
                </c:pt>
                <c:pt idx="63">
                  <c:v>49.493596030376303</c:v>
                </c:pt>
                <c:pt idx="64">
                  <c:v>49.154668565546899</c:v>
                </c:pt>
                <c:pt idx="65">
                  <c:v>48.821913357859003</c:v>
                </c:pt>
                <c:pt idx="66">
                  <c:v>48.494946596534497</c:v>
                </c:pt>
                <c:pt idx="67">
                  <c:v>48.173808471573999</c:v>
                </c:pt>
                <c:pt idx="68">
                  <c:v>47.8589764135602</c:v>
                </c:pt>
                <c:pt idx="69">
                  <c:v>47.5511798294852</c:v>
                </c:pt>
                <c:pt idx="70">
                  <c:v>47.250978770641801</c:v>
                </c:pt>
                <c:pt idx="71">
                  <c:v>46.9581151425378</c:v>
                </c:pt>
                <c:pt idx="72">
                  <c:v>46.670775346632396</c:v>
                </c:pt>
                <c:pt idx="73">
                  <c:v>46.385111704923297</c:v>
                </c:pt>
                <c:pt idx="74">
                  <c:v>46.095486116863903</c:v>
                </c:pt>
                <c:pt idx="75">
                  <c:v>45.795676353550597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C1E-4085-A12B-BAEB9CD62EA6}"/>
            </c:ext>
          </c:extLst>
        </c:ser>
        <c:ser>
          <c:idx val="2"/>
          <c:order val="2"/>
          <c:tx>
            <c:strRef>
              <c:f>'Log DALYs Uganda Adult make plo'!$D$1</c:f>
              <c:strCache>
                <c:ptCount val="1"/>
                <c:pt idx="0">
                  <c:v>Uganda Adult Low Risk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plo'!$A$2:$A$77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plo'!$D$2:$D$77</c:f>
              <c:numCache>
                <c:formatCode>General</c:formatCode>
                <c:ptCount val="76"/>
                <c:pt idx="0">
                  <c:v>219.28242578990699</c:v>
                </c:pt>
                <c:pt idx="1">
                  <c:v>200.16636606173401</c:v>
                </c:pt>
                <c:pt idx="2">
                  <c:v>183.24253118450801</c:v>
                </c:pt>
                <c:pt idx="3">
                  <c:v>168.26253823393901</c:v>
                </c:pt>
                <c:pt idx="4">
                  <c:v>155.008382545236</c:v>
                </c:pt>
                <c:pt idx="5">
                  <c:v>143.299328729096</c:v>
                </c:pt>
                <c:pt idx="6">
                  <c:v>132.98635286467101</c:v>
                </c:pt>
                <c:pt idx="7">
                  <c:v>123.9414898078</c:v>
                </c:pt>
                <c:pt idx="8">
                  <c:v>116.04771745842901</c:v>
                </c:pt>
                <c:pt idx="9">
                  <c:v>109.191586798399</c:v>
                </c:pt>
                <c:pt idx="10">
                  <c:v>103.259158427887</c:v>
                </c:pt>
                <c:pt idx="11">
                  <c:v>98.135687779949393</c:v>
                </c:pt>
                <c:pt idx="12">
                  <c:v>93.709000080215901</c:v>
                </c:pt>
                <c:pt idx="13">
                  <c:v>89.875002259479203</c:v>
                </c:pt>
                <c:pt idx="14">
                  <c:v>86.542636492227999</c:v>
                </c:pt>
                <c:pt idx="15">
                  <c:v>83.636045364160594</c:v>
                </c:pt>
                <c:pt idx="16">
                  <c:v>81.093406190478206</c:v>
                </c:pt>
                <c:pt idx="17">
                  <c:v>78.863518921446399</c:v>
                </c:pt>
                <c:pt idx="18">
                  <c:v>76.902004963700406</c:v>
                </c:pt>
                <c:pt idx="19">
                  <c:v>75.168796538237103</c:v>
                </c:pt>
                <c:pt idx="20">
                  <c:v>73.627641513328498</c:v>
                </c:pt>
                <c:pt idx="21">
                  <c:v>72.2470949251679</c:v>
                </c:pt>
                <c:pt idx="22">
                  <c:v>71.001700301960199</c:v>
                </c:pt>
                <c:pt idx="23">
                  <c:v>69.872231418170401</c:v>
                </c:pt>
                <c:pt idx="24">
                  <c:v>68.844634899530902</c:v>
                </c:pt>
                <c:pt idx="25">
                  <c:v>67.908025369472995</c:v>
                </c:pt>
                <c:pt idx="26">
                  <c:v>67.052434173388207</c:v>
                </c:pt>
                <c:pt idx="27">
                  <c:v>66.267099850082005</c:v>
                </c:pt>
                <c:pt idx="28">
                  <c:v>65.539962874750401</c:v>
                </c:pt>
                <c:pt idx="29">
                  <c:v>64.858551945089701</c:v>
                </c:pt>
                <c:pt idx="30">
                  <c:v>64.2117252117704</c:v>
                </c:pt>
                <c:pt idx="31">
                  <c:v>63.591272535047402</c:v>
                </c:pt>
                <c:pt idx="32">
                  <c:v>62.9925816963203</c:v>
                </c:pt>
                <c:pt idx="33">
                  <c:v>62.414213298779003</c:v>
                </c:pt>
                <c:pt idx="34">
                  <c:v>61.856785408494197</c:v>
                </c:pt>
                <c:pt idx="35">
                  <c:v>61.321732227424697</c:v>
                </c:pt>
                <c:pt idx="36">
                  <c:v>60.810336731642899</c:v>
                </c:pt>
                <c:pt idx="37">
                  <c:v>60.323169873102003</c:v>
                </c:pt>
                <c:pt idx="38">
                  <c:v>59.859868120662902</c:v>
                </c:pt>
                <c:pt idx="39">
                  <c:v>59.4191050758755</c:v>
                </c:pt>
                <c:pt idx="40">
                  <c:v>58.998642877421098</c:v>
                </c:pt>
                <c:pt idx="41">
                  <c:v>58.5954264810251</c:v>
                </c:pt>
                <c:pt idx="42">
                  <c:v>58.205739812901399</c:v>
                </c:pt>
                <c:pt idx="43">
                  <c:v>57.825435846864202</c:v>
                </c:pt>
                <c:pt idx="44">
                  <c:v>57.450192417846097</c:v>
                </c:pt>
                <c:pt idx="45">
                  <c:v>57.0756794406905</c:v>
                </c:pt>
                <c:pt idx="46">
                  <c:v>56.697520166384102</c:v>
                </c:pt>
                <c:pt idx="47">
                  <c:v>56.3110695378735</c:v>
                </c:pt>
                <c:pt idx="48">
                  <c:v>55.911310565764097</c:v>
                </c:pt>
                <c:pt idx="49">
                  <c:v>55.493342206904401</c:v>
                </c:pt>
                <c:pt idx="50">
                  <c:v>55.053662377039203</c:v>
                </c:pt>
                <c:pt idx="51">
                  <c:v>54.591795886900499</c:v>
                </c:pt>
                <c:pt idx="52">
                  <c:v>54.111361810651402</c:v>
                </c:pt>
                <c:pt idx="53">
                  <c:v>53.619899278193401</c:v>
                </c:pt>
                <c:pt idx="54">
                  <c:v>53.127487247651104</c:v>
                </c:pt>
                <c:pt idx="55">
                  <c:v>52.644799934976099</c:v>
                </c:pt>
                <c:pt idx="56">
                  <c:v>52.181353475846997</c:v>
                </c:pt>
                <c:pt idx="57">
                  <c:v>51.744398876859499</c:v>
                </c:pt>
                <c:pt idx="58">
                  <c:v>51.338511975838799</c:v>
                </c:pt>
                <c:pt idx="59">
                  <c:v>50.965671689367703</c:v>
                </c:pt>
                <c:pt idx="60">
                  <c:v>50.625572632337203</c:v>
                </c:pt>
                <c:pt idx="61">
                  <c:v>50.316015704871901</c:v>
                </c:pt>
                <c:pt idx="62">
                  <c:v>50.033340909447503</c:v>
                </c:pt>
                <c:pt idx="63">
                  <c:v>49.772923587692802</c:v>
                </c:pt>
                <c:pt idx="64">
                  <c:v>49.529733480421598</c:v>
                </c:pt>
                <c:pt idx="65">
                  <c:v>49.298900576341701</c:v>
                </c:pt>
                <c:pt idx="66">
                  <c:v>49.076198820222203</c:v>
                </c:pt>
                <c:pt idx="67">
                  <c:v>48.858370756798699</c:v>
                </c:pt>
                <c:pt idx="68">
                  <c:v>48.643256224186302</c:v>
                </c:pt>
                <c:pt idx="69">
                  <c:v>48.429728670482604</c:v>
                </c:pt>
                <c:pt idx="70">
                  <c:v>48.217471941283897</c:v>
                </c:pt>
                <c:pt idx="71">
                  <c:v>48.006653757257602</c:v>
                </c:pt>
                <c:pt idx="72">
                  <c:v>47.7975734155849</c:v>
                </c:pt>
                <c:pt idx="73">
                  <c:v>47.590370040327301</c:v>
                </c:pt>
                <c:pt idx="74">
                  <c:v>47.384858412961499</c:v>
                </c:pt>
                <c:pt idx="75">
                  <c:v>47.180512453047101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C1E-4085-A12B-BAEB9CD62E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819120"/>
        <c:axId val="588812048"/>
      </c:scatterChart>
      <c:valAx>
        <c:axId val="588819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812048"/>
        <c:crosses val="autoZero"/>
        <c:crossBetween val="midCat"/>
      </c:valAx>
      <c:valAx>
        <c:axId val="58881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819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'Log DALYs Uganda Adult make plo'!$J$1</c:f>
              <c:strCache>
                <c:ptCount val="1"/>
                <c:pt idx="0">
                  <c:v>Uganda adult high risk delta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plo'!$I$2:$I$77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plo'!$J$2:$J$77</c:f>
              <c:numCache>
                <c:formatCode>General</c:formatCode>
                <c:ptCount val="76"/>
                <c:pt idx="0">
                  <c:v>0</c:v>
                </c:pt>
                <c:pt idx="1">
                  <c:v>68.50838936166997</c:v>
                </c:pt>
                <c:pt idx="2">
                  <c:v>136.92895491296008</c:v>
                </c:pt>
                <c:pt idx="3">
                  <c:v>204.76523999313304</c:v>
                </c:pt>
                <c:pt idx="4">
                  <c:v>271.49720655912404</c:v>
                </c:pt>
                <c:pt idx="5">
                  <c:v>336.60477485049307</c:v>
                </c:pt>
                <c:pt idx="6">
                  <c:v>399.58917667014009</c:v>
                </c:pt>
                <c:pt idx="7">
                  <c:v>459.98679591347604</c:v>
                </c:pt>
                <c:pt idx="8">
                  <c:v>517.3922881701161</c:v>
                </c:pt>
                <c:pt idx="9">
                  <c:v>571.4923156077391</c:v>
                </c:pt>
                <c:pt idx="10">
                  <c:v>622.0855694342531</c:v>
                </c:pt>
                <c:pt idx="11">
                  <c:v>669.07417667703305</c:v>
                </c:pt>
                <c:pt idx="12">
                  <c:v>712.44032676954703</c:v>
                </c:pt>
                <c:pt idx="13">
                  <c:v>752.22415842165606</c:v>
                </c:pt>
                <c:pt idx="14">
                  <c:v>788.510555392068</c:v>
                </c:pt>
                <c:pt idx="15">
                  <c:v>821.43108657358107</c:v>
                </c:pt>
                <c:pt idx="16">
                  <c:v>851.17443839258408</c:v>
                </c:pt>
                <c:pt idx="17">
                  <c:v>877.98632636811612</c:v>
                </c:pt>
                <c:pt idx="18">
                  <c:v>902.14883713171116</c:v>
                </c:pt>
                <c:pt idx="19">
                  <c:v>923.94667871302204</c:v>
                </c:pt>
                <c:pt idx="20">
                  <c:v>943.63484301170604</c:v>
                </c:pt>
                <c:pt idx="21">
                  <c:v>961.41903494839812</c:v>
                </c:pt>
                <c:pt idx="22">
                  <c:v>977.4549502936361</c:v>
                </c:pt>
                <c:pt idx="23">
                  <c:v>991.86411238524306</c:v>
                </c:pt>
                <c:pt idx="24">
                  <c:v>1004.7553900345971</c:v>
                </c:pt>
                <c:pt idx="25">
                  <c:v>1016.240770087958</c:v>
                </c:pt>
                <c:pt idx="26">
                  <c:v>1026.4406893910771</c:v>
                </c:pt>
                <c:pt idx="27">
                  <c:v>1035.4810341224952</c:v>
                </c:pt>
                <c:pt idx="28">
                  <c:v>1043.486649343085</c:v>
                </c:pt>
                <c:pt idx="29">
                  <c:v>1050.575532629422</c:v>
                </c:pt>
                <c:pt idx="30">
                  <c:v>1056.855939767888</c:v>
                </c:pt>
                <c:pt idx="31">
                  <c:v>1062.426458731577</c:v>
                </c:pt>
                <c:pt idx="32">
                  <c:v>1067.3773258907013</c:v>
                </c:pt>
                <c:pt idx="33">
                  <c:v>1071.7909177677748</c:v>
                </c:pt>
                <c:pt idx="34">
                  <c:v>1075.7406511565221</c:v>
                </c:pt>
                <c:pt idx="35">
                  <c:v>1079.2891085152903</c:v>
                </c:pt>
                <c:pt idx="36">
                  <c:v>1082.4867605393633</c:v>
                </c:pt>
                <c:pt idx="37">
                  <c:v>1085.3722059432127</c:v>
                </c:pt>
                <c:pt idx="38">
                  <c:v>1087.9740910557555</c:v>
                </c:pt>
                <c:pt idx="39">
                  <c:v>1090.3142182740389</c:v>
                </c:pt>
                <c:pt idx="40">
                  <c:v>1092.4109430894473</c:v>
                </c:pt>
                <c:pt idx="41">
                  <c:v>1094.281934353299</c:v>
                </c:pt>
                <c:pt idx="42">
                  <c:v>1095.9457425479889</c:v>
                </c:pt>
                <c:pt idx="43">
                  <c:v>1097.4221551217113</c:v>
                </c:pt>
                <c:pt idx="44">
                  <c:v>1098.7317291374557</c:v>
                </c:pt>
                <c:pt idx="45">
                  <c:v>1099.89503613481</c:v>
                </c:pt>
                <c:pt idx="46">
                  <c:v>1100.9320333061617</c:v>
                </c:pt>
                <c:pt idx="47">
                  <c:v>1101.8616723395387</c:v>
                </c:pt>
                <c:pt idx="48">
                  <c:v>1102.7015583401626</c:v>
                </c:pt>
                <c:pt idx="49">
                  <c:v>1103.4674186075754</c:v>
                </c:pt>
                <c:pt idx="50">
                  <c:v>1104.1723918461626</c:v>
                </c:pt>
                <c:pt idx="51">
                  <c:v>1104.8264458266624</c:v>
                </c:pt>
                <c:pt idx="52">
                  <c:v>1105.4362737489578</c:v>
                </c:pt>
                <c:pt idx="53">
                  <c:v>1106.0057872787563</c:v>
                </c:pt>
                <c:pt idx="54">
                  <c:v>1106.5370403042916</c:v>
                </c:pt>
                <c:pt idx="55">
                  <c:v>1107.0312762671581</c:v>
                </c:pt>
                <c:pt idx="56">
                  <c:v>1107.4898195318665</c:v>
                </c:pt>
                <c:pt idx="57">
                  <c:v>1107.9146467350167</c:v>
                </c:pt>
                <c:pt idx="58">
                  <c:v>1108.3085965528696</c:v>
                </c:pt>
                <c:pt idx="59">
                  <c:v>1108.6752691887216</c:v>
                </c:pt>
                <c:pt idx="60">
                  <c:v>1109.0187243015291</c:v>
                </c:pt>
                <c:pt idx="61">
                  <c:v>1109.343106831506</c:v>
                </c:pt>
                <c:pt idx="62">
                  <c:v>1109.6523105274002</c:v>
                </c:pt>
                <c:pt idx="63">
                  <c:v>1109.9497383371984</c:v>
                </c:pt>
                <c:pt idx="64">
                  <c:v>1110.2381678717725</c:v>
                </c:pt>
                <c:pt idx="65">
                  <c:v>1110.5197096821203</c:v>
                </c:pt>
                <c:pt idx="66">
                  <c:v>1110.7958608238109</c:v>
                </c:pt>
                <c:pt idx="67">
                  <c:v>1111.067685461566</c:v>
                </c:pt>
                <c:pt idx="68">
                  <c:v>1111.3361680931353</c:v>
                </c:pt>
                <c:pt idx="69">
                  <c:v>1111.6027457226967</c:v>
                </c:pt>
                <c:pt idx="70">
                  <c:v>1111.8698932084301</c:v>
                </c:pt>
                <c:pt idx="71">
                  <c:v>1112.1414387360003</c:v>
                </c:pt>
                <c:pt idx="72">
                  <c:v>1112.4222063359825</c:v>
                </c:pt>
                <c:pt idx="73">
                  <c:v>1112.716842803693</c:v>
                </c:pt>
                <c:pt idx="74">
                  <c:v>1113.0282223996333</c:v>
                </c:pt>
                <c:pt idx="75">
                  <c:v>1113.3562016399942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921-4313-92F7-4C4C8742C114}"/>
            </c:ext>
          </c:extLst>
        </c:ser>
        <c:ser>
          <c:idx val="1"/>
          <c:order val="1"/>
          <c:tx>
            <c:strRef>
              <c:f>'Log DALYs Uganda Adult make plo'!$K$1</c:f>
              <c:strCache>
                <c:ptCount val="1"/>
                <c:pt idx="0">
                  <c:v>Uganda adult medium risk delta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plo'!$I$2:$I$77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plo'!$K$2:$K$77</c:f>
              <c:numCache>
                <c:formatCode>General</c:formatCode>
                <c:ptCount val="76"/>
                <c:pt idx="0">
                  <c:v>0</c:v>
                </c:pt>
                <c:pt idx="1">
                  <c:v>47.860959910007978</c:v>
                </c:pt>
                <c:pt idx="2">
                  <c:v>91.937374199927945</c:v>
                </c:pt>
                <c:pt idx="3">
                  <c:v>132.25921740143394</c:v>
                </c:pt>
                <c:pt idx="4">
                  <c:v>168.90811423395598</c:v>
                </c:pt>
                <c:pt idx="5">
                  <c:v>202.01201230106994</c:v>
                </c:pt>
                <c:pt idx="6">
                  <c:v>231.74423235448899</c:v>
                </c:pt>
                <c:pt idx="7">
                  <c:v>258.31961542110997</c:v>
                </c:pt>
                <c:pt idx="8">
                  <c:v>281.98446614581997</c:v>
                </c:pt>
                <c:pt idx="9">
                  <c:v>303.00259279772797</c:v>
                </c:pt>
                <c:pt idx="10">
                  <c:v>321.64194847713497</c:v>
                </c:pt>
                <c:pt idx="11">
                  <c:v>338.16504007586298</c:v>
                </c:pt>
                <c:pt idx="12">
                  <c:v>352.82279240428295</c:v>
                </c:pt>
                <c:pt idx="13">
                  <c:v>365.84917300027195</c:v>
                </c:pt>
                <c:pt idx="14">
                  <c:v>377.45486684105492</c:v>
                </c:pt>
                <c:pt idx="15">
                  <c:v>387.82115859946998</c:v>
                </c:pt>
                <c:pt idx="16">
                  <c:v>397.09682058841696</c:v>
                </c:pt>
                <c:pt idx="17">
                  <c:v>405.39990394115796</c:v>
                </c:pt>
                <c:pt idx="18">
                  <c:v>412.82393880950195</c:v>
                </c:pt>
                <c:pt idx="19">
                  <c:v>419.44614845146594</c:v>
                </c:pt>
                <c:pt idx="20">
                  <c:v>425.33504894222199</c:v>
                </c:pt>
                <c:pt idx="21">
                  <c:v>430.55578848802793</c:v>
                </c:pt>
                <c:pt idx="22">
                  <c:v>435.17279610162393</c:v>
                </c:pt>
                <c:pt idx="23">
                  <c:v>439.25034310057526</c:v>
                </c:pt>
                <c:pt idx="24">
                  <c:v>442.85205691428803</c:v>
                </c:pt>
                <c:pt idx="25">
                  <c:v>446.03987681697299</c:v>
                </c:pt>
                <c:pt idx="26">
                  <c:v>448.87218032866497</c:v>
                </c:pt>
                <c:pt idx="27">
                  <c:v>451.40109329231518</c:v>
                </c:pt>
                <c:pt idx="28">
                  <c:v>453.67008443534098</c:v>
                </c:pt>
                <c:pt idx="29">
                  <c:v>455.71337236683746</c:v>
                </c:pt>
                <c:pt idx="30">
                  <c:v>457.55782274187305</c:v>
                </c:pt>
                <c:pt idx="31">
                  <c:v>459.22664603085286</c:v>
                </c:pt>
                <c:pt idx="32">
                  <c:v>460.74325148933235</c:v>
                </c:pt>
                <c:pt idx="33">
                  <c:v>462.13344613582746</c:v>
                </c:pt>
                <c:pt idx="34">
                  <c:v>463.42484423035057</c:v>
                </c:pt>
                <c:pt idx="35">
                  <c:v>464.64370890430928</c:v>
                </c:pt>
                <c:pt idx="36">
                  <c:v>465.81086249522923</c:v>
                </c:pt>
                <c:pt idx="37">
                  <c:v>466.93885986202707</c:v>
                </c:pt>
                <c:pt idx="38">
                  <c:v>468.03185357767313</c:v>
                </c:pt>
                <c:pt idx="39">
                  <c:v>469.08799006254833</c:v>
                </c:pt>
                <c:pt idx="40">
                  <c:v>470.10285188368073</c:v>
                </c:pt>
                <c:pt idx="41">
                  <c:v>471.07223013555637</c:v>
                </c:pt>
                <c:pt idx="42">
                  <c:v>471.99334884460359</c:v>
                </c:pt>
                <c:pt idx="43">
                  <c:v>472.86478472727629</c:v>
                </c:pt>
                <c:pt idx="44">
                  <c:v>473.68590457809796</c:v>
                </c:pt>
                <c:pt idx="45">
                  <c:v>474.45649467204714</c:v>
                </c:pt>
                <c:pt idx="46">
                  <c:v>475.17678564032195</c:v>
                </c:pt>
                <c:pt idx="47">
                  <c:v>475.84772564733419</c:v>
                </c:pt>
                <c:pt idx="48">
                  <c:v>476.47126576930327</c:v>
                </c:pt>
                <c:pt idx="49">
                  <c:v>477.05049855224536</c:v>
                </c:pt>
                <c:pt idx="50">
                  <c:v>477.58959856483295</c:v>
                </c:pt>
                <c:pt idx="51">
                  <c:v>478.09358309560128</c:v>
                </c:pt>
                <c:pt idx="52">
                  <c:v>478.56793850804604</c:v>
                </c:pt>
                <c:pt idx="53">
                  <c:v>479.01816766730599</c:v>
                </c:pt>
                <c:pt idx="54">
                  <c:v>479.44932637235115</c:v>
                </c:pt>
                <c:pt idx="55">
                  <c:v>479.86563082138298</c:v>
                </c:pt>
                <c:pt idx="56">
                  <c:v>480.27021555788917</c:v>
                </c:pt>
                <c:pt idx="57">
                  <c:v>480.66508938647394</c:v>
                </c:pt>
                <c:pt idx="58">
                  <c:v>481.05128557413485</c:v>
                </c:pt>
                <c:pt idx="59">
                  <c:v>481.42915526277147</c:v>
                </c:pt>
                <c:pt idx="60">
                  <c:v>481.79872346227137</c:v>
                </c:pt>
                <c:pt idx="61">
                  <c:v>482.16001650292134</c:v>
                </c:pt>
                <c:pt idx="62">
                  <c:v>482.51327884803368</c:v>
                </c:pt>
                <c:pt idx="63">
                  <c:v>482.85902914334866</c:v>
                </c:pt>
                <c:pt idx="64">
                  <c:v>483.19795660817806</c:v>
                </c:pt>
                <c:pt idx="65">
                  <c:v>483.53071181586597</c:v>
                </c:pt>
                <c:pt idx="66">
                  <c:v>483.85767857719048</c:v>
                </c:pt>
                <c:pt idx="67">
                  <c:v>484.17881670215098</c:v>
                </c:pt>
                <c:pt idx="68">
                  <c:v>484.49364876016477</c:v>
                </c:pt>
                <c:pt idx="69">
                  <c:v>484.80144534423977</c:v>
                </c:pt>
                <c:pt idx="70">
                  <c:v>485.10164640308318</c:v>
                </c:pt>
                <c:pt idx="71">
                  <c:v>485.39451003118717</c:v>
                </c:pt>
                <c:pt idx="72">
                  <c:v>485.68184982709255</c:v>
                </c:pt>
                <c:pt idx="73">
                  <c:v>485.96751346880166</c:v>
                </c:pt>
                <c:pt idx="74">
                  <c:v>486.25713905686104</c:v>
                </c:pt>
                <c:pt idx="75">
                  <c:v>486.55694882017434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921-4313-92F7-4C4C8742C114}"/>
            </c:ext>
          </c:extLst>
        </c:ser>
        <c:ser>
          <c:idx val="2"/>
          <c:order val="2"/>
          <c:tx>
            <c:strRef>
              <c:f>'Log DALYs Uganda Adult make plo'!$L$1</c:f>
              <c:strCache>
                <c:ptCount val="1"/>
                <c:pt idx="0">
                  <c:v>Uganda adult low risk delta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plo'!$I$2:$I$77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plo'!$L$2:$L$77</c:f>
              <c:numCache>
                <c:formatCode>General</c:formatCode>
                <c:ptCount val="76"/>
                <c:pt idx="0">
                  <c:v>0</c:v>
                </c:pt>
                <c:pt idx="1">
                  <c:v>19.116059728172985</c:v>
                </c:pt>
                <c:pt idx="2">
                  <c:v>36.039894605398985</c:v>
                </c:pt>
                <c:pt idx="3">
                  <c:v>51.019887555967983</c:v>
                </c:pt>
                <c:pt idx="4">
                  <c:v>64.274043244670992</c:v>
                </c:pt>
                <c:pt idx="5">
                  <c:v>75.983097060810991</c:v>
                </c:pt>
                <c:pt idx="6">
                  <c:v>86.29607292523599</c:v>
                </c:pt>
                <c:pt idx="7">
                  <c:v>95.340935982106998</c:v>
                </c:pt>
                <c:pt idx="8">
                  <c:v>103.23470833147799</c:v>
                </c:pt>
                <c:pt idx="9">
                  <c:v>110.09083899150799</c:v>
                </c:pt>
                <c:pt idx="10">
                  <c:v>116.02326736201999</c:v>
                </c:pt>
                <c:pt idx="11">
                  <c:v>121.1467380099576</c:v>
                </c:pt>
                <c:pt idx="12">
                  <c:v>125.57342570969109</c:v>
                </c:pt>
                <c:pt idx="13">
                  <c:v>129.40742353042779</c:v>
                </c:pt>
                <c:pt idx="14">
                  <c:v>132.73978929767901</c:v>
                </c:pt>
                <c:pt idx="15">
                  <c:v>135.6463804257464</c:v>
                </c:pt>
                <c:pt idx="16">
                  <c:v>138.18901959942878</c:v>
                </c:pt>
                <c:pt idx="17">
                  <c:v>140.4189068684606</c:v>
                </c:pt>
                <c:pt idx="18">
                  <c:v>142.3804208262066</c:v>
                </c:pt>
                <c:pt idx="19">
                  <c:v>144.11362925166989</c:v>
                </c:pt>
                <c:pt idx="20">
                  <c:v>145.65478427657848</c:v>
                </c:pt>
                <c:pt idx="21">
                  <c:v>147.03533086473908</c:v>
                </c:pt>
                <c:pt idx="22">
                  <c:v>148.2807254879468</c:v>
                </c:pt>
                <c:pt idx="23">
                  <c:v>149.41019437173659</c:v>
                </c:pt>
                <c:pt idx="24">
                  <c:v>150.43779089037611</c:v>
                </c:pt>
                <c:pt idx="25">
                  <c:v>151.374400420434</c:v>
                </c:pt>
                <c:pt idx="26">
                  <c:v>152.22999161651879</c:v>
                </c:pt>
                <c:pt idx="27">
                  <c:v>153.015325939825</c:v>
                </c:pt>
                <c:pt idx="28">
                  <c:v>153.74246291515658</c:v>
                </c:pt>
                <c:pt idx="29">
                  <c:v>154.42387384481731</c:v>
                </c:pt>
                <c:pt idx="30">
                  <c:v>155.07070057813661</c:v>
                </c:pt>
                <c:pt idx="31">
                  <c:v>155.69115325485959</c:v>
                </c:pt>
                <c:pt idx="32">
                  <c:v>156.28984409358668</c:v>
                </c:pt>
                <c:pt idx="33">
                  <c:v>156.86821249112799</c:v>
                </c:pt>
                <c:pt idx="34">
                  <c:v>157.42564038141279</c:v>
                </c:pt>
                <c:pt idx="35">
                  <c:v>157.96069356248231</c:v>
                </c:pt>
                <c:pt idx="36">
                  <c:v>158.47208905826409</c:v>
                </c:pt>
                <c:pt idx="37">
                  <c:v>158.95925591680498</c:v>
                </c:pt>
                <c:pt idx="38">
                  <c:v>159.4225576692441</c:v>
                </c:pt>
                <c:pt idx="39">
                  <c:v>159.86332071403149</c:v>
                </c:pt>
                <c:pt idx="40">
                  <c:v>160.28378291248589</c:v>
                </c:pt>
                <c:pt idx="41">
                  <c:v>160.68699930888189</c:v>
                </c:pt>
                <c:pt idx="42">
                  <c:v>161.07668597700558</c:v>
                </c:pt>
                <c:pt idx="43">
                  <c:v>161.4569899430428</c:v>
                </c:pt>
                <c:pt idx="44">
                  <c:v>161.8322333720609</c:v>
                </c:pt>
                <c:pt idx="45">
                  <c:v>162.2067463492165</c:v>
                </c:pt>
                <c:pt idx="46">
                  <c:v>162.5849056235229</c:v>
                </c:pt>
                <c:pt idx="47">
                  <c:v>162.9713562520335</c:v>
                </c:pt>
                <c:pt idx="48">
                  <c:v>163.3711152241429</c:v>
                </c:pt>
                <c:pt idx="49">
                  <c:v>163.78908358300259</c:v>
                </c:pt>
                <c:pt idx="50">
                  <c:v>164.22876341286781</c:v>
                </c:pt>
                <c:pt idx="51">
                  <c:v>164.69062990300648</c:v>
                </c:pt>
                <c:pt idx="52">
                  <c:v>165.17106397925559</c:v>
                </c:pt>
                <c:pt idx="53">
                  <c:v>165.66252651171359</c:v>
                </c:pt>
                <c:pt idx="54">
                  <c:v>166.15493854225588</c:v>
                </c:pt>
                <c:pt idx="55">
                  <c:v>166.63762585493089</c:v>
                </c:pt>
                <c:pt idx="56">
                  <c:v>167.10107231405999</c:v>
                </c:pt>
                <c:pt idx="57">
                  <c:v>167.5380269130475</c:v>
                </c:pt>
                <c:pt idx="58">
                  <c:v>167.9439138140682</c:v>
                </c:pt>
                <c:pt idx="59">
                  <c:v>168.3167541005393</c:v>
                </c:pt>
                <c:pt idx="60">
                  <c:v>168.6568531575698</c:v>
                </c:pt>
                <c:pt idx="61">
                  <c:v>168.96641008503508</c:v>
                </c:pt>
                <c:pt idx="62">
                  <c:v>169.24908488045949</c:v>
                </c:pt>
                <c:pt idx="63">
                  <c:v>169.50950220221421</c:v>
                </c:pt>
                <c:pt idx="64">
                  <c:v>169.75269230948538</c:v>
                </c:pt>
                <c:pt idx="65">
                  <c:v>169.98352521356529</c:v>
                </c:pt>
                <c:pt idx="66">
                  <c:v>170.20622696968479</c:v>
                </c:pt>
                <c:pt idx="67">
                  <c:v>170.42405503310829</c:v>
                </c:pt>
                <c:pt idx="68">
                  <c:v>170.63916956572069</c:v>
                </c:pt>
                <c:pt idx="69">
                  <c:v>170.85269711942439</c:v>
                </c:pt>
                <c:pt idx="70">
                  <c:v>171.06495384862311</c:v>
                </c:pt>
                <c:pt idx="71">
                  <c:v>171.2757720326494</c:v>
                </c:pt>
                <c:pt idx="72">
                  <c:v>171.48485237432209</c:v>
                </c:pt>
                <c:pt idx="73">
                  <c:v>171.69205574957971</c:v>
                </c:pt>
                <c:pt idx="74">
                  <c:v>171.89756737694549</c:v>
                </c:pt>
                <c:pt idx="75">
                  <c:v>172.10191333685989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921-4313-92F7-4C4C8742C114}"/>
            </c:ext>
          </c:extLst>
        </c:ser>
        <c:ser>
          <c:idx val="3"/>
          <c:order val="3"/>
          <c:tx>
            <c:strRef>
              <c:f>'Log DALYs Uganda Adult make plo'!$M$1</c:f>
              <c:strCache>
                <c:ptCount val="1"/>
                <c:pt idx="0">
                  <c:v>DeltaUganda adult water heating cooking traditional stove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plo'!$I$2:$I$77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plo'!$M$2:$M$77</c:f>
              <c:numCache>
                <c:formatCode>General</c:formatCode>
                <c:ptCount val="76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921-4313-92F7-4C4C8742C114}"/>
            </c:ext>
          </c:extLst>
        </c:ser>
        <c:ser>
          <c:idx val="4"/>
          <c:order val="4"/>
          <c:tx>
            <c:strRef>
              <c:f>'Log DALYs Uganda Adult make plo'!$N$1</c:f>
              <c:strCache>
                <c:ptCount val="1"/>
                <c:pt idx="0">
                  <c:v>DeltaUganda adult water heating cooking improved wood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plo'!$I$2:$I$77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plo'!$N$2:$N$77</c:f>
              <c:numCache>
                <c:formatCode>General</c:formatCode>
                <c:ptCount val="76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921-4313-92F7-4C4C8742C114}"/>
            </c:ext>
          </c:extLst>
        </c:ser>
        <c:ser>
          <c:idx val="5"/>
          <c:order val="5"/>
          <c:tx>
            <c:strRef>
              <c:f>'Log DALYs Uganda Adult make plo'!$O$1</c:f>
              <c:strCache>
                <c:ptCount val="1"/>
                <c:pt idx="0">
                  <c:v>DeltaUganda adult water heating cooking charcoal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plo'!$I$2:$I$77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plo'!$O$2:$O$77</c:f>
              <c:numCache>
                <c:formatCode>General</c:formatCode>
                <c:ptCount val="76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12</c:v>
                </c:pt>
                <c:pt idx="31">
                  <c:v>12</c:v>
                </c:pt>
                <c:pt idx="32">
                  <c:v>12</c:v>
                </c:pt>
                <c:pt idx="33">
                  <c:v>12</c:v>
                </c:pt>
                <c:pt idx="34">
                  <c:v>12</c:v>
                </c:pt>
                <c:pt idx="35">
                  <c:v>12</c:v>
                </c:pt>
                <c:pt idx="36">
                  <c:v>12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12</c:v>
                </c:pt>
                <c:pt idx="41">
                  <c:v>12</c:v>
                </c:pt>
                <c:pt idx="42">
                  <c:v>12</c:v>
                </c:pt>
                <c:pt idx="43">
                  <c:v>12</c:v>
                </c:pt>
                <c:pt idx="44">
                  <c:v>12</c:v>
                </c:pt>
                <c:pt idx="45">
                  <c:v>12</c:v>
                </c:pt>
                <c:pt idx="46">
                  <c:v>12</c:v>
                </c:pt>
                <c:pt idx="47">
                  <c:v>12</c:v>
                </c:pt>
                <c:pt idx="48">
                  <c:v>12</c:v>
                </c:pt>
                <c:pt idx="49">
                  <c:v>12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12</c:v>
                </c:pt>
                <c:pt idx="55">
                  <c:v>12</c:v>
                </c:pt>
                <c:pt idx="56">
                  <c:v>12</c:v>
                </c:pt>
                <c:pt idx="57">
                  <c:v>12</c:v>
                </c:pt>
                <c:pt idx="58">
                  <c:v>12</c:v>
                </c:pt>
                <c:pt idx="59">
                  <c:v>12</c:v>
                </c:pt>
                <c:pt idx="60">
                  <c:v>12</c:v>
                </c:pt>
                <c:pt idx="61">
                  <c:v>12</c:v>
                </c:pt>
                <c:pt idx="62">
                  <c:v>12</c:v>
                </c:pt>
                <c:pt idx="63">
                  <c:v>12</c:v>
                </c:pt>
                <c:pt idx="64">
                  <c:v>12</c:v>
                </c:pt>
                <c:pt idx="65">
                  <c:v>12</c:v>
                </c:pt>
                <c:pt idx="66">
                  <c:v>12</c:v>
                </c:pt>
                <c:pt idx="67">
                  <c:v>12</c:v>
                </c:pt>
                <c:pt idx="68">
                  <c:v>12</c:v>
                </c:pt>
                <c:pt idx="69">
                  <c:v>12</c:v>
                </c:pt>
                <c:pt idx="70">
                  <c:v>12</c:v>
                </c:pt>
                <c:pt idx="71">
                  <c:v>12</c:v>
                </c:pt>
                <c:pt idx="72">
                  <c:v>12</c:v>
                </c:pt>
                <c:pt idx="73">
                  <c:v>12</c:v>
                </c:pt>
                <c:pt idx="74">
                  <c:v>12</c:v>
                </c:pt>
                <c:pt idx="75">
                  <c:v>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921-4313-92F7-4C4C8742C114}"/>
            </c:ext>
          </c:extLst>
        </c:ser>
        <c:ser>
          <c:idx val="6"/>
          <c:order val="6"/>
          <c:tx>
            <c:strRef>
              <c:f>'Log DALYs Uganda Adult make plo'!$P$1</c:f>
              <c:strCache>
                <c:ptCount val="1"/>
                <c:pt idx="0">
                  <c:v>DeltaUganda adult water heating cooking minimoto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plo'!$I$2:$I$77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plo'!$P$2:$P$77</c:f>
              <c:numCache>
                <c:formatCode>General</c:formatCode>
                <c:ptCount val="76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9</c:v>
                </c:pt>
                <c:pt idx="36">
                  <c:v>9</c:v>
                </c:pt>
                <c:pt idx="37">
                  <c:v>9</c:v>
                </c:pt>
                <c:pt idx="38">
                  <c:v>9</c:v>
                </c:pt>
                <c:pt idx="39">
                  <c:v>9</c:v>
                </c:pt>
                <c:pt idx="40">
                  <c:v>9</c:v>
                </c:pt>
                <c:pt idx="41">
                  <c:v>9</c:v>
                </c:pt>
                <c:pt idx="42">
                  <c:v>9</c:v>
                </c:pt>
                <c:pt idx="43">
                  <c:v>9</c:v>
                </c:pt>
                <c:pt idx="44">
                  <c:v>9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9</c:v>
                </c:pt>
                <c:pt idx="49">
                  <c:v>9</c:v>
                </c:pt>
                <c:pt idx="50">
                  <c:v>9</c:v>
                </c:pt>
                <c:pt idx="51">
                  <c:v>9</c:v>
                </c:pt>
                <c:pt idx="52">
                  <c:v>9</c:v>
                </c:pt>
                <c:pt idx="53">
                  <c:v>9</c:v>
                </c:pt>
                <c:pt idx="54">
                  <c:v>9</c:v>
                </c:pt>
                <c:pt idx="55">
                  <c:v>9</c:v>
                </c:pt>
                <c:pt idx="56">
                  <c:v>9</c:v>
                </c:pt>
                <c:pt idx="57">
                  <c:v>9</c:v>
                </c:pt>
                <c:pt idx="58">
                  <c:v>9</c:v>
                </c:pt>
                <c:pt idx="59">
                  <c:v>9</c:v>
                </c:pt>
                <c:pt idx="60">
                  <c:v>9</c:v>
                </c:pt>
                <c:pt idx="61">
                  <c:v>9</c:v>
                </c:pt>
                <c:pt idx="62">
                  <c:v>9</c:v>
                </c:pt>
                <c:pt idx="63">
                  <c:v>9</c:v>
                </c:pt>
                <c:pt idx="64">
                  <c:v>9</c:v>
                </c:pt>
                <c:pt idx="65">
                  <c:v>9</c:v>
                </c:pt>
                <c:pt idx="66">
                  <c:v>9</c:v>
                </c:pt>
                <c:pt idx="67">
                  <c:v>9</c:v>
                </c:pt>
                <c:pt idx="68">
                  <c:v>9</c:v>
                </c:pt>
                <c:pt idx="69">
                  <c:v>9</c:v>
                </c:pt>
                <c:pt idx="70">
                  <c:v>9</c:v>
                </c:pt>
                <c:pt idx="71">
                  <c:v>9</c:v>
                </c:pt>
                <c:pt idx="72">
                  <c:v>9</c:v>
                </c:pt>
                <c:pt idx="73">
                  <c:v>9</c:v>
                </c:pt>
                <c:pt idx="74">
                  <c:v>9</c:v>
                </c:pt>
                <c:pt idx="75">
                  <c:v>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921-4313-92F7-4C4C8742C114}"/>
            </c:ext>
          </c:extLst>
        </c:ser>
        <c:ser>
          <c:idx val="7"/>
          <c:order val="7"/>
          <c:tx>
            <c:strRef>
              <c:f>'Log DALYs Uganda Adult make plo'!$Q$1</c:f>
              <c:strCache>
                <c:ptCount val="1"/>
                <c:pt idx="0">
                  <c:v>DeltaUganda adult water heating cooking LPG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plo'!$I$2:$I$77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plo'!$Q$2:$Q$77</c:f>
              <c:numCache>
                <c:formatCode>General</c:formatCode>
                <c:ptCount val="7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9921-4313-92F7-4C4C8742C114}"/>
            </c:ext>
          </c:extLst>
        </c:ser>
        <c:ser>
          <c:idx val="8"/>
          <c:order val="8"/>
          <c:tx>
            <c:strRef>
              <c:f>'Log DALYs Uganda Adult make plo'!$R$1</c:f>
              <c:strCache>
                <c:ptCount val="1"/>
                <c:pt idx="0">
                  <c:v>Uganda water heating trad wood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plo'!$I$2:$I$77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plo'!$R$2:$R$77</c:f>
              <c:numCache>
                <c:formatCode>General</c:formatCode>
                <c:ptCount val="76"/>
                <c:pt idx="0">
                  <c:v>116</c:v>
                </c:pt>
                <c:pt idx="1">
                  <c:v>116</c:v>
                </c:pt>
                <c:pt idx="2">
                  <c:v>116</c:v>
                </c:pt>
                <c:pt idx="3">
                  <c:v>116</c:v>
                </c:pt>
                <c:pt idx="4">
                  <c:v>116</c:v>
                </c:pt>
                <c:pt idx="5">
                  <c:v>116</c:v>
                </c:pt>
                <c:pt idx="6">
                  <c:v>116</c:v>
                </c:pt>
                <c:pt idx="7">
                  <c:v>116</c:v>
                </c:pt>
                <c:pt idx="8">
                  <c:v>116</c:v>
                </c:pt>
                <c:pt idx="9">
                  <c:v>116</c:v>
                </c:pt>
                <c:pt idx="10">
                  <c:v>116</c:v>
                </c:pt>
                <c:pt idx="11">
                  <c:v>116</c:v>
                </c:pt>
                <c:pt idx="12">
                  <c:v>116</c:v>
                </c:pt>
                <c:pt idx="13">
                  <c:v>116</c:v>
                </c:pt>
                <c:pt idx="14">
                  <c:v>116</c:v>
                </c:pt>
                <c:pt idx="15">
                  <c:v>116</c:v>
                </c:pt>
                <c:pt idx="16">
                  <c:v>116</c:v>
                </c:pt>
                <c:pt idx="17">
                  <c:v>116</c:v>
                </c:pt>
                <c:pt idx="18">
                  <c:v>116</c:v>
                </c:pt>
                <c:pt idx="19">
                  <c:v>116</c:v>
                </c:pt>
                <c:pt idx="20">
                  <c:v>116</c:v>
                </c:pt>
                <c:pt idx="21">
                  <c:v>116</c:v>
                </c:pt>
                <c:pt idx="22">
                  <c:v>116</c:v>
                </c:pt>
                <c:pt idx="23">
                  <c:v>116</c:v>
                </c:pt>
                <c:pt idx="24">
                  <c:v>116</c:v>
                </c:pt>
                <c:pt idx="25">
                  <c:v>116</c:v>
                </c:pt>
                <c:pt idx="26">
                  <c:v>116</c:v>
                </c:pt>
                <c:pt idx="27">
                  <c:v>116</c:v>
                </c:pt>
                <c:pt idx="28">
                  <c:v>116</c:v>
                </c:pt>
                <c:pt idx="29">
                  <c:v>116</c:v>
                </c:pt>
                <c:pt idx="30">
                  <c:v>116</c:v>
                </c:pt>
                <c:pt idx="31">
                  <c:v>116</c:v>
                </c:pt>
                <c:pt idx="32">
                  <c:v>116</c:v>
                </c:pt>
                <c:pt idx="33">
                  <c:v>116</c:v>
                </c:pt>
                <c:pt idx="34">
                  <c:v>116</c:v>
                </c:pt>
                <c:pt idx="35">
                  <c:v>116</c:v>
                </c:pt>
                <c:pt idx="36">
                  <c:v>116</c:v>
                </c:pt>
                <c:pt idx="37">
                  <c:v>116</c:v>
                </c:pt>
                <c:pt idx="38">
                  <c:v>116</c:v>
                </c:pt>
                <c:pt idx="39">
                  <c:v>116</c:v>
                </c:pt>
                <c:pt idx="40">
                  <c:v>116</c:v>
                </c:pt>
                <c:pt idx="41">
                  <c:v>116</c:v>
                </c:pt>
                <c:pt idx="42">
                  <c:v>116</c:v>
                </c:pt>
                <c:pt idx="43">
                  <c:v>116</c:v>
                </c:pt>
                <c:pt idx="44">
                  <c:v>116</c:v>
                </c:pt>
                <c:pt idx="45">
                  <c:v>116</c:v>
                </c:pt>
                <c:pt idx="46">
                  <c:v>116</c:v>
                </c:pt>
                <c:pt idx="47">
                  <c:v>116</c:v>
                </c:pt>
                <c:pt idx="48">
                  <c:v>116</c:v>
                </c:pt>
                <c:pt idx="49">
                  <c:v>116</c:v>
                </c:pt>
                <c:pt idx="50">
                  <c:v>116</c:v>
                </c:pt>
                <c:pt idx="51">
                  <c:v>116</c:v>
                </c:pt>
                <c:pt idx="52">
                  <c:v>116</c:v>
                </c:pt>
                <c:pt idx="53">
                  <c:v>116</c:v>
                </c:pt>
                <c:pt idx="54">
                  <c:v>116</c:v>
                </c:pt>
                <c:pt idx="55">
                  <c:v>116</c:v>
                </c:pt>
                <c:pt idx="56">
                  <c:v>116</c:v>
                </c:pt>
                <c:pt idx="57">
                  <c:v>116</c:v>
                </c:pt>
                <c:pt idx="58">
                  <c:v>116</c:v>
                </c:pt>
                <c:pt idx="59">
                  <c:v>116</c:v>
                </c:pt>
                <c:pt idx="60">
                  <c:v>116</c:v>
                </c:pt>
                <c:pt idx="61">
                  <c:v>116</c:v>
                </c:pt>
                <c:pt idx="62">
                  <c:v>116</c:v>
                </c:pt>
                <c:pt idx="63">
                  <c:v>116</c:v>
                </c:pt>
                <c:pt idx="64">
                  <c:v>116</c:v>
                </c:pt>
                <c:pt idx="65">
                  <c:v>116</c:v>
                </c:pt>
                <c:pt idx="66">
                  <c:v>116</c:v>
                </c:pt>
                <c:pt idx="67">
                  <c:v>116</c:v>
                </c:pt>
                <c:pt idx="68">
                  <c:v>116</c:v>
                </c:pt>
                <c:pt idx="69">
                  <c:v>116</c:v>
                </c:pt>
                <c:pt idx="70">
                  <c:v>116</c:v>
                </c:pt>
                <c:pt idx="71">
                  <c:v>116</c:v>
                </c:pt>
                <c:pt idx="72">
                  <c:v>116</c:v>
                </c:pt>
                <c:pt idx="73">
                  <c:v>116</c:v>
                </c:pt>
                <c:pt idx="74">
                  <c:v>116</c:v>
                </c:pt>
                <c:pt idx="75">
                  <c:v>116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9921-4313-92F7-4C4C8742C114}"/>
            </c:ext>
          </c:extLst>
        </c:ser>
        <c:ser>
          <c:idx val="9"/>
          <c:order val="9"/>
          <c:tx>
            <c:strRef>
              <c:f>'Log DALYs Uganda Adult make plo'!$S$1</c:f>
              <c:strCache>
                <c:ptCount val="1"/>
                <c:pt idx="0">
                  <c:v>Uganda water heating improved wood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plo'!$I$2:$I$77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plo'!$S$2:$S$77</c:f>
              <c:numCache>
                <c:formatCode>General</c:formatCode>
                <c:ptCount val="76"/>
                <c:pt idx="0">
                  <c:v>102</c:v>
                </c:pt>
                <c:pt idx="1">
                  <c:v>102</c:v>
                </c:pt>
                <c:pt idx="2">
                  <c:v>102</c:v>
                </c:pt>
                <c:pt idx="3">
                  <c:v>102</c:v>
                </c:pt>
                <c:pt idx="4">
                  <c:v>102</c:v>
                </c:pt>
                <c:pt idx="5">
                  <c:v>102</c:v>
                </c:pt>
                <c:pt idx="6">
                  <c:v>102</c:v>
                </c:pt>
                <c:pt idx="7">
                  <c:v>102</c:v>
                </c:pt>
                <c:pt idx="8">
                  <c:v>102</c:v>
                </c:pt>
                <c:pt idx="9">
                  <c:v>102</c:v>
                </c:pt>
                <c:pt idx="10">
                  <c:v>102</c:v>
                </c:pt>
                <c:pt idx="11">
                  <c:v>102</c:v>
                </c:pt>
                <c:pt idx="12">
                  <c:v>102</c:v>
                </c:pt>
                <c:pt idx="13">
                  <c:v>102</c:v>
                </c:pt>
                <c:pt idx="14">
                  <c:v>102</c:v>
                </c:pt>
                <c:pt idx="15">
                  <c:v>102</c:v>
                </c:pt>
                <c:pt idx="16">
                  <c:v>102</c:v>
                </c:pt>
                <c:pt idx="17">
                  <c:v>102</c:v>
                </c:pt>
                <c:pt idx="18">
                  <c:v>102</c:v>
                </c:pt>
                <c:pt idx="19">
                  <c:v>102</c:v>
                </c:pt>
                <c:pt idx="20">
                  <c:v>102</c:v>
                </c:pt>
                <c:pt idx="21">
                  <c:v>102</c:v>
                </c:pt>
                <c:pt idx="22">
                  <c:v>102</c:v>
                </c:pt>
                <c:pt idx="23">
                  <c:v>102</c:v>
                </c:pt>
                <c:pt idx="24">
                  <c:v>102</c:v>
                </c:pt>
                <c:pt idx="25">
                  <c:v>102</c:v>
                </c:pt>
                <c:pt idx="26">
                  <c:v>102</c:v>
                </c:pt>
                <c:pt idx="27">
                  <c:v>102</c:v>
                </c:pt>
                <c:pt idx="28">
                  <c:v>102</c:v>
                </c:pt>
                <c:pt idx="29">
                  <c:v>102</c:v>
                </c:pt>
                <c:pt idx="30">
                  <c:v>102</c:v>
                </c:pt>
                <c:pt idx="31">
                  <c:v>102</c:v>
                </c:pt>
                <c:pt idx="32">
                  <c:v>102</c:v>
                </c:pt>
                <c:pt idx="33">
                  <c:v>102</c:v>
                </c:pt>
                <c:pt idx="34">
                  <c:v>102</c:v>
                </c:pt>
                <c:pt idx="35">
                  <c:v>102</c:v>
                </c:pt>
                <c:pt idx="36">
                  <c:v>102</c:v>
                </c:pt>
                <c:pt idx="37">
                  <c:v>102</c:v>
                </c:pt>
                <c:pt idx="38">
                  <c:v>102</c:v>
                </c:pt>
                <c:pt idx="39">
                  <c:v>102</c:v>
                </c:pt>
                <c:pt idx="40">
                  <c:v>102</c:v>
                </c:pt>
                <c:pt idx="41">
                  <c:v>102</c:v>
                </c:pt>
                <c:pt idx="42">
                  <c:v>102</c:v>
                </c:pt>
                <c:pt idx="43">
                  <c:v>102</c:v>
                </c:pt>
                <c:pt idx="44">
                  <c:v>102</c:v>
                </c:pt>
                <c:pt idx="45">
                  <c:v>102</c:v>
                </c:pt>
                <c:pt idx="46">
                  <c:v>102</c:v>
                </c:pt>
                <c:pt idx="47">
                  <c:v>102</c:v>
                </c:pt>
                <c:pt idx="48">
                  <c:v>102</c:v>
                </c:pt>
                <c:pt idx="49">
                  <c:v>102</c:v>
                </c:pt>
                <c:pt idx="50">
                  <c:v>102</c:v>
                </c:pt>
                <c:pt idx="51">
                  <c:v>102</c:v>
                </c:pt>
                <c:pt idx="52">
                  <c:v>102</c:v>
                </c:pt>
                <c:pt idx="53">
                  <c:v>102</c:v>
                </c:pt>
                <c:pt idx="54">
                  <c:v>102</c:v>
                </c:pt>
                <c:pt idx="55">
                  <c:v>102</c:v>
                </c:pt>
                <c:pt idx="56">
                  <c:v>102</c:v>
                </c:pt>
                <c:pt idx="57">
                  <c:v>102</c:v>
                </c:pt>
                <c:pt idx="58">
                  <c:v>102</c:v>
                </c:pt>
                <c:pt idx="59">
                  <c:v>102</c:v>
                </c:pt>
                <c:pt idx="60">
                  <c:v>102</c:v>
                </c:pt>
                <c:pt idx="61">
                  <c:v>102</c:v>
                </c:pt>
                <c:pt idx="62">
                  <c:v>102</c:v>
                </c:pt>
                <c:pt idx="63">
                  <c:v>102</c:v>
                </c:pt>
                <c:pt idx="64">
                  <c:v>102</c:v>
                </c:pt>
                <c:pt idx="65">
                  <c:v>102</c:v>
                </c:pt>
                <c:pt idx="66">
                  <c:v>102</c:v>
                </c:pt>
                <c:pt idx="67">
                  <c:v>102</c:v>
                </c:pt>
                <c:pt idx="68">
                  <c:v>102</c:v>
                </c:pt>
                <c:pt idx="69">
                  <c:v>102</c:v>
                </c:pt>
                <c:pt idx="70">
                  <c:v>102</c:v>
                </c:pt>
                <c:pt idx="71">
                  <c:v>102</c:v>
                </c:pt>
                <c:pt idx="72">
                  <c:v>102</c:v>
                </c:pt>
                <c:pt idx="73">
                  <c:v>102</c:v>
                </c:pt>
                <c:pt idx="74">
                  <c:v>102</c:v>
                </c:pt>
                <c:pt idx="75">
                  <c:v>102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9921-4313-92F7-4C4C8742C114}"/>
            </c:ext>
          </c:extLst>
        </c:ser>
        <c:ser>
          <c:idx val="10"/>
          <c:order val="10"/>
          <c:tx>
            <c:strRef>
              <c:f>'Log DALYs Uganda Adult make plo'!$T$1</c:f>
              <c:strCache>
                <c:ptCount val="1"/>
                <c:pt idx="0">
                  <c:v>Uganda water heating Charcoal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plo'!$I$2:$I$77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plo'!$T$2:$T$77</c:f>
              <c:numCache>
                <c:formatCode>General</c:formatCode>
                <c:ptCount val="76"/>
                <c:pt idx="0">
                  <c:v>42</c:v>
                </c:pt>
                <c:pt idx="1">
                  <c:v>42</c:v>
                </c:pt>
                <c:pt idx="2">
                  <c:v>42</c:v>
                </c:pt>
                <c:pt idx="3">
                  <c:v>42</c:v>
                </c:pt>
                <c:pt idx="4">
                  <c:v>42</c:v>
                </c:pt>
                <c:pt idx="5">
                  <c:v>42</c:v>
                </c:pt>
                <c:pt idx="6">
                  <c:v>42</c:v>
                </c:pt>
                <c:pt idx="7">
                  <c:v>42</c:v>
                </c:pt>
                <c:pt idx="8">
                  <c:v>42</c:v>
                </c:pt>
                <c:pt idx="9">
                  <c:v>42</c:v>
                </c:pt>
                <c:pt idx="10">
                  <c:v>42</c:v>
                </c:pt>
                <c:pt idx="11">
                  <c:v>42</c:v>
                </c:pt>
                <c:pt idx="12">
                  <c:v>42</c:v>
                </c:pt>
                <c:pt idx="13">
                  <c:v>42</c:v>
                </c:pt>
                <c:pt idx="14">
                  <c:v>42</c:v>
                </c:pt>
                <c:pt idx="15">
                  <c:v>42</c:v>
                </c:pt>
                <c:pt idx="16">
                  <c:v>42</c:v>
                </c:pt>
                <c:pt idx="17">
                  <c:v>42</c:v>
                </c:pt>
                <c:pt idx="18">
                  <c:v>42</c:v>
                </c:pt>
                <c:pt idx="19">
                  <c:v>42</c:v>
                </c:pt>
                <c:pt idx="20">
                  <c:v>42</c:v>
                </c:pt>
                <c:pt idx="21">
                  <c:v>42</c:v>
                </c:pt>
                <c:pt idx="22">
                  <c:v>42</c:v>
                </c:pt>
                <c:pt idx="23">
                  <c:v>42</c:v>
                </c:pt>
                <c:pt idx="24">
                  <c:v>42</c:v>
                </c:pt>
                <c:pt idx="25">
                  <c:v>42</c:v>
                </c:pt>
                <c:pt idx="26">
                  <c:v>42</c:v>
                </c:pt>
                <c:pt idx="27">
                  <c:v>42</c:v>
                </c:pt>
                <c:pt idx="28">
                  <c:v>42</c:v>
                </c:pt>
                <c:pt idx="29">
                  <c:v>42</c:v>
                </c:pt>
                <c:pt idx="30">
                  <c:v>42</c:v>
                </c:pt>
                <c:pt idx="31">
                  <c:v>42</c:v>
                </c:pt>
                <c:pt idx="32">
                  <c:v>42</c:v>
                </c:pt>
                <c:pt idx="33">
                  <c:v>42</c:v>
                </c:pt>
                <c:pt idx="34">
                  <c:v>42</c:v>
                </c:pt>
                <c:pt idx="35">
                  <c:v>42</c:v>
                </c:pt>
                <c:pt idx="36">
                  <c:v>42</c:v>
                </c:pt>
                <c:pt idx="37">
                  <c:v>42</c:v>
                </c:pt>
                <c:pt idx="38">
                  <c:v>42</c:v>
                </c:pt>
                <c:pt idx="39">
                  <c:v>42</c:v>
                </c:pt>
                <c:pt idx="40">
                  <c:v>42</c:v>
                </c:pt>
                <c:pt idx="41">
                  <c:v>42</c:v>
                </c:pt>
                <c:pt idx="42">
                  <c:v>42</c:v>
                </c:pt>
                <c:pt idx="43">
                  <c:v>42</c:v>
                </c:pt>
                <c:pt idx="44">
                  <c:v>42</c:v>
                </c:pt>
                <c:pt idx="45">
                  <c:v>42</c:v>
                </c:pt>
                <c:pt idx="46">
                  <c:v>42</c:v>
                </c:pt>
                <c:pt idx="47">
                  <c:v>42</c:v>
                </c:pt>
                <c:pt idx="48">
                  <c:v>42</c:v>
                </c:pt>
                <c:pt idx="49">
                  <c:v>42</c:v>
                </c:pt>
                <c:pt idx="50">
                  <c:v>42</c:v>
                </c:pt>
                <c:pt idx="51">
                  <c:v>42</c:v>
                </c:pt>
                <c:pt idx="52">
                  <c:v>42</c:v>
                </c:pt>
                <c:pt idx="53">
                  <c:v>42</c:v>
                </c:pt>
                <c:pt idx="54">
                  <c:v>42</c:v>
                </c:pt>
                <c:pt idx="55">
                  <c:v>42</c:v>
                </c:pt>
                <c:pt idx="56">
                  <c:v>42</c:v>
                </c:pt>
                <c:pt idx="57">
                  <c:v>42</c:v>
                </c:pt>
                <c:pt idx="58">
                  <c:v>42</c:v>
                </c:pt>
                <c:pt idx="59">
                  <c:v>42</c:v>
                </c:pt>
                <c:pt idx="60">
                  <c:v>42</c:v>
                </c:pt>
                <c:pt idx="61">
                  <c:v>42</c:v>
                </c:pt>
                <c:pt idx="62">
                  <c:v>42</c:v>
                </c:pt>
                <c:pt idx="63">
                  <c:v>42</c:v>
                </c:pt>
                <c:pt idx="64">
                  <c:v>42</c:v>
                </c:pt>
                <c:pt idx="65">
                  <c:v>42</c:v>
                </c:pt>
                <c:pt idx="66">
                  <c:v>42</c:v>
                </c:pt>
                <c:pt idx="67">
                  <c:v>42</c:v>
                </c:pt>
                <c:pt idx="68">
                  <c:v>42</c:v>
                </c:pt>
                <c:pt idx="69">
                  <c:v>42</c:v>
                </c:pt>
                <c:pt idx="70">
                  <c:v>42</c:v>
                </c:pt>
                <c:pt idx="71">
                  <c:v>42</c:v>
                </c:pt>
                <c:pt idx="72">
                  <c:v>42</c:v>
                </c:pt>
                <c:pt idx="73">
                  <c:v>42</c:v>
                </c:pt>
                <c:pt idx="74">
                  <c:v>42</c:v>
                </c:pt>
                <c:pt idx="75">
                  <c:v>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9921-4313-92F7-4C4C8742C114}"/>
            </c:ext>
          </c:extLst>
        </c:ser>
        <c:ser>
          <c:idx val="11"/>
          <c:order val="11"/>
          <c:tx>
            <c:strRef>
              <c:f>'Log DALYs Uganda Adult make plo'!$U$1</c:f>
              <c:strCache>
                <c:ptCount val="1"/>
                <c:pt idx="0">
                  <c:v>Uganda water heating Minimoto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plo'!$I$2:$I$77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plo'!$U$2:$U$77</c:f>
              <c:numCache>
                <c:formatCode>General</c:formatCode>
                <c:ptCount val="76"/>
                <c:pt idx="0">
                  <c:v>14</c:v>
                </c:pt>
                <c:pt idx="1">
                  <c:v>14</c:v>
                </c:pt>
                <c:pt idx="2">
                  <c:v>14</c:v>
                </c:pt>
                <c:pt idx="3">
                  <c:v>14</c:v>
                </c:pt>
                <c:pt idx="4">
                  <c:v>14</c:v>
                </c:pt>
                <c:pt idx="5">
                  <c:v>14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14</c:v>
                </c:pt>
                <c:pt idx="10">
                  <c:v>14</c:v>
                </c:pt>
                <c:pt idx="11">
                  <c:v>14</c:v>
                </c:pt>
                <c:pt idx="12">
                  <c:v>14</c:v>
                </c:pt>
                <c:pt idx="13">
                  <c:v>14</c:v>
                </c:pt>
                <c:pt idx="14">
                  <c:v>14</c:v>
                </c:pt>
                <c:pt idx="15">
                  <c:v>14</c:v>
                </c:pt>
                <c:pt idx="16">
                  <c:v>14</c:v>
                </c:pt>
                <c:pt idx="17">
                  <c:v>14</c:v>
                </c:pt>
                <c:pt idx="18">
                  <c:v>14</c:v>
                </c:pt>
                <c:pt idx="19">
                  <c:v>14</c:v>
                </c:pt>
                <c:pt idx="20">
                  <c:v>14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14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14</c:v>
                </c:pt>
                <c:pt idx="42">
                  <c:v>14</c:v>
                </c:pt>
                <c:pt idx="43">
                  <c:v>14</c:v>
                </c:pt>
                <c:pt idx="44">
                  <c:v>14</c:v>
                </c:pt>
                <c:pt idx="45">
                  <c:v>14</c:v>
                </c:pt>
                <c:pt idx="46">
                  <c:v>14</c:v>
                </c:pt>
                <c:pt idx="47">
                  <c:v>14</c:v>
                </c:pt>
                <c:pt idx="48">
                  <c:v>14</c:v>
                </c:pt>
                <c:pt idx="49">
                  <c:v>14</c:v>
                </c:pt>
                <c:pt idx="50">
                  <c:v>14</c:v>
                </c:pt>
                <c:pt idx="51">
                  <c:v>14</c:v>
                </c:pt>
                <c:pt idx="52">
                  <c:v>14</c:v>
                </c:pt>
                <c:pt idx="53">
                  <c:v>14</c:v>
                </c:pt>
                <c:pt idx="54">
                  <c:v>14</c:v>
                </c:pt>
                <c:pt idx="55">
                  <c:v>14</c:v>
                </c:pt>
                <c:pt idx="56">
                  <c:v>14</c:v>
                </c:pt>
                <c:pt idx="57">
                  <c:v>14</c:v>
                </c:pt>
                <c:pt idx="58">
                  <c:v>14</c:v>
                </c:pt>
                <c:pt idx="59">
                  <c:v>14</c:v>
                </c:pt>
                <c:pt idx="60">
                  <c:v>14</c:v>
                </c:pt>
                <c:pt idx="61">
                  <c:v>14</c:v>
                </c:pt>
                <c:pt idx="62">
                  <c:v>14</c:v>
                </c:pt>
                <c:pt idx="63">
                  <c:v>14</c:v>
                </c:pt>
                <c:pt idx="64">
                  <c:v>14</c:v>
                </c:pt>
                <c:pt idx="65">
                  <c:v>14</c:v>
                </c:pt>
                <c:pt idx="66">
                  <c:v>14</c:v>
                </c:pt>
                <c:pt idx="67">
                  <c:v>14</c:v>
                </c:pt>
                <c:pt idx="68">
                  <c:v>14</c:v>
                </c:pt>
                <c:pt idx="69">
                  <c:v>14</c:v>
                </c:pt>
                <c:pt idx="70">
                  <c:v>14</c:v>
                </c:pt>
                <c:pt idx="71">
                  <c:v>14</c:v>
                </c:pt>
                <c:pt idx="72">
                  <c:v>14</c:v>
                </c:pt>
                <c:pt idx="73">
                  <c:v>14</c:v>
                </c:pt>
                <c:pt idx="74">
                  <c:v>14</c:v>
                </c:pt>
                <c:pt idx="75">
                  <c:v>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9921-4313-92F7-4C4C8742C114}"/>
            </c:ext>
          </c:extLst>
        </c:ser>
        <c:ser>
          <c:idx val="12"/>
          <c:order val="12"/>
          <c:tx>
            <c:strRef>
              <c:f>'Log DALYs Uganda Adult make plo'!$V$1</c:f>
              <c:strCache>
                <c:ptCount val="1"/>
                <c:pt idx="0">
                  <c:v>Uganda water heating LPG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plo'!$I$2:$I$77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plo'!$V$2:$V$77</c:f>
              <c:numCache>
                <c:formatCode>General</c:formatCode>
                <c:ptCount val="7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9921-4313-92F7-4C4C8742C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040352"/>
        <c:axId val="598047424"/>
      </c:scatterChart>
      <c:valAx>
        <c:axId val="598040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047424"/>
        <c:crosses val="autoZero"/>
        <c:crossBetween val="midCat"/>
      </c:valAx>
      <c:valAx>
        <c:axId val="59804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040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'Log DALYs Uganda Adult make (4)'!$B$1</c:f>
              <c:strCache>
                <c:ptCount val="1"/>
                <c:pt idx="0">
                  <c:v>Uganda Adult High Risk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(4)'!$A$2:$A$77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(4)'!$B$2:$B$77</c:f>
              <c:numCache>
                <c:formatCode>General</c:formatCode>
                <c:ptCount val="76"/>
                <c:pt idx="0">
                  <c:v>1166.6071775768801</c:v>
                </c:pt>
                <c:pt idx="1">
                  <c:v>1098.0987882152101</c:v>
                </c:pt>
                <c:pt idx="2">
                  <c:v>1029.67822266392</c:v>
                </c:pt>
                <c:pt idx="3">
                  <c:v>961.84193758374704</c:v>
                </c:pt>
                <c:pt idx="4">
                  <c:v>895.10997101775604</c:v>
                </c:pt>
                <c:pt idx="5">
                  <c:v>830.002402726387</c:v>
                </c:pt>
                <c:pt idx="6">
                  <c:v>767.01800090673999</c:v>
                </c:pt>
                <c:pt idx="7">
                  <c:v>706.62038166340403</c:v>
                </c:pt>
                <c:pt idx="8">
                  <c:v>649.21488940676397</c:v>
                </c:pt>
                <c:pt idx="9">
                  <c:v>595.11486196914097</c:v>
                </c:pt>
                <c:pt idx="10">
                  <c:v>544.52160814262697</c:v>
                </c:pt>
                <c:pt idx="11">
                  <c:v>497.53300089984702</c:v>
                </c:pt>
                <c:pt idx="12">
                  <c:v>454.16685080733299</c:v>
                </c:pt>
                <c:pt idx="13">
                  <c:v>414.38301915522402</c:v>
                </c:pt>
                <c:pt idx="14">
                  <c:v>378.09662218481202</c:v>
                </c:pt>
                <c:pt idx="15">
                  <c:v>345.17609100329901</c:v>
                </c:pt>
                <c:pt idx="16">
                  <c:v>315.432739184296</c:v>
                </c:pt>
                <c:pt idx="17">
                  <c:v>288.62085120876401</c:v>
                </c:pt>
                <c:pt idx="18">
                  <c:v>264.45834044516897</c:v>
                </c:pt>
                <c:pt idx="19">
                  <c:v>242.66049886385801</c:v>
                </c:pt>
                <c:pt idx="20">
                  <c:v>222.97233456517401</c:v>
                </c:pt>
                <c:pt idx="21">
                  <c:v>205.18814262848201</c:v>
                </c:pt>
                <c:pt idx="22">
                  <c:v>189.152227283244</c:v>
                </c:pt>
                <c:pt idx="23">
                  <c:v>174.74306519163699</c:v>
                </c:pt>
                <c:pt idx="24">
                  <c:v>161.85178754228301</c:v>
                </c:pt>
                <c:pt idx="25">
                  <c:v>150.36640748892199</c:v>
                </c:pt>
                <c:pt idx="26">
                  <c:v>140.16648818580299</c:v>
                </c:pt>
                <c:pt idx="27">
                  <c:v>131.12614345438499</c:v>
                </c:pt>
                <c:pt idx="28">
                  <c:v>123.120528233795</c:v>
                </c:pt>
                <c:pt idx="29">
                  <c:v>116.03164494745801</c:v>
                </c:pt>
                <c:pt idx="30">
                  <c:v>109.751237808992</c:v>
                </c:pt>
                <c:pt idx="31">
                  <c:v>104.18071884530301</c:v>
                </c:pt>
                <c:pt idx="32">
                  <c:v>99.229851686178705</c:v>
                </c:pt>
                <c:pt idx="33">
                  <c:v>94.816259809105404</c:v>
                </c:pt>
                <c:pt idx="34">
                  <c:v>90.866526420358099</c:v>
                </c:pt>
                <c:pt idx="35">
                  <c:v>87.318069061589796</c:v>
                </c:pt>
                <c:pt idx="36">
                  <c:v>84.120417037516802</c:v>
                </c:pt>
                <c:pt idx="37">
                  <c:v>81.234971633667399</c:v>
                </c:pt>
                <c:pt idx="38">
                  <c:v>78.633086521124596</c:v>
                </c:pt>
                <c:pt idx="39">
                  <c:v>76.292959302841098</c:v>
                </c:pt>
                <c:pt idx="40">
                  <c:v>74.196234487432704</c:v>
                </c:pt>
                <c:pt idx="41">
                  <c:v>72.325243223581097</c:v>
                </c:pt>
                <c:pt idx="42">
                  <c:v>70.661435028891205</c:v>
                </c:pt>
                <c:pt idx="43">
                  <c:v>69.185022455168806</c:v>
                </c:pt>
                <c:pt idx="44">
                  <c:v>67.875448439424403</c:v>
                </c:pt>
                <c:pt idx="45">
                  <c:v>66.712141442070205</c:v>
                </c:pt>
                <c:pt idx="46">
                  <c:v>65.675144270718405</c:v>
                </c:pt>
                <c:pt idx="47">
                  <c:v>64.745505237341405</c:v>
                </c:pt>
                <c:pt idx="48">
                  <c:v>63.905619236717499</c:v>
                </c:pt>
                <c:pt idx="49">
                  <c:v>63.139758969304701</c:v>
                </c:pt>
                <c:pt idx="50">
                  <c:v>62.4347857307175</c:v>
                </c:pt>
                <c:pt idx="51">
                  <c:v>61.780731750217598</c:v>
                </c:pt>
                <c:pt idx="52">
                  <c:v>61.170903827922203</c:v>
                </c:pt>
                <c:pt idx="53">
                  <c:v>60.601390298123803</c:v>
                </c:pt>
                <c:pt idx="54">
                  <c:v>60.070137272588397</c:v>
                </c:pt>
                <c:pt idx="55">
                  <c:v>59.5759013097219</c:v>
                </c:pt>
                <c:pt idx="56">
                  <c:v>59.117358045013503</c:v>
                </c:pt>
                <c:pt idx="57">
                  <c:v>58.692530841863302</c:v>
                </c:pt>
                <c:pt idx="58">
                  <c:v>58.298581024010502</c:v>
                </c:pt>
                <c:pt idx="59">
                  <c:v>57.931908388158597</c:v>
                </c:pt>
                <c:pt idx="60">
                  <c:v>57.588453275350901</c:v>
                </c:pt>
                <c:pt idx="61">
                  <c:v>57.264070745374099</c:v>
                </c:pt>
                <c:pt idx="62">
                  <c:v>56.954867049479901</c:v>
                </c:pt>
                <c:pt idx="63">
                  <c:v>56.657439239681601</c:v>
                </c:pt>
                <c:pt idx="64">
                  <c:v>56.3690097051077</c:v>
                </c:pt>
                <c:pt idx="65">
                  <c:v>56.087467894759897</c:v>
                </c:pt>
                <c:pt idx="66">
                  <c:v>55.8113167530692</c:v>
                </c:pt>
                <c:pt idx="67">
                  <c:v>55.539492115314097</c:v>
                </c:pt>
                <c:pt idx="68">
                  <c:v>55.271009483744898</c:v>
                </c:pt>
                <c:pt idx="69">
                  <c:v>55.004431854183501</c:v>
                </c:pt>
                <c:pt idx="70">
                  <c:v>54.737284368449998</c:v>
                </c:pt>
                <c:pt idx="71">
                  <c:v>54.465738840879801</c:v>
                </c:pt>
                <c:pt idx="72">
                  <c:v>54.184971240897497</c:v>
                </c:pt>
                <c:pt idx="73">
                  <c:v>53.890334773187099</c:v>
                </c:pt>
                <c:pt idx="74">
                  <c:v>53.578955177246897</c:v>
                </c:pt>
                <c:pt idx="75">
                  <c:v>53.250975936885901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070-4DA3-AE5B-E6AE597729F3}"/>
            </c:ext>
          </c:extLst>
        </c:ser>
        <c:ser>
          <c:idx val="1"/>
          <c:order val="1"/>
          <c:tx>
            <c:strRef>
              <c:f>'Log DALYs Uganda Adult make (4)'!$C$1</c:f>
              <c:strCache>
                <c:ptCount val="1"/>
                <c:pt idx="0">
                  <c:v>Uganda Adult Medium Risk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(4)'!$A$2:$A$77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(4)'!$C$2:$C$77</c:f>
              <c:numCache>
                <c:formatCode>General</c:formatCode>
                <c:ptCount val="76"/>
                <c:pt idx="0">
                  <c:v>532.35262517372496</c:v>
                </c:pt>
                <c:pt idx="1">
                  <c:v>484.49166526371698</c:v>
                </c:pt>
                <c:pt idx="2">
                  <c:v>440.41525097379701</c:v>
                </c:pt>
                <c:pt idx="3">
                  <c:v>400.09340777229102</c:v>
                </c:pt>
                <c:pt idx="4">
                  <c:v>363.44451093976897</c:v>
                </c:pt>
                <c:pt idx="5">
                  <c:v>330.34061287265502</c:v>
                </c:pt>
                <c:pt idx="6">
                  <c:v>300.60839281923597</c:v>
                </c:pt>
                <c:pt idx="7">
                  <c:v>274.03300975261499</c:v>
                </c:pt>
                <c:pt idx="8">
                  <c:v>250.36815902790499</c:v>
                </c:pt>
                <c:pt idx="9">
                  <c:v>229.35003237599699</c:v>
                </c:pt>
                <c:pt idx="10">
                  <c:v>210.71067669659001</c:v>
                </c:pt>
                <c:pt idx="11">
                  <c:v>194.18758509786201</c:v>
                </c:pt>
                <c:pt idx="12">
                  <c:v>179.52983276944201</c:v>
                </c:pt>
                <c:pt idx="13">
                  <c:v>166.50345217345301</c:v>
                </c:pt>
                <c:pt idx="14">
                  <c:v>154.89775833267001</c:v>
                </c:pt>
                <c:pt idx="15">
                  <c:v>144.53146657425501</c:v>
                </c:pt>
                <c:pt idx="16">
                  <c:v>135.255804585308</c:v>
                </c:pt>
                <c:pt idx="17">
                  <c:v>126.952721232567</c:v>
                </c:pt>
                <c:pt idx="18">
                  <c:v>119.52868636422301</c:v>
                </c:pt>
                <c:pt idx="19">
                  <c:v>112.906476722259</c:v>
                </c:pt>
                <c:pt idx="20">
                  <c:v>107.017576231503</c:v>
                </c:pt>
                <c:pt idx="21">
                  <c:v>101.796836685697</c:v>
                </c:pt>
                <c:pt idx="22">
                  <c:v>97.179829072101001</c:v>
                </c:pt>
                <c:pt idx="23">
                  <c:v>93.102282073149695</c:v>
                </c:pt>
                <c:pt idx="24">
                  <c:v>89.500568259436903</c:v>
                </c:pt>
                <c:pt idx="25">
                  <c:v>86.312748356751996</c:v>
                </c:pt>
                <c:pt idx="26">
                  <c:v>83.480444845060006</c:v>
                </c:pt>
                <c:pt idx="27">
                  <c:v>80.951531881409807</c:v>
                </c:pt>
                <c:pt idx="28">
                  <c:v>78.682540738384006</c:v>
                </c:pt>
                <c:pt idx="29">
                  <c:v>76.639252806887498</c:v>
                </c:pt>
                <c:pt idx="30">
                  <c:v>74.794802431851906</c:v>
                </c:pt>
                <c:pt idx="31">
                  <c:v>73.125979142872097</c:v>
                </c:pt>
                <c:pt idx="32">
                  <c:v>71.609373684392594</c:v>
                </c:pt>
                <c:pt idx="33">
                  <c:v>70.219179037897504</c:v>
                </c:pt>
                <c:pt idx="34">
                  <c:v>68.927780943374401</c:v>
                </c:pt>
                <c:pt idx="35">
                  <c:v>67.708916269415695</c:v>
                </c:pt>
                <c:pt idx="36">
                  <c:v>66.541762678495701</c:v>
                </c:pt>
                <c:pt idx="37">
                  <c:v>65.413765311697901</c:v>
                </c:pt>
                <c:pt idx="38">
                  <c:v>64.320771596051799</c:v>
                </c:pt>
                <c:pt idx="39">
                  <c:v>63.264635111176602</c:v>
                </c:pt>
                <c:pt idx="40">
                  <c:v>62.249773290044203</c:v>
                </c:pt>
                <c:pt idx="41">
                  <c:v>61.280395038168599</c:v>
                </c:pt>
                <c:pt idx="42">
                  <c:v>60.3592763291214</c:v>
                </c:pt>
                <c:pt idx="43">
                  <c:v>59.487840446448701</c:v>
                </c:pt>
                <c:pt idx="44">
                  <c:v>58.666720595626998</c:v>
                </c:pt>
                <c:pt idx="45">
                  <c:v>57.896130501677803</c:v>
                </c:pt>
                <c:pt idx="46">
                  <c:v>57.175839533403</c:v>
                </c:pt>
                <c:pt idx="47">
                  <c:v>56.504899526390801</c:v>
                </c:pt>
                <c:pt idx="48">
                  <c:v>55.881359404421701</c:v>
                </c:pt>
                <c:pt idx="49">
                  <c:v>55.302126621479601</c:v>
                </c:pt>
                <c:pt idx="50">
                  <c:v>54.763026608891998</c:v>
                </c:pt>
                <c:pt idx="51">
                  <c:v>54.259042078123699</c:v>
                </c:pt>
                <c:pt idx="52">
                  <c:v>53.784686665678898</c:v>
                </c:pt>
                <c:pt idx="53">
                  <c:v>53.334457506419</c:v>
                </c:pt>
                <c:pt idx="54">
                  <c:v>52.903298801373801</c:v>
                </c:pt>
                <c:pt idx="55">
                  <c:v>52.486994352342002</c:v>
                </c:pt>
                <c:pt idx="56">
                  <c:v>52.0824096158358</c:v>
                </c:pt>
                <c:pt idx="57">
                  <c:v>51.687535787251001</c:v>
                </c:pt>
                <c:pt idx="58">
                  <c:v>51.301339599590101</c:v>
                </c:pt>
                <c:pt idx="59">
                  <c:v>50.9234699109535</c:v>
                </c:pt>
                <c:pt idx="60">
                  <c:v>50.553901711453598</c:v>
                </c:pt>
                <c:pt idx="61">
                  <c:v>50.192608670803601</c:v>
                </c:pt>
                <c:pt idx="62">
                  <c:v>49.839346325691302</c:v>
                </c:pt>
                <c:pt idx="63">
                  <c:v>49.493596030376303</c:v>
                </c:pt>
                <c:pt idx="64">
                  <c:v>49.154668565546899</c:v>
                </c:pt>
                <c:pt idx="65">
                  <c:v>48.821913357859003</c:v>
                </c:pt>
                <c:pt idx="66">
                  <c:v>48.494946596534497</c:v>
                </c:pt>
                <c:pt idx="67">
                  <c:v>48.173808471573999</c:v>
                </c:pt>
                <c:pt idx="68">
                  <c:v>47.8589764135602</c:v>
                </c:pt>
                <c:pt idx="69">
                  <c:v>47.5511798294852</c:v>
                </c:pt>
                <c:pt idx="70">
                  <c:v>47.250978770641801</c:v>
                </c:pt>
                <c:pt idx="71">
                  <c:v>46.9581151425378</c:v>
                </c:pt>
                <c:pt idx="72">
                  <c:v>46.670775346632396</c:v>
                </c:pt>
                <c:pt idx="73">
                  <c:v>46.385111704923297</c:v>
                </c:pt>
                <c:pt idx="74">
                  <c:v>46.095486116863903</c:v>
                </c:pt>
                <c:pt idx="75">
                  <c:v>45.795676353550597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070-4DA3-AE5B-E6AE597729F3}"/>
            </c:ext>
          </c:extLst>
        </c:ser>
        <c:ser>
          <c:idx val="2"/>
          <c:order val="2"/>
          <c:tx>
            <c:strRef>
              <c:f>'Log DALYs Uganda Adult make (4)'!$D$1</c:f>
              <c:strCache>
                <c:ptCount val="1"/>
                <c:pt idx="0">
                  <c:v>Uganda Adult Low Risk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(4)'!$A$2:$A$77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(4)'!$D$2:$D$77</c:f>
              <c:numCache>
                <c:formatCode>General</c:formatCode>
                <c:ptCount val="76"/>
                <c:pt idx="0">
                  <c:v>219.28242578990699</c:v>
                </c:pt>
                <c:pt idx="1">
                  <c:v>200.16636606173401</c:v>
                </c:pt>
                <c:pt idx="2">
                  <c:v>183.24253118450801</c:v>
                </c:pt>
                <c:pt idx="3">
                  <c:v>168.26253823393901</c:v>
                </c:pt>
                <c:pt idx="4">
                  <c:v>155.008382545236</c:v>
                </c:pt>
                <c:pt idx="5">
                  <c:v>143.299328729096</c:v>
                </c:pt>
                <c:pt idx="6">
                  <c:v>132.98635286467101</c:v>
                </c:pt>
                <c:pt idx="7">
                  <c:v>123.9414898078</c:v>
                </c:pt>
                <c:pt idx="8">
                  <c:v>116.04771745842901</c:v>
                </c:pt>
                <c:pt idx="9">
                  <c:v>109.191586798399</c:v>
                </c:pt>
                <c:pt idx="10">
                  <c:v>103.259158427887</c:v>
                </c:pt>
                <c:pt idx="11">
                  <c:v>98.135687779949393</c:v>
                </c:pt>
                <c:pt idx="12">
                  <c:v>93.709000080215901</c:v>
                </c:pt>
                <c:pt idx="13">
                  <c:v>89.875002259479203</c:v>
                </c:pt>
                <c:pt idx="14">
                  <c:v>86.542636492227999</c:v>
                </c:pt>
                <c:pt idx="15">
                  <c:v>83.636045364160594</c:v>
                </c:pt>
                <c:pt idx="16">
                  <c:v>81.093406190478206</c:v>
                </c:pt>
                <c:pt idx="17">
                  <c:v>78.863518921446399</c:v>
                </c:pt>
                <c:pt idx="18">
                  <c:v>76.902004963700406</c:v>
                </c:pt>
                <c:pt idx="19">
                  <c:v>75.168796538237103</c:v>
                </c:pt>
                <c:pt idx="20">
                  <c:v>73.627641513328498</c:v>
                </c:pt>
                <c:pt idx="21">
                  <c:v>72.2470949251679</c:v>
                </c:pt>
                <c:pt idx="22">
                  <c:v>71.001700301960199</c:v>
                </c:pt>
                <c:pt idx="23">
                  <c:v>69.872231418170401</c:v>
                </c:pt>
                <c:pt idx="24">
                  <c:v>68.844634899530902</c:v>
                </c:pt>
                <c:pt idx="25">
                  <c:v>67.908025369472995</c:v>
                </c:pt>
                <c:pt idx="26">
                  <c:v>67.052434173388207</c:v>
                </c:pt>
                <c:pt idx="27">
                  <c:v>66.267099850082005</c:v>
                </c:pt>
                <c:pt idx="28">
                  <c:v>65.539962874750401</c:v>
                </c:pt>
                <c:pt idx="29">
                  <c:v>64.858551945089701</c:v>
                </c:pt>
                <c:pt idx="30">
                  <c:v>64.2117252117704</c:v>
                </c:pt>
                <c:pt idx="31">
                  <c:v>63.591272535047402</c:v>
                </c:pt>
                <c:pt idx="32">
                  <c:v>62.9925816963203</c:v>
                </c:pt>
                <c:pt idx="33">
                  <c:v>62.414213298779003</c:v>
                </c:pt>
                <c:pt idx="34">
                  <c:v>61.856785408494197</c:v>
                </c:pt>
                <c:pt idx="35">
                  <c:v>61.321732227424697</c:v>
                </c:pt>
                <c:pt idx="36">
                  <c:v>60.810336731642899</c:v>
                </c:pt>
                <c:pt idx="37">
                  <c:v>60.323169873102003</c:v>
                </c:pt>
                <c:pt idx="38">
                  <c:v>59.859868120662902</c:v>
                </c:pt>
                <c:pt idx="39">
                  <c:v>59.4191050758755</c:v>
                </c:pt>
                <c:pt idx="40">
                  <c:v>58.998642877421098</c:v>
                </c:pt>
                <c:pt idx="41">
                  <c:v>58.5954264810251</c:v>
                </c:pt>
                <c:pt idx="42">
                  <c:v>58.205739812901399</c:v>
                </c:pt>
                <c:pt idx="43">
                  <c:v>57.825435846864202</c:v>
                </c:pt>
                <c:pt idx="44">
                  <c:v>57.450192417846097</c:v>
                </c:pt>
                <c:pt idx="45">
                  <c:v>57.0756794406905</c:v>
                </c:pt>
                <c:pt idx="46">
                  <c:v>56.697520166384102</c:v>
                </c:pt>
                <c:pt idx="47">
                  <c:v>56.3110695378735</c:v>
                </c:pt>
                <c:pt idx="48">
                  <c:v>55.911310565764097</c:v>
                </c:pt>
                <c:pt idx="49">
                  <c:v>55.493342206904401</c:v>
                </c:pt>
                <c:pt idx="50">
                  <c:v>55.053662377039203</c:v>
                </c:pt>
                <c:pt idx="51">
                  <c:v>54.591795886900499</c:v>
                </c:pt>
                <c:pt idx="52">
                  <c:v>54.111361810651402</c:v>
                </c:pt>
                <c:pt idx="53">
                  <c:v>53.619899278193401</c:v>
                </c:pt>
                <c:pt idx="54">
                  <c:v>53.127487247651104</c:v>
                </c:pt>
                <c:pt idx="55">
                  <c:v>52.644799934976099</c:v>
                </c:pt>
                <c:pt idx="56">
                  <c:v>52.181353475846997</c:v>
                </c:pt>
                <c:pt idx="57">
                  <c:v>51.744398876859499</c:v>
                </c:pt>
                <c:pt idx="58">
                  <c:v>51.338511975838799</c:v>
                </c:pt>
                <c:pt idx="59">
                  <c:v>50.965671689367703</c:v>
                </c:pt>
                <c:pt idx="60">
                  <c:v>50.625572632337203</c:v>
                </c:pt>
                <c:pt idx="61">
                  <c:v>50.316015704871901</c:v>
                </c:pt>
                <c:pt idx="62">
                  <c:v>50.033340909447503</c:v>
                </c:pt>
                <c:pt idx="63">
                  <c:v>49.772923587692802</c:v>
                </c:pt>
                <c:pt idx="64">
                  <c:v>49.529733480421598</c:v>
                </c:pt>
                <c:pt idx="65">
                  <c:v>49.298900576341701</c:v>
                </c:pt>
                <c:pt idx="66">
                  <c:v>49.076198820222203</c:v>
                </c:pt>
                <c:pt idx="67">
                  <c:v>48.858370756798699</c:v>
                </c:pt>
                <c:pt idx="68">
                  <c:v>48.643256224186302</c:v>
                </c:pt>
                <c:pt idx="69">
                  <c:v>48.429728670482604</c:v>
                </c:pt>
                <c:pt idx="70">
                  <c:v>48.217471941283897</c:v>
                </c:pt>
                <c:pt idx="71">
                  <c:v>48.006653757257602</c:v>
                </c:pt>
                <c:pt idx="72">
                  <c:v>47.7975734155849</c:v>
                </c:pt>
                <c:pt idx="73">
                  <c:v>47.590370040327301</c:v>
                </c:pt>
                <c:pt idx="74">
                  <c:v>47.384858412961499</c:v>
                </c:pt>
                <c:pt idx="75">
                  <c:v>47.180512453047101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070-4DA3-AE5B-E6AE597729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819120"/>
        <c:axId val="588812048"/>
      </c:scatterChart>
      <c:valAx>
        <c:axId val="588819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812048"/>
        <c:crosses val="autoZero"/>
        <c:crossBetween val="midCat"/>
      </c:valAx>
      <c:valAx>
        <c:axId val="58881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819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'Log DALYs Uganda Adult make (6)'!$J$1</c:f>
              <c:strCache>
                <c:ptCount val="1"/>
                <c:pt idx="0">
                  <c:v>High Risk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(6)'!$I$2:$I$77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(6)'!$J$2:$J$77</c:f>
              <c:numCache>
                <c:formatCode>General</c:formatCode>
                <c:ptCount val="76"/>
                <c:pt idx="0">
                  <c:v>0</c:v>
                </c:pt>
                <c:pt idx="1">
                  <c:v>68.50838936166997</c:v>
                </c:pt>
                <c:pt idx="2">
                  <c:v>136.92895491296008</c:v>
                </c:pt>
                <c:pt idx="3">
                  <c:v>204.76523999313304</c:v>
                </c:pt>
                <c:pt idx="4">
                  <c:v>271.49720655912404</c:v>
                </c:pt>
                <c:pt idx="5">
                  <c:v>336.60477485049307</c:v>
                </c:pt>
                <c:pt idx="6">
                  <c:v>399.58917667014009</c:v>
                </c:pt>
                <c:pt idx="7">
                  <c:v>459.98679591347604</c:v>
                </c:pt>
                <c:pt idx="8">
                  <c:v>517.3922881701161</c:v>
                </c:pt>
                <c:pt idx="9">
                  <c:v>571.4923156077391</c:v>
                </c:pt>
                <c:pt idx="10">
                  <c:v>622.0855694342531</c:v>
                </c:pt>
                <c:pt idx="11">
                  <c:v>669.07417667703305</c:v>
                </c:pt>
                <c:pt idx="12">
                  <c:v>712.44032676954703</c:v>
                </c:pt>
                <c:pt idx="13">
                  <c:v>752.22415842165606</c:v>
                </c:pt>
                <c:pt idx="14">
                  <c:v>788.510555392068</c:v>
                </c:pt>
                <c:pt idx="15">
                  <c:v>821.43108657358107</c:v>
                </c:pt>
                <c:pt idx="16">
                  <c:v>851.17443839258408</c:v>
                </c:pt>
                <c:pt idx="17">
                  <c:v>877.98632636811612</c:v>
                </c:pt>
                <c:pt idx="18">
                  <c:v>902.14883713171116</c:v>
                </c:pt>
                <c:pt idx="19">
                  <c:v>923.94667871302204</c:v>
                </c:pt>
                <c:pt idx="20">
                  <c:v>943.63484301170604</c:v>
                </c:pt>
                <c:pt idx="21">
                  <c:v>961.41903494839812</c:v>
                </c:pt>
                <c:pt idx="22">
                  <c:v>977.4549502936361</c:v>
                </c:pt>
                <c:pt idx="23">
                  <c:v>991.86411238524306</c:v>
                </c:pt>
                <c:pt idx="24">
                  <c:v>1004.7553900345971</c:v>
                </c:pt>
                <c:pt idx="25">
                  <c:v>1016.240770087958</c:v>
                </c:pt>
                <c:pt idx="26">
                  <c:v>1026.4406893910771</c:v>
                </c:pt>
                <c:pt idx="27">
                  <c:v>1035.4810341224952</c:v>
                </c:pt>
                <c:pt idx="28">
                  <c:v>1043.486649343085</c:v>
                </c:pt>
                <c:pt idx="29">
                  <c:v>1050.575532629422</c:v>
                </c:pt>
                <c:pt idx="30">
                  <c:v>1056.855939767888</c:v>
                </c:pt>
                <c:pt idx="31">
                  <c:v>1062.426458731577</c:v>
                </c:pt>
                <c:pt idx="32">
                  <c:v>1067.3773258907013</c:v>
                </c:pt>
                <c:pt idx="33">
                  <c:v>1071.7909177677748</c:v>
                </c:pt>
                <c:pt idx="34">
                  <c:v>1075.7406511565221</c:v>
                </c:pt>
                <c:pt idx="35">
                  <c:v>1079.2891085152903</c:v>
                </c:pt>
                <c:pt idx="36">
                  <c:v>1082.4867605393633</c:v>
                </c:pt>
                <c:pt idx="37">
                  <c:v>1085.3722059432127</c:v>
                </c:pt>
                <c:pt idx="38">
                  <c:v>1087.9740910557555</c:v>
                </c:pt>
                <c:pt idx="39">
                  <c:v>1090.3142182740389</c:v>
                </c:pt>
                <c:pt idx="40">
                  <c:v>1092.4109430894473</c:v>
                </c:pt>
                <c:pt idx="41">
                  <c:v>1094.281934353299</c:v>
                </c:pt>
                <c:pt idx="42">
                  <c:v>1095.9457425479889</c:v>
                </c:pt>
                <c:pt idx="43">
                  <c:v>1097.4221551217113</c:v>
                </c:pt>
                <c:pt idx="44">
                  <c:v>1098.7317291374557</c:v>
                </c:pt>
                <c:pt idx="45">
                  <c:v>1099.89503613481</c:v>
                </c:pt>
                <c:pt idx="46">
                  <c:v>1100.9320333061617</c:v>
                </c:pt>
                <c:pt idx="47">
                  <c:v>1101.8616723395387</c:v>
                </c:pt>
                <c:pt idx="48">
                  <c:v>1102.7015583401626</c:v>
                </c:pt>
                <c:pt idx="49">
                  <c:v>1103.4674186075754</c:v>
                </c:pt>
                <c:pt idx="50">
                  <c:v>1104.1723918461626</c:v>
                </c:pt>
                <c:pt idx="51">
                  <c:v>1104.8264458266624</c:v>
                </c:pt>
                <c:pt idx="52">
                  <c:v>1105.4362737489578</c:v>
                </c:pt>
                <c:pt idx="53">
                  <c:v>1106.0057872787563</c:v>
                </c:pt>
                <c:pt idx="54">
                  <c:v>1106.5370403042916</c:v>
                </c:pt>
                <c:pt idx="55">
                  <c:v>1107.0312762671581</c:v>
                </c:pt>
                <c:pt idx="56">
                  <c:v>1107.4898195318665</c:v>
                </c:pt>
                <c:pt idx="57">
                  <c:v>1107.9146467350167</c:v>
                </c:pt>
                <c:pt idx="58">
                  <c:v>1108.3085965528696</c:v>
                </c:pt>
                <c:pt idx="59">
                  <c:v>1108.6752691887216</c:v>
                </c:pt>
                <c:pt idx="60">
                  <c:v>1109.0187243015291</c:v>
                </c:pt>
                <c:pt idx="61">
                  <c:v>1109.343106831506</c:v>
                </c:pt>
                <c:pt idx="62">
                  <c:v>1109.6523105274002</c:v>
                </c:pt>
                <c:pt idx="63">
                  <c:v>1109.9497383371984</c:v>
                </c:pt>
                <c:pt idx="64">
                  <c:v>1110.2381678717725</c:v>
                </c:pt>
                <c:pt idx="65">
                  <c:v>1110.5197096821203</c:v>
                </c:pt>
                <c:pt idx="66">
                  <c:v>1110.7958608238109</c:v>
                </c:pt>
                <c:pt idx="67">
                  <c:v>1111.067685461566</c:v>
                </c:pt>
                <c:pt idx="68">
                  <c:v>1111.3361680931353</c:v>
                </c:pt>
                <c:pt idx="69">
                  <c:v>1111.6027457226967</c:v>
                </c:pt>
                <c:pt idx="70">
                  <c:v>1111.8698932084301</c:v>
                </c:pt>
                <c:pt idx="71">
                  <c:v>1112.1414387360003</c:v>
                </c:pt>
                <c:pt idx="72">
                  <c:v>1112.4222063359825</c:v>
                </c:pt>
                <c:pt idx="73">
                  <c:v>1112.716842803693</c:v>
                </c:pt>
                <c:pt idx="74">
                  <c:v>1113.0282223996333</c:v>
                </c:pt>
                <c:pt idx="75">
                  <c:v>1113.3562016399942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6FD-4352-8BD9-C9EC40CB39F6}"/>
            </c:ext>
          </c:extLst>
        </c:ser>
        <c:ser>
          <c:idx val="1"/>
          <c:order val="1"/>
          <c:tx>
            <c:strRef>
              <c:f>'Log DALYs Uganda Adult make (6)'!$K$1</c:f>
              <c:strCache>
                <c:ptCount val="1"/>
                <c:pt idx="0">
                  <c:v>Medium Risk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(6)'!$I$2:$I$77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(6)'!$K$2:$K$77</c:f>
              <c:numCache>
                <c:formatCode>General</c:formatCode>
                <c:ptCount val="76"/>
                <c:pt idx="0">
                  <c:v>0</c:v>
                </c:pt>
                <c:pt idx="1">
                  <c:v>47.860959910007978</c:v>
                </c:pt>
                <c:pt idx="2">
                  <c:v>91.937374199927945</c:v>
                </c:pt>
                <c:pt idx="3">
                  <c:v>132.25921740143394</c:v>
                </c:pt>
                <c:pt idx="4">
                  <c:v>168.90811423395598</c:v>
                </c:pt>
                <c:pt idx="5">
                  <c:v>202.01201230106994</c:v>
                </c:pt>
                <c:pt idx="6">
                  <c:v>231.74423235448899</c:v>
                </c:pt>
                <c:pt idx="7">
                  <c:v>258.31961542110997</c:v>
                </c:pt>
                <c:pt idx="8">
                  <c:v>281.98446614581997</c:v>
                </c:pt>
                <c:pt idx="9">
                  <c:v>303.00259279772797</c:v>
                </c:pt>
                <c:pt idx="10">
                  <c:v>321.64194847713497</c:v>
                </c:pt>
                <c:pt idx="11">
                  <c:v>338.16504007586298</c:v>
                </c:pt>
                <c:pt idx="12">
                  <c:v>352.82279240428295</c:v>
                </c:pt>
                <c:pt idx="13">
                  <c:v>365.84917300027195</c:v>
                </c:pt>
                <c:pt idx="14">
                  <c:v>377.45486684105492</c:v>
                </c:pt>
                <c:pt idx="15">
                  <c:v>387.82115859946998</c:v>
                </c:pt>
                <c:pt idx="16">
                  <c:v>397.09682058841696</c:v>
                </c:pt>
                <c:pt idx="17">
                  <c:v>405.39990394115796</c:v>
                </c:pt>
                <c:pt idx="18">
                  <c:v>412.82393880950195</c:v>
                </c:pt>
                <c:pt idx="19">
                  <c:v>419.44614845146594</c:v>
                </c:pt>
                <c:pt idx="20">
                  <c:v>425.33504894222199</c:v>
                </c:pt>
                <c:pt idx="21">
                  <c:v>430.55578848802793</c:v>
                </c:pt>
                <c:pt idx="22">
                  <c:v>435.17279610162393</c:v>
                </c:pt>
                <c:pt idx="23">
                  <c:v>439.25034310057526</c:v>
                </c:pt>
                <c:pt idx="24">
                  <c:v>442.85205691428803</c:v>
                </c:pt>
                <c:pt idx="25">
                  <c:v>446.03987681697299</c:v>
                </c:pt>
                <c:pt idx="26">
                  <c:v>448.87218032866497</c:v>
                </c:pt>
                <c:pt idx="27">
                  <c:v>451.40109329231518</c:v>
                </c:pt>
                <c:pt idx="28">
                  <c:v>453.67008443534098</c:v>
                </c:pt>
                <c:pt idx="29">
                  <c:v>455.71337236683746</c:v>
                </c:pt>
                <c:pt idx="30">
                  <c:v>457.55782274187305</c:v>
                </c:pt>
                <c:pt idx="31">
                  <c:v>459.22664603085286</c:v>
                </c:pt>
                <c:pt idx="32">
                  <c:v>460.74325148933235</c:v>
                </c:pt>
                <c:pt idx="33">
                  <c:v>462.13344613582746</c:v>
                </c:pt>
                <c:pt idx="34">
                  <c:v>463.42484423035057</c:v>
                </c:pt>
                <c:pt idx="35">
                  <c:v>464.64370890430928</c:v>
                </c:pt>
                <c:pt idx="36">
                  <c:v>465.81086249522923</c:v>
                </c:pt>
                <c:pt idx="37">
                  <c:v>466.93885986202707</c:v>
                </c:pt>
                <c:pt idx="38">
                  <c:v>468.03185357767313</c:v>
                </c:pt>
                <c:pt idx="39">
                  <c:v>469.08799006254833</c:v>
                </c:pt>
                <c:pt idx="40">
                  <c:v>470.10285188368073</c:v>
                </c:pt>
                <c:pt idx="41">
                  <c:v>471.07223013555637</c:v>
                </c:pt>
                <c:pt idx="42">
                  <c:v>471.99334884460359</c:v>
                </c:pt>
                <c:pt idx="43">
                  <c:v>472.86478472727629</c:v>
                </c:pt>
                <c:pt idx="44">
                  <c:v>473.68590457809796</c:v>
                </c:pt>
                <c:pt idx="45">
                  <c:v>474.45649467204714</c:v>
                </c:pt>
                <c:pt idx="46">
                  <c:v>475.17678564032195</c:v>
                </c:pt>
                <c:pt idx="47">
                  <c:v>475.84772564733419</c:v>
                </c:pt>
                <c:pt idx="48">
                  <c:v>476.47126576930327</c:v>
                </c:pt>
                <c:pt idx="49">
                  <c:v>477.05049855224536</c:v>
                </c:pt>
                <c:pt idx="50">
                  <c:v>477.58959856483295</c:v>
                </c:pt>
                <c:pt idx="51">
                  <c:v>478.09358309560128</c:v>
                </c:pt>
                <c:pt idx="52">
                  <c:v>478.56793850804604</c:v>
                </c:pt>
                <c:pt idx="53">
                  <c:v>479.01816766730599</c:v>
                </c:pt>
                <c:pt idx="54">
                  <c:v>479.44932637235115</c:v>
                </c:pt>
                <c:pt idx="55">
                  <c:v>479.86563082138298</c:v>
                </c:pt>
                <c:pt idx="56">
                  <c:v>480.27021555788917</c:v>
                </c:pt>
                <c:pt idx="57">
                  <c:v>480.66508938647394</c:v>
                </c:pt>
                <c:pt idx="58">
                  <c:v>481.05128557413485</c:v>
                </c:pt>
                <c:pt idx="59">
                  <c:v>481.42915526277147</c:v>
                </c:pt>
                <c:pt idx="60">
                  <c:v>481.79872346227137</c:v>
                </c:pt>
                <c:pt idx="61">
                  <c:v>482.16001650292134</c:v>
                </c:pt>
                <c:pt idx="62">
                  <c:v>482.51327884803368</c:v>
                </c:pt>
                <c:pt idx="63">
                  <c:v>482.85902914334866</c:v>
                </c:pt>
                <c:pt idx="64">
                  <c:v>483.19795660817806</c:v>
                </c:pt>
                <c:pt idx="65">
                  <c:v>483.53071181586597</c:v>
                </c:pt>
                <c:pt idx="66">
                  <c:v>483.85767857719048</c:v>
                </c:pt>
                <c:pt idx="67">
                  <c:v>484.17881670215098</c:v>
                </c:pt>
                <c:pt idx="68">
                  <c:v>484.49364876016477</c:v>
                </c:pt>
                <c:pt idx="69">
                  <c:v>484.80144534423977</c:v>
                </c:pt>
                <c:pt idx="70">
                  <c:v>485.10164640308318</c:v>
                </c:pt>
                <c:pt idx="71">
                  <c:v>485.39451003118717</c:v>
                </c:pt>
                <c:pt idx="72">
                  <c:v>485.68184982709255</c:v>
                </c:pt>
                <c:pt idx="73">
                  <c:v>485.96751346880166</c:v>
                </c:pt>
                <c:pt idx="74">
                  <c:v>486.25713905686104</c:v>
                </c:pt>
                <c:pt idx="75">
                  <c:v>486.55694882017434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6FD-4352-8BD9-C9EC40CB39F6}"/>
            </c:ext>
          </c:extLst>
        </c:ser>
        <c:ser>
          <c:idx val="2"/>
          <c:order val="2"/>
          <c:tx>
            <c:strRef>
              <c:f>'Log DALYs Uganda Adult make (6)'!$L$1</c:f>
              <c:strCache>
                <c:ptCount val="1"/>
                <c:pt idx="0">
                  <c:v>Low Risk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(6)'!$I$2:$I$77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(6)'!$L$2:$L$77</c:f>
              <c:numCache>
                <c:formatCode>General</c:formatCode>
                <c:ptCount val="76"/>
                <c:pt idx="0">
                  <c:v>0</c:v>
                </c:pt>
                <c:pt idx="1">
                  <c:v>19.116059728172985</c:v>
                </c:pt>
                <c:pt idx="2">
                  <c:v>36.039894605398985</c:v>
                </c:pt>
                <c:pt idx="3">
                  <c:v>51.019887555967983</c:v>
                </c:pt>
                <c:pt idx="4">
                  <c:v>64.274043244670992</c:v>
                </c:pt>
                <c:pt idx="5">
                  <c:v>75.983097060810991</c:v>
                </c:pt>
                <c:pt idx="6">
                  <c:v>86.29607292523599</c:v>
                </c:pt>
                <c:pt idx="7">
                  <c:v>95.340935982106998</c:v>
                </c:pt>
                <c:pt idx="8">
                  <c:v>103.23470833147799</c:v>
                </c:pt>
                <c:pt idx="9">
                  <c:v>110.09083899150799</c:v>
                </c:pt>
                <c:pt idx="10">
                  <c:v>116.02326736201999</c:v>
                </c:pt>
                <c:pt idx="11">
                  <c:v>121.1467380099576</c:v>
                </c:pt>
                <c:pt idx="12">
                  <c:v>125.57342570969109</c:v>
                </c:pt>
                <c:pt idx="13">
                  <c:v>129.40742353042779</c:v>
                </c:pt>
                <c:pt idx="14">
                  <c:v>132.73978929767901</c:v>
                </c:pt>
                <c:pt idx="15">
                  <c:v>135.6463804257464</c:v>
                </c:pt>
                <c:pt idx="16">
                  <c:v>138.18901959942878</c:v>
                </c:pt>
                <c:pt idx="17">
                  <c:v>140.4189068684606</c:v>
                </c:pt>
                <c:pt idx="18">
                  <c:v>142.3804208262066</c:v>
                </c:pt>
                <c:pt idx="19">
                  <c:v>144.11362925166989</c:v>
                </c:pt>
                <c:pt idx="20">
                  <c:v>145.65478427657848</c:v>
                </c:pt>
                <c:pt idx="21">
                  <c:v>147.03533086473908</c:v>
                </c:pt>
                <c:pt idx="22">
                  <c:v>148.2807254879468</c:v>
                </c:pt>
                <c:pt idx="23">
                  <c:v>149.41019437173659</c:v>
                </c:pt>
                <c:pt idx="24">
                  <c:v>150.43779089037611</c:v>
                </c:pt>
                <c:pt idx="25">
                  <c:v>151.374400420434</c:v>
                </c:pt>
                <c:pt idx="26">
                  <c:v>152.22999161651879</c:v>
                </c:pt>
                <c:pt idx="27">
                  <c:v>153.015325939825</c:v>
                </c:pt>
                <c:pt idx="28">
                  <c:v>153.74246291515658</c:v>
                </c:pt>
                <c:pt idx="29">
                  <c:v>154.42387384481731</c:v>
                </c:pt>
                <c:pt idx="30">
                  <c:v>155.07070057813661</c:v>
                </c:pt>
                <c:pt idx="31">
                  <c:v>155.69115325485959</c:v>
                </c:pt>
                <c:pt idx="32">
                  <c:v>156.28984409358668</c:v>
                </c:pt>
                <c:pt idx="33">
                  <c:v>156.86821249112799</c:v>
                </c:pt>
                <c:pt idx="34">
                  <c:v>157.42564038141279</c:v>
                </c:pt>
                <c:pt idx="35">
                  <c:v>157.96069356248231</c:v>
                </c:pt>
                <c:pt idx="36">
                  <c:v>158.47208905826409</c:v>
                </c:pt>
                <c:pt idx="37">
                  <c:v>158.95925591680498</c:v>
                </c:pt>
                <c:pt idx="38">
                  <c:v>159.4225576692441</c:v>
                </c:pt>
                <c:pt idx="39">
                  <c:v>159.86332071403149</c:v>
                </c:pt>
                <c:pt idx="40">
                  <c:v>160.28378291248589</c:v>
                </c:pt>
                <c:pt idx="41">
                  <c:v>160.68699930888189</c:v>
                </c:pt>
                <c:pt idx="42">
                  <c:v>161.07668597700558</c:v>
                </c:pt>
                <c:pt idx="43">
                  <c:v>161.4569899430428</c:v>
                </c:pt>
                <c:pt idx="44">
                  <c:v>161.8322333720609</c:v>
                </c:pt>
                <c:pt idx="45">
                  <c:v>162.2067463492165</c:v>
                </c:pt>
                <c:pt idx="46">
                  <c:v>162.5849056235229</c:v>
                </c:pt>
                <c:pt idx="47">
                  <c:v>162.9713562520335</c:v>
                </c:pt>
                <c:pt idx="48">
                  <c:v>163.3711152241429</c:v>
                </c:pt>
                <c:pt idx="49">
                  <c:v>163.78908358300259</c:v>
                </c:pt>
                <c:pt idx="50">
                  <c:v>164.22876341286781</c:v>
                </c:pt>
                <c:pt idx="51">
                  <c:v>164.69062990300648</c:v>
                </c:pt>
                <c:pt idx="52">
                  <c:v>165.17106397925559</c:v>
                </c:pt>
                <c:pt idx="53">
                  <c:v>165.66252651171359</c:v>
                </c:pt>
                <c:pt idx="54">
                  <c:v>166.15493854225588</c:v>
                </c:pt>
                <c:pt idx="55">
                  <c:v>166.63762585493089</c:v>
                </c:pt>
                <c:pt idx="56">
                  <c:v>167.10107231405999</c:v>
                </c:pt>
                <c:pt idx="57">
                  <c:v>167.5380269130475</c:v>
                </c:pt>
                <c:pt idx="58">
                  <c:v>167.9439138140682</c:v>
                </c:pt>
                <c:pt idx="59">
                  <c:v>168.3167541005393</c:v>
                </c:pt>
                <c:pt idx="60">
                  <c:v>168.6568531575698</c:v>
                </c:pt>
                <c:pt idx="61">
                  <c:v>168.96641008503508</c:v>
                </c:pt>
                <c:pt idx="62">
                  <c:v>169.24908488045949</c:v>
                </c:pt>
                <c:pt idx="63">
                  <c:v>169.50950220221421</c:v>
                </c:pt>
                <c:pt idx="64">
                  <c:v>169.75269230948538</c:v>
                </c:pt>
                <c:pt idx="65">
                  <c:v>169.98352521356529</c:v>
                </c:pt>
                <c:pt idx="66">
                  <c:v>170.20622696968479</c:v>
                </c:pt>
                <c:pt idx="67">
                  <c:v>170.42405503310829</c:v>
                </c:pt>
                <c:pt idx="68">
                  <c:v>170.63916956572069</c:v>
                </c:pt>
                <c:pt idx="69">
                  <c:v>170.85269711942439</c:v>
                </c:pt>
                <c:pt idx="70">
                  <c:v>171.06495384862311</c:v>
                </c:pt>
                <c:pt idx="71">
                  <c:v>171.2757720326494</c:v>
                </c:pt>
                <c:pt idx="72">
                  <c:v>171.48485237432209</c:v>
                </c:pt>
                <c:pt idx="73">
                  <c:v>171.69205574957971</c:v>
                </c:pt>
                <c:pt idx="74">
                  <c:v>171.89756737694549</c:v>
                </c:pt>
                <c:pt idx="75">
                  <c:v>172.10191333685989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6FD-4352-8BD9-C9EC40CB39F6}"/>
            </c:ext>
          </c:extLst>
        </c:ser>
        <c:ser>
          <c:idx val="3"/>
          <c:order val="3"/>
          <c:tx>
            <c:strRef>
              <c:f>'Log DALYs Uganda Adult make (6)'!$M$1</c:f>
              <c:strCache>
                <c:ptCount val="1"/>
                <c:pt idx="0">
                  <c:v>Traditional Stove Cooking + Water Heating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(6)'!$I$2:$I$77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(6)'!$M$2:$M$77</c:f>
              <c:numCache>
                <c:formatCode>General</c:formatCode>
                <c:ptCount val="76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6FD-4352-8BD9-C9EC40CB39F6}"/>
            </c:ext>
          </c:extLst>
        </c:ser>
        <c:ser>
          <c:idx val="4"/>
          <c:order val="4"/>
          <c:tx>
            <c:strRef>
              <c:f>'Log DALYs Uganda Adult make (2)'!#REF!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(6)'!$I$2:$I$77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(2)'!#REF!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6FD-4352-8BD9-C9EC40CB39F6}"/>
            </c:ext>
          </c:extLst>
        </c:ser>
        <c:ser>
          <c:idx val="5"/>
          <c:order val="5"/>
          <c:tx>
            <c:strRef>
              <c:f>'Log DALYs Uganda Adult make (2)'!#REF!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(6)'!$I$2:$I$77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(2)'!#REF!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6FD-4352-8BD9-C9EC40CB39F6}"/>
            </c:ext>
          </c:extLst>
        </c:ser>
        <c:ser>
          <c:idx val="6"/>
          <c:order val="6"/>
          <c:tx>
            <c:strRef>
              <c:f>'Log DALYs Uganda Adult make (2)'!#REF!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(6)'!$I$2:$I$77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(2)'!#REF!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6FD-4352-8BD9-C9EC40CB39F6}"/>
            </c:ext>
          </c:extLst>
        </c:ser>
        <c:ser>
          <c:idx val="7"/>
          <c:order val="7"/>
          <c:tx>
            <c:strRef>
              <c:f>'Log DALYs Uganda Adult make (2)'!#REF!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(6)'!$I$2:$I$77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(2)'!#REF!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6FD-4352-8BD9-C9EC40CB39F6}"/>
            </c:ext>
          </c:extLst>
        </c:ser>
        <c:ser>
          <c:idx val="8"/>
          <c:order val="8"/>
          <c:tx>
            <c:strRef>
              <c:f>'Log DALYs Uganda Adult make (6)'!$N$1</c:f>
              <c:strCache>
                <c:ptCount val="1"/>
                <c:pt idx="0">
                  <c:v>Traditional Stove Only Water Heating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(6)'!$I$2:$I$77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(6)'!$N$2:$N$77</c:f>
              <c:numCache>
                <c:formatCode>General</c:formatCode>
                <c:ptCount val="76"/>
                <c:pt idx="0">
                  <c:v>116</c:v>
                </c:pt>
                <c:pt idx="1">
                  <c:v>116</c:v>
                </c:pt>
                <c:pt idx="2">
                  <c:v>116</c:v>
                </c:pt>
                <c:pt idx="3">
                  <c:v>116</c:v>
                </c:pt>
                <c:pt idx="4">
                  <c:v>116</c:v>
                </c:pt>
                <c:pt idx="5">
                  <c:v>116</c:v>
                </c:pt>
                <c:pt idx="6">
                  <c:v>116</c:v>
                </c:pt>
                <c:pt idx="7">
                  <c:v>116</c:v>
                </c:pt>
                <c:pt idx="8">
                  <c:v>116</c:v>
                </c:pt>
                <c:pt idx="9">
                  <c:v>116</c:v>
                </c:pt>
                <c:pt idx="10">
                  <c:v>116</c:v>
                </c:pt>
                <c:pt idx="11">
                  <c:v>116</c:v>
                </c:pt>
                <c:pt idx="12">
                  <c:v>116</c:v>
                </c:pt>
                <c:pt idx="13">
                  <c:v>116</c:v>
                </c:pt>
                <c:pt idx="14">
                  <c:v>116</c:v>
                </c:pt>
                <c:pt idx="15">
                  <c:v>116</c:v>
                </c:pt>
                <c:pt idx="16">
                  <c:v>116</c:v>
                </c:pt>
                <c:pt idx="17">
                  <c:v>116</c:v>
                </c:pt>
                <c:pt idx="18">
                  <c:v>116</c:v>
                </c:pt>
                <c:pt idx="19">
                  <c:v>116</c:v>
                </c:pt>
                <c:pt idx="20">
                  <c:v>116</c:v>
                </c:pt>
                <c:pt idx="21">
                  <c:v>116</c:v>
                </c:pt>
                <c:pt idx="22">
                  <c:v>116</c:v>
                </c:pt>
                <c:pt idx="23">
                  <c:v>116</c:v>
                </c:pt>
                <c:pt idx="24">
                  <c:v>116</c:v>
                </c:pt>
                <c:pt idx="25">
                  <c:v>116</c:v>
                </c:pt>
                <c:pt idx="26">
                  <c:v>116</c:v>
                </c:pt>
                <c:pt idx="27">
                  <c:v>116</c:v>
                </c:pt>
                <c:pt idx="28">
                  <c:v>116</c:v>
                </c:pt>
                <c:pt idx="29">
                  <c:v>116</c:v>
                </c:pt>
                <c:pt idx="30">
                  <c:v>116</c:v>
                </c:pt>
                <c:pt idx="31">
                  <c:v>116</c:v>
                </c:pt>
                <c:pt idx="32">
                  <c:v>116</c:v>
                </c:pt>
                <c:pt idx="33">
                  <c:v>116</c:v>
                </c:pt>
                <c:pt idx="34">
                  <c:v>116</c:v>
                </c:pt>
                <c:pt idx="35">
                  <c:v>116</c:v>
                </c:pt>
                <c:pt idx="36">
                  <c:v>116</c:v>
                </c:pt>
                <c:pt idx="37">
                  <c:v>116</c:v>
                </c:pt>
                <c:pt idx="38">
                  <c:v>116</c:v>
                </c:pt>
                <c:pt idx="39">
                  <c:v>116</c:v>
                </c:pt>
                <c:pt idx="40">
                  <c:v>116</c:v>
                </c:pt>
                <c:pt idx="41">
                  <c:v>116</c:v>
                </c:pt>
                <c:pt idx="42">
                  <c:v>116</c:v>
                </c:pt>
                <c:pt idx="43">
                  <c:v>116</c:v>
                </c:pt>
                <c:pt idx="44">
                  <c:v>116</c:v>
                </c:pt>
                <c:pt idx="45">
                  <c:v>116</c:v>
                </c:pt>
                <c:pt idx="46">
                  <c:v>116</c:v>
                </c:pt>
                <c:pt idx="47">
                  <c:v>116</c:v>
                </c:pt>
                <c:pt idx="48">
                  <c:v>116</c:v>
                </c:pt>
                <c:pt idx="49">
                  <c:v>116</c:v>
                </c:pt>
                <c:pt idx="50">
                  <c:v>116</c:v>
                </c:pt>
                <c:pt idx="51">
                  <c:v>116</c:v>
                </c:pt>
                <c:pt idx="52">
                  <c:v>116</c:v>
                </c:pt>
                <c:pt idx="53">
                  <c:v>116</c:v>
                </c:pt>
                <c:pt idx="54">
                  <c:v>116</c:v>
                </c:pt>
                <c:pt idx="55">
                  <c:v>116</c:v>
                </c:pt>
                <c:pt idx="56">
                  <c:v>116</c:v>
                </c:pt>
                <c:pt idx="57">
                  <c:v>116</c:v>
                </c:pt>
                <c:pt idx="58">
                  <c:v>116</c:v>
                </c:pt>
                <c:pt idx="59">
                  <c:v>116</c:v>
                </c:pt>
                <c:pt idx="60">
                  <c:v>116</c:v>
                </c:pt>
                <c:pt idx="61">
                  <c:v>116</c:v>
                </c:pt>
                <c:pt idx="62">
                  <c:v>116</c:v>
                </c:pt>
                <c:pt idx="63">
                  <c:v>116</c:v>
                </c:pt>
                <c:pt idx="64">
                  <c:v>116</c:v>
                </c:pt>
                <c:pt idx="65">
                  <c:v>116</c:v>
                </c:pt>
                <c:pt idx="66">
                  <c:v>116</c:v>
                </c:pt>
                <c:pt idx="67">
                  <c:v>116</c:v>
                </c:pt>
                <c:pt idx="68">
                  <c:v>116</c:v>
                </c:pt>
                <c:pt idx="69">
                  <c:v>116</c:v>
                </c:pt>
                <c:pt idx="70">
                  <c:v>116</c:v>
                </c:pt>
                <c:pt idx="71">
                  <c:v>116</c:v>
                </c:pt>
                <c:pt idx="72">
                  <c:v>116</c:v>
                </c:pt>
                <c:pt idx="73">
                  <c:v>116</c:v>
                </c:pt>
                <c:pt idx="74">
                  <c:v>116</c:v>
                </c:pt>
                <c:pt idx="75">
                  <c:v>116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F6FD-4352-8BD9-C9EC40CB39F6}"/>
            </c:ext>
          </c:extLst>
        </c:ser>
        <c:ser>
          <c:idx val="9"/>
          <c:order val="9"/>
          <c:tx>
            <c:strRef>
              <c:f>'Log DALYs Uganda Adult make (2)'!#REF!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(6)'!$I$2:$I$77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(2)'!#REF!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F6FD-4352-8BD9-C9EC40CB39F6}"/>
            </c:ext>
          </c:extLst>
        </c:ser>
        <c:ser>
          <c:idx val="10"/>
          <c:order val="10"/>
          <c:tx>
            <c:strRef>
              <c:f>'Log DALYs Uganda Adult make (2)'!#REF!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(6)'!$I$2:$I$77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(2)'!#REF!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F6FD-4352-8BD9-C9EC40CB39F6}"/>
            </c:ext>
          </c:extLst>
        </c:ser>
        <c:ser>
          <c:idx val="11"/>
          <c:order val="11"/>
          <c:tx>
            <c:strRef>
              <c:f>'Log DALYs Uganda Adult make (2)'!#REF!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(6)'!$I$2:$I$77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(2)'!#REF!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F6FD-4352-8BD9-C9EC40CB39F6}"/>
            </c:ext>
          </c:extLst>
        </c:ser>
        <c:ser>
          <c:idx val="12"/>
          <c:order val="12"/>
          <c:tx>
            <c:strRef>
              <c:f>'Log DALYs Uganda Adult make (6)'!$O$1</c:f>
              <c:strCache>
                <c:ptCount val="1"/>
                <c:pt idx="0">
                  <c:v>LPG Only Water Heating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(6)'!$I$2:$I$77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(6)'!$O$2:$O$77</c:f>
              <c:numCache>
                <c:formatCode>General</c:formatCode>
                <c:ptCount val="7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F6FD-4352-8BD9-C9EC40CB39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040352"/>
        <c:axId val="598047424"/>
      </c:scatterChart>
      <c:valAx>
        <c:axId val="598040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047424"/>
        <c:crosses val="autoZero"/>
        <c:crossBetween val="midCat"/>
      </c:valAx>
      <c:valAx>
        <c:axId val="59804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040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'Log DALYs Uganda Adult make (4)'!$J$1</c:f>
              <c:strCache>
                <c:ptCount val="1"/>
                <c:pt idx="0">
                  <c:v>High Risk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(4)'!$I$2:$I$77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(4)'!$J$2:$J$77</c:f>
              <c:numCache>
                <c:formatCode>General</c:formatCode>
                <c:ptCount val="76"/>
                <c:pt idx="0">
                  <c:v>0</c:v>
                </c:pt>
                <c:pt idx="1">
                  <c:v>68.50838936166997</c:v>
                </c:pt>
                <c:pt idx="2">
                  <c:v>136.92895491296008</c:v>
                </c:pt>
                <c:pt idx="3">
                  <c:v>204.76523999313304</c:v>
                </c:pt>
                <c:pt idx="4">
                  <c:v>271.49720655912404</c:v>
                </c:pt>
                <c:pt idx="5">
                  <c:v>336.60477485049307</c:v>
                </c:pt>
                <c:pt idx="6">
                  <c:v>399.58917667014009</c:v>
                </c:pt>
                <c:pt idx="7">
                  <c:v>459.98679591347604</c:v>
                </c:pt>
                <c:pt idx="8">
                  <c:v>517.3922881701161</c:v>
                </c:pt>
                <c:pt idx="9">
                  <c:v>571.4923156077391</c:v>
                </c:pt>
                <c:pt idx="10">
                  <c:v>622.0855694342531</c:v>
                </c:pt>
                <c:pt idx="11">
                  <c:v>669.07417667703305</c:v>
                </c:pt>
                <c:pt idx="12">
                  <c:v>712.44032676954703</c:v>
                </c:pt>
                <c:pt idx="13">
                  <c:v>752.22415842165606</c:v>
                </c:pt>
                <c:pt idx="14">
                  <c:v>788.510555392068</c:v>
                </c:pt>
                <c:pt idx="15">
                  <c:v>821.43108657358107</c:v>
                </c:pt>
                <c:pt idx="16">
                  <c:v>851.17443839258408</c:v>
                </c:pt>
                <c:pt idx="17">
                  <c:v>877.98632636811612</c:v>
                </c:pt>
                <c:pt idx="18">
                  <c:v>902.14883713171116</c:v>
                </c:pt>
                <c:pt idx="19">
                  <c:v>923.94667871302204</c:v>
                </c:pt>
                <c:pt idx="20">
                  <c:v>943.63484301170604</c:v>
                </c:pt>
                <c:pt idx="21">
                  <c:v>961.41903494839812</c:v>
                </c:pt>
                <c:pt idx="22">
                  <c:v>977.4549502936361</c:v>
                </c:pt>
                <c:pt idx="23">
                  <c:v>991.86411238524306</c:v>
                </c:pt>
                <c:pt idx="24">
                  <c:v>1004.7553900345971</c:v>
                </c:pt>
                <c:pt idx="25">
                  <c:v>1016.240770087958</c:v>
                </c:pt>
                <c:pt idx="26">
                  <c:v>1026.4406893910771</c:v>
                </c:pt>
                <c:pt idx="27">
                  <c:v>1035.4810341224952</c:v>
                </c:pt>
                <c:pt idx="28">
                  <c:v>1043.486649343085</c:v>
                </c:pt>
                <c:pt idx="29">
                  <c:v>1050.575532629422</c:v>
                </c:pt>
                <c:pt idx="30">
                  <c:v>1056.855939767888</c:v>
                </c:pt>
                <c:pt idx="31">
                  <c:v>1062.426458731577</c:v>
                </c:pt>
                <c:pt idx="32">
                  <c:v>1067.3773258907013</c:v>
                </c:pt>
                <c:pt idx="33">
                  <c:v>1071.7909177677748</c:v>
                </c:pt>
                <c:pt idx="34">
                  <c:v>1075.7406511565221</c:v>
                </c:pt>
                <c:pt idx="35">
                  <c:v>1079.2891085152903</c:v>
                </c:pt>
                <c:pt idx="36">
                  <c:v>1082.4867605393633</c:v>
                </c:pt>
                <c:pt idx="37">
                  <c:v>1085.3722059432127</c:v>
                </c:pt>
                <c:pt idx="38">
                  <c:v>1087.9740910557555</c:v>
                </c:pt>
                <c:pt idx="39">
                  <c:v>1090.3142182740389</c:v>
                </c:pt>
                <c:pt idx="40">
                  <c:v>1092.4109430894473</c:v>
                </c:pt>
                <c:pt idx="41">
                  <c:v>1094.281934353299</c:v>
                </c:pt>
                <c:pt idx="42">
                  <c:v>1095.9457425479889</c:v>
                </c:pt>
                <c:pt idx="43">
                  <c:v>1097.4221551217113</c:v>
                </c:pt>
                <c:pt idx="44">
                  <c:v>1098.7317291374557</c:v>
                </c:pt>
                <c:pt idx="45">
                  <c:v>1099.89503613481</c:v>
                </c:pt>
                <c:pt idx="46">
                  <c:v>1100.9320333061617</c:v>
                </c:pt>
                <c:pt idx="47">
                  <c:v>1101.8616723395387</c:v>
                </c:pt>
                <c:pt idx="48">
                  <c:v>1102.7015583401626</c:v>
                </c:pt>
                <c:pt idx="49">
                  <c:v>1103.4674186075754</c:v>
                </c:pt>
                <c:pt idx="50">
                  <c:v>1104.1723918461626</c:v>
                </c:pt>
                <c:pt idx="51">
                  <c:v>1104.8264458266624</c:v>
                </c:pt>
                <c:pt idx="52">
                  <c:v>1105.4362737489578</c:v>
                </c:pt>
                <c:pt idx="53">
                  <c:v>1106.0057872787563</c:v>
                </c:pt>
                <c:pt idx="54">
                  <c:v>1106.5370403042916</c:v>
                </c:pt>
                <c:pt idx="55">
                  <c:v>1107.0312762671581</c:v>
                </c:pt>
                <c:pt idx="56">
                  <c:v>1107.4898195318665</c:v>
                </c:pt>
                <c:pt idx="57">
                  <c:v>1107.9146467350167</c:v>
                </c:pt>
                <c:pt idx="58">
                  <c:v>1108.3085965528696</c:v>
                </c:pt>
                <c:pt idx="59">
                  <c:v>1108.6752691887216</c:v>
                </c:pt>
                <c:pt idx="60">
                  <c:v>1109.0187243015291</c:v>
                </c:pt>
                <c:pt idx="61">
                  <c:v>1109.343106831506</c:v>
                </c:pt>
                <c:pt idx="62">
                  <c:v>1109.6523105274002</c:v>
                </c:pt>
                <c:pt idx="63">
                  <c:v>1109.9497383371984</c:v>
                </c:pt>
                <c:pt idx="64">
                  <c:v>1110.2381678717725</c:v>
                </c:pt>
                <c:pt idx="65">
                  <c:v>1110.5197096821203</c:v>
                </c:pt>
                <c:pt idx="66">
                  <c:v>1110.7958608238109</c:v>
                </c:pt>
                <c:pt idx="67">
                  <c:v>1111.067685461566</c:v>
                </c:pt>
                <c:pt idx="68">
                  <c:v>1111.3361680931353</c:v>
                </c:pt>
                <c:pt idx="69">
                  <c:v>1111.6027457226967</c:v>
                </c:pt>
                <c:pt idx="70">
                  <c:v>1111.8698932084301</c:v>
                </c:pt>
                <c:pt idx="71">
                  <c:v>1112.1414387360003</c:v>
                </c:pt>
                <c:pt idx="72">
                  <c:v>1112.4222063359825</c:v>
                </c:pt>
                <c:pt idx="73">
                  <c:v>1112.716842803693</c:v>
                </c:pt>
                <c:pt idx="74">
                  <c:v>1113.0282223996333</c:v>
                </c:pt>
                <c:pt idx="75">
                  <c:v>1113.3562016399942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B22-41F2-939A-6A4AC70614A7}"/>
            </c:ext>
          </c:extLst>
        </c:ser>
        <c:ser>
          <c:idx val="1"/>
          <c:order val="1"/>
          <c:tx>
            <c:strRef>
              <c:f>'Log DALYs Uganda Adult make (4)'!$K$1</c:f>
              <c:strCache>
                <c:ptCount val="1"/>
                <c:pt idx="0">
                  <c:v>Medium Risk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(4)'!$I$2:$I$77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(4)'!$K$2:$K$77</c:f>
              <c:numCache>
                <c:formatCode>General</c:formatCode>
                <c:ptCount val="76"/>
                <c:pt idx="0">
                  <c:v>0</c:v>
                </c:pt>
                <c:pt idx="1">
                  <c:v>47.860959910007978</c:v>
                </c:pt>
                <c:pt idx="2">
                  <c:v>91.937374199927945</c:v>
                </c:pt>
                <c:pt idx="3">
                  <c:v>132.25921740143394</c:v>
                </c:pt>
                <c:pt idx="4">
                  <c:v>168.90811423395598</c:v>
                </c:pt>
                <c:pt idx="5">
                  <c:v>202.01201230106994</c:v>
                </c:pt>
                <c:pt idx="6">
                  <c:v>231.74423235448899</c:v>
                </c:pt>
                <c:pt idx="7">
                  <c:v>258.31961542110997</c:v>
                </c:pt>
                <c:pt idx="8">
                  <c:v>281.98446614581997</c:v>
                </c:pt>
                <c:pt idx="9">
                  <c:v>303.00259279772797</c:v>
                </c:pt>
                <c:pt idx="10">
                  <c:v>321.64194847713497</c:v>
                </c:pt>
                <c:pt idx="11">
                  <c:v>338.16504007586298</c:v>
                </c:pt>
                <c:pt idx="12">
                  <c:v>352.82279240428295</c:v>
                </c:pt>
                <c:pt idx="13">
                  <c:v>365.84917300027195</c:v>
                </c:pt>
                <c:pt idx="14">
                  <c:v>377.45486684105492</c:v>
                </c:pt>
                <c:pt idx="15">
                  <c:v>387.82115859946998</c:v>
                </c:pt>
                <c:pt idx="16">
                  <c:v>397.09682058841696</c:v>
                </c:pt>
                <c:pt idx="17">
                  <c:v>405.39990394115796</c:v>
                </c:pt>
                <c:pt idx="18">
                  <c:v>412.82393880950195</c:v>
                </c:pt>
                <c:pt idx="19">
                  <c:v>419.44614845146594</c:v>
                </c:pt>
                <c:pt idx="20">
                  <c:v>425.33504894222199</c:v>
                </c:pt>
                <c:pt idx="21">
                  <c:v>430.55578848802793</c:v>
                </c:pt>
                <c:pt idx="22">
                  <c:v>435.17279610162393</c:v>
                </c:pt>
                <c:pt idx="23">
                  <c:v>439.25034310057526</c:v>
                </c:pt>
                <c:pt idx="24">
                  <c:v>442.85205691428803</c:v>
                </c:pt>
                <c:pt idx="25">
                  <c:v>446.03987681697299</c:v>
                </c:pt>
                <c:pt idx="26">
                  <c:v>448.87218032866497</c:v>
                </c:pt>
                <c:pt idx="27">
                  <c:v>451.40109329231518</c:v>
                </c:pt>
                <c:pt idx="28">
                  <c:v>453.67008443534098</c:v>
                </c:pt>
                <c:pt idx="29">
                  <c:v>455.71337236683746</c:v>
                </c:pt>
                <c:pt idx="30">
                  <c:v>457.55782274187305</c:v>
                </c:pt>
                <c:pt idx="31">
                  <c:v>459.22664603085286</c:v>
                </c:pt>
                <c:pt idx="32">
                  <c:v>460.74325148933235</c:v>
                </c:pt>
                <c:pt idx="33">
                  <c:v>462.13344613582746</c:v>
                </c:pt>
                <c:pt idx="34">
                  <c:v>463.42484423035057</c:v>
                </c:pt>
                <c:pt idx="35">
                  <c:v>464.64370890430928</c:v>
                </c:pt>
                <c:pt idx="36">
                  <c:v>465.81086249522923</c:v>
                </c:pt>
                <c:pt idx="37">
                  <c:v>466.93885986202707</c:v>
                </c:pt>
                <c:pt idx="38">
                  <c:v>468.03185357767313</c:v>
                </c:pt>
                <c:pt idx="39">
                  <c:v>469.08799006254833</c:v>
                </c:pt>
                <c:pt idx="40">
                  <c:v>470.10285188368073</c:v>
                </c:pt>
                <c:pt idx="41">
                  <c:v>471.07223013555637</c:v>
                </c:pt>
                <c:pt idx="42">
                  <c:v>471.99334884460359</c:v>
                </c:pt>
                <c:pt idx="43">
                  <c:v>472.86478472727629</c:v>
                </c:pt>
                <c:pt idx="44">
                  <c:v>473.68590457809796</c:v>
                </c:pt>
                <c:pt idx="45">
                  <c:v>474.45649467204714</c:v>
                </c:pt>
                <c:pt idx="46">
                  <c:v>475.17678564032195</c:v>
                </c:pt>
                <c:pt idx="47">
                  <c:v>475.84772564733419</c:v>
                </c:pt>
                <c:pt idx="48">
                  <c:v>476.47126576930327</c:v>
                </c:pt>
                <c:pt idx="49">
                  <c:v>477.05049855224536</c:v>
                </c:pt>
                <c:pt idx="50">
                  <c:v>477.58959856483295</c:v>
                </c:pt>
                <c:pt idx="51">
                  <c:v>478.09358309560128</c:v>
                </c:pt>
                <c:pt idx="52">
                  <c:v>478.56793850804604</c:v>
                </c:pt>
                <c:pt idx="53">
                  <c:v>479.01816766730599</c:v>
                </c:pt>
                <c:pt idx="54">
                  <c:v>479.44932637235115</c:v>
                </c:pt>
                <c:pt idx="55">
                  <c:v>479.86563082138298</c:v>
                </c:pt>
                <c:pt idx="56">
                  <c:v>480.27021555788917</c:v>
                </c:pt>
                <c:pt idx="57">
                  <c:v>480.66508938647394</c:v>
                </c:pt>
                <c:pt idx="58">
                  <c:v>481.05128557413485</c:v>
                </c:pt>
                <c:pt idx="59">
                  <c:v>481.42915526277147</c:v>
                </c:pt>
                <c:pt idx="60">
                  <c:v>481.79872346227137</c:v>
                </c:pt>
                <c:pt idx="61">
                  <c:v>482.16001650292134</c:v>
                </c:pt>
                <c:pt idx="62">
                  <c:v>482.51327884803368</c:v>
                </c:pt>
                <c:pt idx="63">
                  <c:v>482.85902914334866</c:v>
                </c:pt>
                <c:pt idx="64">
                  <c:v>483.19795660817806</c:v>
                </c:pt>
                <c:pt idx="65">
                  <c:v>483.53071181586597</c:v>
                </c:pt>
                <c:pt idx="66">
                  <c:v>483.85767857719048</c:v>
                </c:pt>
                <c:pt idx="67">
                  <c:v>484.17881670215098</c:v>
                </c:pt>
                <c:pt idx="68">
                  <c:v>484.49364876016477</c:v>
                </c:pt>
                <c:pt idx="69">
                  <c:v>484.80144534423977</c:v>
                </c:pt>
                <c:pt idx="70">
                  <c:v>485.10164640308318</c:v>
                </c:pt>
                <c:pt idx="71">
                  <c:v>485.39451003118717</c:v>
                </c:pt>
                <c:pt idx="72">
                  <c:v>485.68184982709255</c:v>
                </c:pt>
                <c:pt idx="73">
                  <c:v>485.96751346880166</c:v>
                </c:pt>
                <c:pt idx="74">
                  <c:v>486.25713905686104</c:v>
                </c:pt>
                <c:pt idx="75">
                  <c:v>486.55694882017434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B22-41F2-939A-6A4AC70614A7}"/>
            </c:ext>
          </c:extLst>
        </c:ser>
        <c:ser>
          <c:idx val="2"/>
          <c:order val="2"/>
          <c:tx>
            <c:strRef>
              <c:f>'Log DALYs Uganda Adult make (4)'!$L$1</c:f>
              <c:strCache>
                <c:ptCount val="1"/>
                <c:pt idx="0">
                  <c:v>Low Risk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(4)'!$I$2:$I$77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(4)'!$L$2:$L$77</c:f>
              <c:numCache>
                <c:formatCode>General</c:formatCode>
                <c:ptCount val="76"/>
                <c:pt idx="0">
                  <c:v>0</c:v>
                </c:pt>
                <c:pt idx="1">
                  <c:v>19.116059728172985</c:v>
                </c:pt>
                <c:pt idx="2">
                  <c:v>36.039894605398985</c:v>
                </c:pt>
                <c:pt idx="3">
                  <c:v>51.019887555967983</c:v>
                </c:pt>
                <c:pt idx="4">
                  <c:v>64.274043244670992</c:v>
                </c:pt>
                <c:pt idx="5">
                  <c:v>75.983097060810991</c:v>
                </c:pt>
                <c:pt idx="6">
                  <c:v>86.29607292523599</c:v>
                </c:pt>
                <c:pt idx="7">
                  <c:v>95.340935982106998</c:v>
                </c:pt>
                <c:pt idx="8">
                  <c:v>103.23470833147799</c:v>
                </c:pt>
                <c:pt idx="9">
                  <c:v>110.09083899150799</c:v>
                </c:pt>
                <c:pt idx="10">
                  <c:v>116.02326736201999</c:v>
                </c:pt>
                <c:pt idx="11">
                  <c:v>121.1467380099576</c:v>
                </c:pt>
                <c:pt idx="12">
                  <c:v>125.57342570969109</c:v>
                </c:pt>
                <c:pt idx="13">
                  <c:v>129.40742353042779</c:v>
                </c:pt>
                <c:pt idx="14">
                  <c:v>132.73978929767901</c:v>
                </c:pt>
                <c:pt idx="15">
                  <c:v>135.6463804257464</c:v>
                </c:pt>
                <c:pt idx="16">
                  <c:v>138.18901959942878</c:v>
                </c:pt>
                <c:pt idx="17">
                  <c:v>140.4189068684606</c:v>
                </c:pt>
                <c:pt idx="18">
                  <c:v>142.3804208262066</c:v>
                </c:pt>
                <c:pt idx="19">
                  <c:v>144.11362925166989</c:v>
                </c:pt>
                <c:pt idx="20">
                  <c:v>145.65478427657848</c:v>
                </c:pt>
                <c:pt idx="21">
                  <c:v>147.03533086473908</c:v>
                </c:pt>
                <c:pt idx="22">
                  <c:v>148.2807254879468</c:v>
                </c:pt>
                <c:pt idx="23">
                  <c:v>149.41019437173659</c:v>
                </c:pt>
                <c:pt idx="24">
                  <c:v>150.43779089037611</c:v>
                </c:pt>
                <c:pt idx="25">
                  <c:v>151.374400420434</c:v>
                </c:pt>
                <c:pt idx="26">
                  <c:v>152.22999161651879</c:v>
                </c:pt>
                <c:pt idx="27">
                  <c:v>153.015325939825</c:v>
                </c:pt>
                <c:pt idx="28">
                  <c:v>153.74246291515658</c:v>
                </c:pt>
                <c:pt idx="29">
                  <c:v>154.42387384481731</c:v>
                </c:pt>
                <c:pt idx="30">
                  <c:v>155.07070057813661</c:v>
                </c:pt>
                <c:pt idx="31">
                  <c:v>155.69115325485959</c:v>
                </c:pt>
                <c:pt idx="32">
                  <c:v>156.28984409358668</c:v>
                </c:pt>
                <c:pt idx="33">
                  <c:v>156.86821249112799</c:v>
                </c:pt>
                <c:pt idx="34">
                  <c:v>157.42564038141279</c:v>
                </c:pt>
                <c:pt idx="35">
                  <c:v>157.96069356248231</c:v>
                </c:pt>
                <c:pt idx="36">
                  <c:v>158.47208905826409</c:v>
                </c:pt>
                <c:pt idx="37">
                  <c:v>158.95925591680498</c:v>
                </c:pt>
                <c:pt idx="38">
                  <c:v>159.4225576692441</c:v>
                </c:pt>
                <c:pt idx="39">
                  <c:v>159.86332071403149</c:v>
                </c:pt>
                <c:pt idx="40">
                  <c:v>160.28378291248589</c:v>
                </c:pt>
                <c:pt idx="41">
                  <c:v>160.68699930888189</c:v>
                </c:pt>
                <c:pt idx="42">
                  <c:v>161.07668597700558</c:v>
                </c:pt>
                <c:pt idx="43">
                  <c:v>161.4569899430428</c:v>
                </c:pt>
                <c:pt idx="44">
                  <c:v>161.8322333720609</c:v>
                </c:pt>
                <c:pt idx="45">
                  <c:v>162.2067463492165</c:v>
                </c:pt>
                <c:pt idx="46">
                  <c:v>162.5849056235229</c:v>
                </c:pt>
                <c:pt idx="47">
                  <c:v>162.9713562520335</c:v>
                </c:pt>
                <c:pt idx="48">
                  <c:v>163.3711152241429</c:v>
                </c:pt>
                <c:pt idx="49">
                  <c:v>163.78908358300259</c:v>
                </c:pt>
                <c:pt idx="50">
                  <c:v>164.22876341286781</c:v>
                </c:pt>
                <c:pt idx="51">
                  <c:v>164.69062990300648</c:v>
                </c:pt>
                <c:pt idx="52">
                  <c:v>165.17106397925559</c:v>
                </c:pt>
                <c:pt idx="53">
                  <c:v>165.66252651171359</c:v>
                </c:pt>
                <c:pt idx="54">
                  <c:v>166.15493854225588</c:v>
                </c:pt>
                <c:pt idx="55">
                  <c:v>166.63762585493089</c:v>
                </c:pt>
                <c:pt idx="56">
                  <c:v>167.10107231405999</c:v>
                </c:pt>
                <c:pt idx="57">
                  <c:v>167.5380269130475</c:v>
                </c:pt>
                <c:pt idx="58">
                  <c:v>167.9439138140682</c:v>
                </c:pt>
                <c:pt idx="59">
                  <c:v>168.3167541005393</c:v>
                </c:pt>
                <c:pt idx="60">
                  <c:v>168.6568531575698</c:v>
                </c:pt>
                <c:pt idx="61">
                  <c:v>168.96641008503508</c:v>
                </c:pt>
                <c:pt idx="62">
                  <c:v>169.24908488045949</c:v>
                </c:pt>
                <c:pt idx="63">
                  <c:v>169.50950220221421</c:v>
                </c:pt>
                <c:pt idx="64">
                  <c:v>169.75269230948538</c:v>
                </c:pt>
                <c:pt idx="65">
                  <c:v>169.98352521356529</c:v>
                </c:pt>
                <c:pt idx="66">
                  <c:v>170.20622696968479</c:v>
                </c:pt>
                <c:pt idx="67">
                  <c:v>170.42405503310829</c:v>
                </c:pt>
                <c:pt idx="68">
                  <c:v>170.63916956572069</c:v>
                </c:pt>
                <c:pt idx="69">
                  <c:v>170.85269711942439</c:v>
                </c:pt>
                <c:pt idx="70">
                  <c:v>171.06495384862311</c:v>
                </c:pt>
                <c:pt idx="71">
                  <c:v>171.2757720326494</c:v>
                </c:pt>
                <c:pt idx="72">
                  <c:v>171.48485237432209</c:v>
                </c:pt>
                <c:pt idx="73">
                  <c:v>171.69205574957971</c:v>
                </c:pt>
                <c:pt idx="74">
                  <c:v>171.89756737694549</c:v>
                </c:pt>
                <c:pt idx="75">
                  <c:v>172.10191333685989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B22-41F2-939A-6A4AC70614A7}"/>
            </c:ext>
          </c:extLst>
        </c:ser>
        <c:ser>
          <c:idx val="3"/>
          <c:order val="3"/>
          <c:tx>
            <c:strRef>
              <c:f>'Log DALYs Uganda Adult make (4)'!$M$1</c:f>
              <c:strCache>
                <c:ptCount val="1"/>
                <c:pt idx="0">
                  <c:v>Traditional Stove Cooking + Water Heating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(4)'!$I$2:$I$77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(4)'!$M$2:$M$77</c:f>
              <c:numCache>
                <c:formatCode>General</c:formatCode>
                <c:ptCount val="76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B22-41F2-939A-6A4AC70614A7}"/>
            </c:ext>
          </c:extLst>
        </c:ser>
        <c:ser>
          <c:idx val="4"/>
          <c:order val="4"/>
          <c:tx>
            <c:strRef>
              <c:f>'Log DALYs Uganda Adult make (2)'!#REF!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(4)'!$I$2:$I$77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(2)'!#REF!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B22-41F2-939A-6A4AC70614A7}"/>
            </c:ext>
          </c:extLst>
        </c:ser>
        <c:ser>
          <c:idx val="5"/>
          <c:order val="5"/>
          <c:tx>
            <c:strRef>
              <c:f>'Log DALYs Uganda Adult make (2)'!#REF!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(4)'!$I$2:$I$77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(2)'!#REF!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B22-41F2-939A-6A4AC70614A7}"/>
            </c:ext>
          </c:extLst>
        </c:ser>
        <c:ser>
          <c:idx val="6"/>
          <c:order val="6"/>
          <c:tx>
            <c:strRef>
              <c:f>'Log DALYs Uganda Adult make (2)'!#REF!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(4)'!$I$2:$I$77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(2)'!#REF!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B22-41F2-939A-6A4AC70614A7}"/>
            </c:ext>
          </c:extLst>
        </c:ser>
        <c:ser>
          <c:idx val="7"/>
          <c:order val="7"/>
          <c:tx>
            <c:strRef>
              <c:f>'Log DALYs Uganda Adult make (2)'!#REF!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(4)'!$I$2:$I$77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(2)'!#REF!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8B22-41F2-939A-6A4AC70614A7}"/>
            </c:ext>
          </c:extLst>
        </c:ser>
        <c:ser>
          <c:idx val="8"/>
          <c:order val="8"/>
          <c:tx>
            <c:strRef>
              <c:f>'Log DALYs Uganda Adult make (4)'!$N$1</c:f>
              <c:strCache>
                <c:ptCount val="1"/>
                <c:pt idx="0">
                  <c:v>Traditional Stove Only Water Heating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(4)'!$I$2:$I$77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(4)'!$N$2:$N$77</c:f>
              <c:numCache>
                <c:formatCode>General</c:formatCode>
                <c:ptCount val="76"/>
                <c:pt idx="0">
                  <c:v>116</c:v>
                </c:pt>
                <c:pt idx="1">
                  <c:v>116</c:v>
                </c:pt>
                <c:pt idx="2">
                  <c:v>116</c:v>
                </c:pt>
                <c:pt idx="3">
                  <c:v>116</c:v>
                </c:pt>
                <c:pt idx="4">
                  <c:v>116</c:v>
                </c:pt>
                <c:pt idx="5">
                  <c:v>116</c:v>
                </c:pt>
                <c:pt idx="6">
                  <c:v>116</c:v>
                </c:pt>
                <c:pt idx="7">
                  <c:v>116</c:v>
                </c:pt>
                <c:pt idx="8">
                  <c:v>116</c:v>
                </c:pt>
                <c:pt idx="9">
                  <c:v>116</c:v>
                </c:pt>
                <c:pt idx="10">
                  <c:v>116</c:v>
                </c:pt>
                <c:pt idx="11">
                  <c:v>116</c:v>
                </c:pt>
                <c:pt idx="12">
                  <c:v>116</c:v>
                </c:pt>
                <c:pt idx="13">
                  <c:v>116</c:v>
                </c:pt>
                <c:pt idx="14">
                  <c:v>116</c:v>
                </c:pt>
                <c:pt idx="15">
                  <c:v>116</c:v>
                </c:pt>
                <c:pt idx="16">
                  <c:v>116</c:v>
                </c:pt>
                <c:pt idx="17">
                  <c:v>116</c:v>
                </c:pt>
                <c:pt idx="18">
                  <c:v>116</c:v>
                </c:pt>
                <c:pt idx="19">
                  <c:v>116</c:v>
                </c:pt>
                <c:pt idx="20">
                  <c:v>116</c:v>
                </c:pt>
                <c:pt idx="21">
                  <c:v>116</c:v>
                </c:pt>
                <c:pt idx="22">
                  <c:v>116</c:v>
                </c:pt>
                <c:pt idx="23">
                  <c:v>116</c:v>
                </c:pt>
                <c:pt idx="24">
                  <c:v>116</c:v>
                </c:pt>
                <c:pt idx="25">
                  <c:v>116</c:v>
                </c:pt>
                <c:pt idx="26">
                  <c:v>116</c:v>
                </c:pt>
                <c:pt idx="27">
                  <c:v>116</c:v>
                </c:pt>
                <c:pt idx="28">
                  <c:v>116</c:v>
                </c:pt>
                <c:pt idx="29">
                  <c:v>116</c:v>
                </c:pt>
                <c:pt idx="30">
                  <c:v>116</c:v>
                </c:pt>
                <c:pt idx="31">
                  <c:v>116</c:v>
                </c:pt>
                <c:pt idx="32">
                  <c:v>116</c:v>
                </c:pt>
                <c:pt idx="33">
                  <c:v>116</c:v>
                </c:pt>
                <c:pt idx="34">
                  <c:v>116</c:v>
                </c:pt>
                <c:pt idx="35">
                  <c:v>116</c:v>
                </c:pt>
                <c:pt idx="36">
                  <c:v>116</c:v>
                </c:pt>
                <c:pt idx="37">
                  <c:v>116</c:v>
                </c:pt>
                <c:pt idx="38">
                  <c:v>116</c:v>
                </c:pt>
                <c:pt idx="39">
                  <c:v>116</c:v>
                </c:pt>
                <c:pt idx="40">
                  <c:v>116</c:v>
                </c:pt>
                <c:pt idx="41">
                  <c:v>116</c:v>
                </c:pt>
                <c:pt idx="42">
                  <c:v>116</c:v>
                </c:pt>
                <c:pt idx="43">
                  <c:v>116</c:v>
                </c:pt>
                <c:pt idx="44">
                  <c:v>116</c:v>
                </c:pt>
                <c:pt idx="45">
                  <c:v>116</c:v>
                </c:pt>
                <c:pt idx="46">
                  <c:v>116</c:v>
                </c:pt>
                <c:pt idx="47">
                  <c:v>116</c:v>
                </c:pt>
                <c:pt idx="48">
                  <c:v>116</c:v>
                </c:pt>
                <c:pt idx="49">
                  <c:v>116</c:v>
                </c:pt>
                <c:pt idx="50">
                  <c:v>116</c:v>
                </c:pt>
                <c:pt idx="51">
                  <c:v>116</c:v>
                </c:pt>
                <c:pt idx="52">
                  <c:v>116</c:v>
                </c:pt>
                <c:pt idx="53">
                  <c:v>116</c:v>
                </c:pt>
                <c:pt idx="54">
                  <c:v>116</c:v>
                </c:pt>
                <c:pt idx="55">
                  <c:v>116</c:v>
                </c:pt>
                <c:pt idx="56">
                  <c:v>116</c:v>
                </c:pt>
                <c:pt idx="57">
                  <c:v>116</c:v>
                </c:pt>
                <c:pt idx="58">
                  <c:v>116</c:v>
                </c:pt>
                <c:pt idx="59">
                  <c:v>116</c:v>
                </c:pt>
                <c:pt idx="60">
                  <c:v>116</c:v>
                </c:pt>
                <c:pt idx="61">
                  <c:v>116</c:v>
                </c:pt>
                <c:pt idx="62">
                  <c:v>116</c:v>
                </c:pt>
                <c:pt idx="63">
                  <c:v>116</c:v>
                </c:pt>
                <c:pt idx="64">
                  <c:v>116</c:v>
                </c:pt>
                <c:pt idx="65">
                  <c:v>116</c:v>
                </c:pt>
                <c:pt idx="66">
                  <c:v>116</c:v>
                </c:pt>
                <c:pt idx="67">
                  <c:v>116</c:v>
                </c:pt>
                <c:pt idx="68">
                  <c:v>116</c:v>
                </c:pt>
                <c:pt idx="69">
                  <c:v>116</c:v>
                </c:pt>
                <c:pt idx="70">
                  <c:v>116</c:v>
                </c:pt>
                <c:pt idx="71">
                  <c:v>116</c:v>
                </c:pt>
                <c:pt idx="72">
                  <c:v>116</c:v>
                </c:pt>
                <c:pt idx="73">
                  <c:v>116</c:v>
                </c:pt>
                <c:pt idx="74">
                  <c:v>116</c:v>
                </c:pt>
                <c:pt idx="75">
                  <c:v>116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8B22-41F2-939A-6A4AC70614A7}"/>
            </c:ext>
          </c:extLst>
        </c:ser>
        <c:ser>
          <c:idx val="9"/>
          <c:order val="9"/>
          <c:tx>
            <c:strRef>
              <c:f>'Log DALYs Uganda Adult make (2)'!#REF!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(4)'!$I$2:$I$77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(2)'!#REF!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8B22-41F2-939A-6A4AC70614A7}"/>
            </c:ext>
          </c:extLst>
        </c:ser>
        <c:ser>
          <c:idx val="10"/>
          <c:order val="10"/>
          <c:tx>
            <c:strRef>
              <c:f>'Log DALYs Uganda Adult make (2)'!#REF!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(4)'!$I$2:$I$77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(2)'!#REF!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8B22-41F2-939A-6A4AC70614A7}"/>
            </c:ext>
          </c:extLst>
        </c:ser>
        <c:ser>
          <c:idx val="11"/>
          <c:order val="11"/>
          <c:tx>
            <c:strRef>
              <c:f>'Log DALYs Uganda Adult make (2)'!#REF!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(4)'!$I$2:$I$77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(2)'!#REF!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8B22-41F2-939A-6A4AC70614A7}"/>
            </c:ext>
          </c:extLst>
        </c:ser>
        <c:ser>
          <c:idx val="12"/>
          <c:order val="12"/>
          <c:tx>
            <c:strRef>
              <c:f>'Log DALYs Uganda Adult make (4)'!$O$1</c:f>
              <c:strCache>
                <c:ptCount val="1"/>
                <c:pt idx="0">
                  <c:v>LPG Only Water Heating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(4)'!$I$2:$I$77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(4)'!$O$2:$O$77</c:f>
              <c:numCache>
                <c:formatCode>General</c:formatCode>
                <c:ptCount val="7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8B22-41F2-939A-6A4AC70614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040352"/>
        <c:axId val="598047424"/>
      </c:scatterChart>
      <c:valAx>
        <c:axId val="598040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047424"/>
        <c:crosses val="autoZero"/>
        <c:crossBetween val="midCat"/>
      </c:valAx>
      <c:valAx>
        <c:axId val="59804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040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Decrease in Drinking Water DALYs vs.</a:t>
            </a:r>
            <a:r>
              <a:rPr lang="en-US" baseline="0">
                <a:solidFill>
                  <a:schemeClr val="tx1"/>
                </a:solidFill>
              </a:rPr>
              <a:t> Increase in IAP DALYs</a:t>
            </a:r>
            <a:endParaRPr lang="en-US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'Log DALYs Uganda Adult make (4)'!$J$1</c:f>
              <c:strCache>
                <c:ptCount val="1"/>
                <c:pt idx="0">
                  <c:v>High Risk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(4)'!$I$2:$I$77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(4)'!$J$2:$J$77</c:f>
              <c:numCache>
                <c:formatCode>General</c:formatCode>
                <c:ptCount val="76"/>
                <c:pt idx="0">
                  <c:v>0</c:v>
                </c:pt>
                <c:pt idx="1">
                  <c:v>68.50838936166997</c:v>
                </c:pt>
                <c:pt idx="2">
                  <c:v>136.92895491296008</c:v>
                </c:pt>
                <c:pt idx="3">
                  <c:v>204.76523999313304</c:v>
                </c:pt>
                <c:pt idx="4">
                  <c:v>271.49720655912404</c:v>
                </c:pt>
                <c:pt idx="5">
                  <c:v>336.60477485049307</c:v>
                </c:pt>
                <c:pt idx="6">
                  <c:v>399.58917667014009</c:v>
                </c:pt>
                <c:pt idx="7">
                  <c:v>459.98679591347604</c:v>
                </c:pt>
                <c:pt idx="8">
                  <c:v>517.3922881701161</c:v>
                </c:pt>
                <c:pt idx="9">
                  <c:v>571.4923156077391</c:v>
                </c:pt>
                <c:pt idx="10">
                  <c:v>622.0855694342531</c:v>
                </c:pt>
                <c:pt idx="11">
                  <c:v>669.07417667703305</c:v>
                </c:pt>
                <c:pt idx="12">
                  <c:v>712.44032676954703</c:v>
                </c:pt>
                <c:pt idx="13">
                  <c:v>752.22415842165606</c:v>
                </c:pt>
                <c:pt idx="14">
                  <c:v>788.510555392068</c:v>
                </c:pt>
                <c:pt idx="15">
                  <c:v>821.43108657358107</c:v>
                </c:pt>
                <c:pt idx="16">
                  <c:v>851.17443839258408</c:v>
                </c:pt>
                <c:pt idx="17">
                  <c:v>877.98632636811612</c:v>
                </c:pt>
                <c:pt idx="18">
                  <c:v>902.14883713171116</c:v>
                </c:pt>
                <c:pt idx="19">
                  <c:v>923.94667871302204</c:v>
                </c:pt>
                <c:pt idx="20">
                  <c:v>943.63484301170604</c:v>
                </c:pt>
                <c:pt idx="21">
                  <c:v>961.41903494839812</c:v>
                </c:pt>
                <c:pt idx="22">
                  <c:v>977.4549502936361</c:v>
                </c:pt>
                <c:pt idx="23">
                  <c:v>991.86411238524306</c:v>
                </c:pt>
                <c:pt idx="24">
                  <c:v>1004.7553900345971</c:v>
                </c:pt>
                <c:pt idx="25">
                  <c:v>1016.240770087958</c:v>
                </c:pt>
                <c:pt idx="26">
                  <c:v>1026.4406893910771</c:v>
                </c:pt>
                <c:pt idx="27">
                  <c:v>1035.4810341224952</c:v>
                </c:pt>
                <c:pt idx="28">
                  <c:v>1043.486649343085</c:v>
                </c:pt>
                <c:pt idx="29">
                  <c:v>1050.575532629422</c:v>
                </c:pt>
                <c:pt idx="30">
                  <c:v>1056.855939767888</c:v>
                </c:pt>
                <c:pt idx="31">
                  <c:v>1062.426458731577</c:v>
                </c:pt>
                <c:pt idx="32">
                  <c:v>1067.3773258907013</c:v>
                </c:pt>
                <c:pt idx="33">
                  <c:v>1071.7909177677748</c:v>
                </c:pt>
                <c:pt idx="34">
                  <c:v>1075.7406511565221</c:v>
                </c:pt>
                <c:pt idx="35">
                  <c:v>1079.2891085152903</c:v>
                </c:pt>
                <c:pt idx="36">
                  <c:v>1082.4867605393633</c:v>
                </c:pt>
                <c:pt idx="37">
                  <c:v>1085.3722059432127</c:v>
                </c:pt>
                <c:pt idx="38">
                  <c:v>1087.9740910557555</c:v>
                </c:pt>
                <c:pt idx="39">
                  <c:v>1090.3142182740389</c:v>
                </c:pt>
                <c:pt idx="40">
                  <c:v>1092.4109430894473</c:v>
                </c:pt>
                <c:pt idx="41">
                  <c:v>1094.281934353299</c:v>
                </c:pt>
                <c:pt idx="42">
                  <c:v>1095.9457425479889</c:v>
                </c:pt>
                <c:pt idx="43">
                  <c:v>1097.4221551217113</c:v>
                </c:pt>
                <c:pt idx="44">
                  <c:v>1098.7317291374557</c:v>
                </c:pt>
                <c:pt idx="45">
                  <c:v>1099.89503613481</c:v>
                </c:pt>
                <c:pt idx="46">
                  <c:v>1100.9320333061617</c:v>
                </c:pt>
                <c:pt idx="47">
                  <c:v>1101.8616723395387</c:v>
                </c:pt>
                <c:pt idx="48">
                  <c:v>1102.7015583401626</c:v>
                </c:pt>
                <c:pt idx="49">
                  <c:v>1103.4674186075754</c:v>
                </c:pt>
                <c:pt idx="50">
                  <c:v>1104.1723918461626</c:v>
                </c:pt>
                <c:pt idx="51">
                  <c:v>1104.8264458266624</c:v>
                </c:pt>
                <c:pt idx="52">
                  <c:v>1105.4362737489578</c:v>
                </c:pt>
                <c:pt idx="53">
                  <c:v>1106.0057872787563</c:v>
                </c:pt>
                <c:pt idx="54">
                  <c:v>1106.5370403042916</c:v>
                </c:pt>
                <c:pt idx="55">
                  <c:v>1107.0312762671581</c:v>
                </c:pt>
                <c:pt idx="56">
                  <c:v>1107.4898195318665</c:v>
                </c:pt>
                <c:pt idx="57">
                  <c:v>1107.9146467350167</c:v>
                </c:pt>
                <c:pt idx="58">
                  <c:v>1108.3085965528696</c:v>
                </c:pt>
                <c:pt idx="59">
                  <c:v>1108.6752691887216</c:v>
                </c:pt>
                <c:pt idx="60">
                  <c:v>1109.0187243015291</c:v>
                </c:pt>
                <c:pt idx="61">
                  <c:v>1109.343106831506</c:v>
                </c:pt>
                <c:pt idx="62">
                  <c:v>1109.6523105274002</c:v>
                </c:pt>
                <c:pt idx="63">
                  <c:v>1109.9497383371984</c:v>
                </c:pt>
                <c:pt idx="64">
                  <c:v>1110.2381678717725</c:v>
                </c:pt>
                <c:pt idx="65">
                  <c:v>1110.5197096821203</c:v>
                </c:pt>
                <c:pt idx="66">
                  <c:v>1110.7958608238109</c:v>
                </c:pt>
                <c:pt idx="67">
                  <c:v>1111.067685461566</c:v>
                </c:pt>
                <c:pt idx="68">
                  <c:v>1111.3361680931353</c:v>
                </c:pt>
                <c:pt idx="69">
                  <c:v>1111.6027457226967</c:v>
                </c:pt>
                <c:pt idx="70">
                  <c:v>1111.8698932084301</c:v>
                </c:pt>
                <c:pt idx="71">
                  <c:v>1112.1414387360003</c:v>
                </c:pt>
                <c:pt idx="72">
                  <c:v>1112.4222063359825</c:v>
                </c:pt>
                <c:pt idx="73">
                  <c:v>1112.716842803693</c:v>
                </c:pt>
                <c:pt idx="74">
                  <c:v>1113.0282223996333</c:v>
                </c:pt>
                <c:pt idx="75">
                  <c:v>1113.3562016399942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531-4099-A542-D5B892E03D73}"/>
            </c:ext>
          </c:extLst>
        </c:ser>
        <c:ser>
          <c:idx val="1"/>
          <c:order val="1"/>
          <c:tx>
            <c:strRef>
              <c:f>'Log DALYs Uganda Adult make (4)'!$K$1</c:f>
              <c:strCache>
                <c:ptCount val="1"/>
                <c:pt idx="0">
                  <c:v>Medium Risk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(4)'!$I$2:$I$77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(4)'!$K$2:$K$77</c:f>
              <c:numCache>
                <c:formatCode>General</c:formatCode>
                <c:ptCount val="76"/>
                <c:pt idx="0">
                  <c:v>0</c:v>
                </c:pt>
                <c:pt idx="1">
                  <c:v>47.860959910007978</c:v>
                </c:pt>
                <c:pt idx="2">
                  <c:v>91.937374199927945</c:v>
                </c:pt>
                <c:pt idx="3">
                  <c:v>132.25921740143394</c:v>
                </c:pt>
                <c:pt idx="4">
                  <c:v>168.90811423395598</c:v>
                </c:pt>
                <c:pt idx="5">
                  <c:v>202.01201230106994</c:v>
                </c:pt>
                <c:pt idx="6">
                  <c:v>231.74423235448899</c:v>
                </c:pt>
                <c:pt idx="7">
                  <c:v>258.31961542110997</c:v>
                </c:pt>
                <c:pt idx="8">
                  <c:v>281.98446614581997</c:v>
                </c:pt>
                <c:pt idx="9">
                  <c:v>303.00259279772797</c:v>
                </c:pt>
                <c:pt idx="10">
                  <c:v>321.64194847713497</c:v>
                </c:pt>
                <c:pt idx="11">
                  <c:v>338.16504007586298</c:v>
                </c:pt>
                <c:pt idx="12">
                  <c:v>352.82279240428295</c:v>
                </c:pt>
                <c:pt idx="13">
                  <c:v>365.84917300027195</c:v>
                </c:pt>
                <c:pt idx="14">
                  <c:v>377.45486684105492</c:v>
                </c:pt>
                <c:pt idx="15">
                  <c:v>387.82115859946998</c:v>
                </c:pt>
                <c:pt idx="16">
                  <c:v>397.09682058841696</c:v>
                </c:pt>
                <c:pt idx="17">
                  <c:v>405.39990394115796</c:v>
                </c:pt>
                <c:pt idx="18">
                  <c:v>412.82393880950195</c:v>
                </c:pt>
                <c:pt idx="19">
                  <c:v>419.44614845146594</c:v>
                </c:pt>
                <c:pt idx="20">
                  <c:v>425.33504894222199</c:v>
                </c:pt>
                <c:pt idx="21">
                  <c:v>430.55578848802793</c:v>
                </c:pt>
                <c:pt idx="22">
                  <c:v>435.17279610162393</c:v>
                </c:pt>
                <c:pt idx="23">
                  <c:v>439.25034310057526</c:v>
                </c:pt>
                <c:pt idx="24">
                  <c:v>442.85205691428803</c:v>
                </c:pt>
                <c:pt idx="25">
                  <c:v>446.03987681697299</c:v>
                </c:pt>
                <c:pt idx="26">
                  <c:v>448.87218032866497</c:v>
                </c:pt>
                <c:pt idx="27">
                  <c:v>451.40109329231518</c:v>
                </c:pt>
                <c:pt idx="28">
                  <c:v>453.67008443534098</c:v>
                </c:pt>
                <c:pt idx="29">
                  <c:v>455.71337236683746</c:v>
                </c:pt>
                <c:pt idx="30">
                  <c:v>457.55782274187305</c:v>
                </c:pt>
                <c:pt idx="31">
                  <c:v>459.22664603085286</c:v>
                </c:pt>
                <c:pt idx="32">
                  <c:v>460.74325148933235</c:v>
                </c:pt>
                <c:pt idx="33">
                  <c:v>462.13344613582746</c:v>
                </c:pt>
                <c:pt idx="34">
                  <c:v>463.42484423035057</c:v>
                </c:pt>
                <c:pt idx="35">
                  <c:v>464.64370890430928</c:v>
                </c:pt>
                <c:pt idx="36">
                  <c:v>465.81086249522923</c:v>
                </c:pt>
                <c:pt idx="37">
                  <c:v>466.93885986202707</c:v>
                </c:pt>
                <c:pt idx="38">
                  <c:v>468.03185357767313</c:v>
                </c:pt>
                <c:pt idx="39">
                  <c:v>469.08799006254833</c:v>
                </c:pt>
                <c:pt idx="40">
                  <c:v>470.10285188368073</c:v>
                </c:pt>
                <c:pt idx="41">
                  <c:v>471.07223013555637</c:v>
                </c:pt>
                <c:pt idx="42">
                  <c:v>471.99334884460359</c:v>
                </c:pt>
                <c:pt idx="43">
                  <c:v>472.86478472727629</c:v>
                </c:pt>
                <c:pt idx="44">
                  <c:v>473.68590457809796</c:v>
                </c:pt>
                <c:pt idx="45">
                  <c:v>474.45649467204714</c:v>
                </c:pt>
                <c:pt idx="46">
                  <c:v>475.17678564032195</c:v>
                </c:pt>
                <c:pt idx="47">
                  <c:v>475.84772564733419</c:v>
                </c:pt>
                <c:pt idx="48">
                  <c:v>476.47126576930327</c:v>
                </c:pt>
                <c:pt idx="49">
                  <c:v>477.05049855224536</c:v>
                </c:pt>
                <c:pt idx="50">
                  <c:v>477.58959856483295</c:v>
                </c:pt>
                <c:pt idx="51">
                  <c:v>478.09358309560128</c:v>
                </c:pt>
                <c:pt idx="52">
                  <c:v>478.56793850804604</c:v>
                </c:pt>
                <c:pt idx="53">
                  <c:v>479.01816766730599</c:v>
                </c:pt>
                <c:pt idx="54">
                  <c:v>479.44932637235115</c:v>
                </c:pt>
                <c:pt idx="55">
                  <c:v>479.86563082138298</c:v>
                </c:pt>
                <c:pt idx="56">
                  <c:v>480.27021555788917</c:v>
                </c:pt>
                <c:pt idx="57">
                  <c:v>480.66508938647394</c:v>
                </c:pt>
                <c:pt idx="58">
                  <c:v>481.05128557413485</c:v>
                </c:pt>
                <c:pt idx="59">
                  <c:v>481.42915526277147</c:v>
                </c:pt>
                <c:pt idx="60">
                  <c:v>481.79872346227137</c:v>
                </c:pt>
                <c:pt idx="61">
                  <c:v>482.16001650292134</c:v>
                </c:pt>
                <c:pt idx="62">
                  <c:v>482.51327884803368</c:v>
                </c:pt>
                <c:pt idx="63">
                  <c:v>482.85902914334866</c:v>
                </c:pt>
                <c:pt idx="64">
                  <c:v>483.19795660817806</c:v>
                </c:pt>
                <c:pt idx="65">
                  <c:v>483.53071181586597</c:v>
                </c:pt>
                <c:pt idx="66">
                  <c:v>483.85767857719048</c:v>
                </c:pt>
                <c:pt idx="67">
                  <c:v>484.17881670215098</c:v>
                </c:pt>
                <c:pt idx="68">
                  <c:v>484.49364876016477</c:v>
                </c:pt>
                <c:pt idx="69">
                  <c:v>484.80144534423977</c:v>
                </c:pt>
                <c:pt idx="70">
                  <c:v>485.10164640308318</c:v>
                </c:pt>
                <c:pt idx="71">
                  <c:v>485.39451003118717</c:v>
                </c:pt>
                <c:pt idx="72">
                  <c:v>485.68184982709255</c:v>
                </c:pt>
                <c:pt idx="73">
                  <c:v>485.96751346880166</c:v>
                </c:pt>
                <c:pt idx="74">
                  <c:v>486.25713905686104</c:v>
                </c:pt>
                <c:pt idx="75">
                  <c:v>486.55694882017434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531-4099-A542-D5B892E03D73}"/>
            </c:ext>
          </c:extLst>
        </c:ser>
        <c:ser>
          <c:idx val="2"/>
          <c:order val="2"/>
          <c:tx>
            <c:strRef>
              <c:f>'Log DALYs Uganda Adult make (4)'!$L$1</c:f>
              <c:strCache>
                <c:ptCount val="1"/>
                <c:pt idx="0">
                  <c:v>Low Risk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(4)'!$I$2:$I$77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(4)'!$L$2:$L$77</c:f>
              <c:numCache>
                <c:formatCode>General</c:formatCode>
                <c:ptCount val="76"/>
                <c:pt idx="0">
                  <c:v>0</c:v>
                </c:pt>
                <c:pt idx="1">
                  <c:v>19.116059728172985</c:v>
                </c:pt>
                <c:pt idx="2">
                  <c:v>36.039894605398985</c:v>
                </c:pt>
                <c:pt idx="3">
                  <c:v>51.019887555967983</c:v>
                </c:pt>
                <c:pt idx="4">
                  <c:v>64.274043244670992</c:v>
                </c:pt>
                <c:pt idx="5">
                  <c:v>75.983097060810991</c:v>
                </c:pt>
                <c:pt idx="6">
                  <c:v>86.29607292523599</c:v>
                </c:pt>
                <c:pt idx="7">
                  <c:v>95.340935982106998</c:v>
                </c:pt>
                <c:pt idx="8">
                  <c:v>103.23470833147799</c:v>
                </c:pt>
                <c:pt idx="9">
                  <c:v>110.09083899150799</c:v>
                </c:pt>
                <c:pt idx="10">
                  <c:v>116.02326736201999</c:v>
                </c:pt>
                <c:pt idx="11">
                  <c:v>121.1467380099576</c:v>
                </c:pt>
                <c:pt idx="12">
                  <c:v>125.57342570969109</c:v>
                </c:pt>
                <c:pt idx="13">
                  <c:v>129.40742353042779</c:v>
                </c:pt>
                <c:pt idx="14">
                  <c:v>132.73978929767901</c:v>
                </c:pt>
                <c:pt idx="15">
                  <c:v>135.6463804257464</c:v>
                </c:pt>
                <c:pt idx="16">
                  <c:v>138.18901959942878</c:v>
                </c:pt>
                <c:pt idx="17">
                  <c:v>140.4189068684606</c:v>
                </c:pt>
                <c:pt idx="18">
                  <c:v>142.3804208262066</c:v>
                </c:pt>
                <c:pt idx="19">
                  <c:v>144.11362925166989</c:v>
                </c:pt>
                <c:pt idx="20">
                  <c:v>145.65478427657848</c:v>
                </c:pt>
                <c:pt idx="21">
                  <c:v>147.03533086473908</c:v>
                </c:pt>
                <c:pt idx="22">
                  <c:v>148.2807254879468</c:v>
                </c:pt>
                <c:pt idx="23">
                  <c:v>149.41019437173659</c:v>
                </c:pt>
                <c:pt idx="24">
                  <c:v>150.43779089037611</c:v>
                </c:pt>
                <c:pt idx="25">
                  <c:v>151.374400420434</c:v>
                </c:pt>
                <c:pt idx="26">
                  <c:v>152.22999161651879</c:v>
                </c:pt>
                <c:pt idx="27">
                  <c:v>153.015325939825</c:v>
                </c:pt>
                <c:pt idx="28">
                  <c:v>153.74246291515658</c:v>
                </c:pt>
                <c:pt idx="29">
                  <c:v>154.42387384481731</c:v>
                </c:pt>
                <c:pt idx="30">
                  <c:v>155.07070057813661</c:v>
                </c:pt>
                <c:pt idx="31">
                  <c:v>155.69115325485959</c:v>
                </c:pt>
                <c:pt idx="32">
                  <c:v>156.28984409358668</c:v>
                </c:pt>
                <c:pt idx="33">
                  <c:v>156.86821249112799</c:v>
                </c:pt>
                <c:pt idx="34">
                  <c:v>157.42564038141279</c:v>
                </c:pt>
                <c:pt idx="35">
                  <c:v>157.96069356248231</c:v>
                </c:pt>
                <c:pt idx="36">
                  <c:v>158.47208905826409</c:v>
                </c:pt>
                <c:pt idx="37">
                  <c:v>158.95925591680498</c:v>
                </c:pt>
                <c:pt idx="38">
                  <c:v>159.4225576692441</c:v>
                </c:pt>
                <c:pt idx="39">
                  <c:v>159.86332071403149</c:v>
                </c:pt>
                <c:pt idx="40">
                  <c:v>160.28378291248589</c:v>
                </c:pt>
                <c:pt idx="41">
                  <c:v>160.68699930888189</c:v>
                </c:pt>
                <c:pt idx="42">
                  <c:v>161.07668597700558</c:v>
                </c:pt>
                <c:pt idx="43">
                  <c:v>161.4569899430428</c:v>
                </c:pt>
                <c:pt idx="44">
                  <c:v>161.8322333720609</c:v>
                </c:pt>
                <c:pt idx="45">
                  <c:v>162.2067463492165</c:v>
                </c:pt>
                <c:pt idx="46">
                  <c:v>162.5849056235229</c:v>
                </c:pt>
                <c:pt idx="47">
                  <c:v>162.9713562520335</c:v>
                </c:pt>
                <c:pt idx="48">
                  <c:v>163.3711152241429</c:v>
                </c:pt>
                <c:pt idx="49">
                  <c:v>163.78908358300259</c:v>
                </c:pt>
                <c:pt idx="50">
                  <c:v>164.22876341286781</c:v>
                </c:pt>
                <c:pt idx="51">
                  <c:v>164.69062990300648</c:v>
                </c:pt>
                <c:pt idx="52">
                  <c:v>165.17106397925559</c:v>
                </c:pt>
                <c:pt idx="53">
                  <c:v>165.66252651171359</c:v>
                </c:pt>
                <c:pt idx="54">
                  <c:v>166.15493854225588</c:v>
                </c:pt>
                <c:pt idx="55">
                  <c:v>166.63762585493089</c:v>
                </c:pt>
                <c:pt idx="56">
                  <c:v>167.10107231405999</c:v>
                </c:pt>
                <c:pt idx="57">
                  <c:v>167.5380269130475</c:v>
                </c:pt>
                <c:pt idx="58">
                  <c:v>167.9439138140682</c:v>
                </c:pt>
                <c:pt idx="59">
                  <c:v>168.3167541005393</c:v>
                </c:pt>
                <c:pt idx="60">
                  <c:v>168.6568531575698</c:v>
                </c:pt>
                <c:pt idx="61">
                  <c:v>168.96641008503508</c:v>
                </c:pt>
                <c:pt idx="62">
                  <c:v>169.24908488045949</c:v>
                </c:pt>
                <c:pt idx="63">
                  <c:v>169.50950220221421</c:v>
                </c:pt>
                <c:pt idx="64">
                  <c:v>169.75269230948538</c:v>
                </c:pt>
                <c:pt idx="65">
                  <c:v>169.98352521356529</c:v>
                </c:pt>
                <c:pt idx="66">
                  <c:v>170.20622696968479</c:v>
                </c:pt>
                <c:pt idx="67">
                  <c:v>170.42405503310829</c:v>
                </c:pt>
                <c:pt idx="68">
                  <c:v>170.63916956572069</c:v>
                </c:pt>
                <c:pt idx="69">
                  <c:v>170.85269711942439</c:v>
                </c:pt>
                <c:pt idx="70">
                  <c:v>171.06495384862311</c:v>
                </c:pt>
                <c:pt idx="71">
                  <c:v>171.2757720326494</c:v>
                </c:pt>
                <c:pt idx="72">
                  <c:v>171.48485237432209</c:v>
                </c:pt>
                <c:pt idx="73">
                  <c:v>171.69205574957971</c:v>
                </c:pt>
                <c:pt idx="74">
                  <c:v>171.89756737694549</c:v>
                </c:pt>
                <c:pt idx="75">
                  <c:v>172.10191333685989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531-4099-A542-D5B892E03D73}"/>
            </c:ext>
          </c:extLst>
        </c:ser>
        <c:ser>
          <c:idx val="3"/>
          <c:order val="3"/>
          <c:tx>
            <c:strRef>
              <c:f>'Log DALYs Uganda Adult make (4)'!$M$1</c:f>
              <c:strCache>
                <c:ptCount val="1"/>
                <c:pt idx="0">
                  <c:v>Traditional Stove Cooking + Water Heating</c:v>
                </c:pt>
              </c:strCache>
            </c:strRef>
          </c:tx>
          <c:spPr>
            <a:ln w="19050" cap="rnd">
              <a:solidFill>
                <a:srgbClr val="00206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'Log DALYs Uganda Adult make (4)'!$I$2:$I$77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(4)'!$M$2:$M$77</c:f>
              <c:numCache>
                <c:formatCode>General</c:formatCode>
                <c:ptCount val="76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531-4099-A542-D5B892E03D73}"/>
            </c:ext>
          </c:extLst>
        </c:ser>
        <c:ser>
          <c:idx val="4"/>
          <c:order val="4"/>
          <c:tx>
            <c:strRef>
              <c:f>'Log DALYs Uganda Adult make (4)'!$N$1</c:f>
              <c:strCache>
                <c:ptCount val="1"/>
                <c:pt idx="0">
                  <c:v>Traditional Stove Only Water Heating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'Log DALYs Uganda Adult make (4)'!$I$2:$I$77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(4)'!$N$2:$N$77</c:f>
              <c:numCache>
                <c:formatCode>General</c:formatCode>
                <c:ptCount val="76"/>
                <c:pt idx="0">
                  <c:v>116</c:v>
                </c:pt>
                <c:pt idx="1">
                  <c:v>116</c:v>
                </c:pt>
                <c:pt idx="2">
                  <c:v>116</c:v>
                </c:pt>
                <c:pt idx="3">
                  <c:v>116</c:v>
                </c:pt>
                <c:pt idx="4">
                  <c:v>116</c:v>
                </c:pt>
                <c:pt idx="5">
                  <c:v>116</c:v>
                </c:pt>
                <c:pt idx="6">
                  <c:v>116</c:v>
                </c:pt>
                <c:pt idx="7">
                  <c:v>116</c:v>
                </c:pt>
                <c:pt idx="8">
                  <c:v>116</c:v>
                </c:pt>
                <c:pt idx="9">
                  <c:v>116</c:v>
                </c:pt>
                <c:pt idx="10">
                  <c:v>116</c:v>
                </c:pt>
                <c:pt idx="11">
                  <c:v>116</c:v>
                </c:pt>
                <c:pt idx="12">
                  <c:v>116</c:v>
                </c:pt>
                <c:pt idx="13">
                  <c:v>116</c:v>
                </c:pt>
                <c:pt idx="14">
                  <c:v>116</c:v>
                </c:pt>
                <c:pt idx="15">
                  <c:v>116</c:v>
                </c:pt>
                <c:pt idx="16">
                  <c:v>116</c:v>
                </c:pt>
                <c:pt idx="17">
                  <c:v>116</c:v>
                </c:pt>
                <c:pt idx="18">
                  <c:v>116</c:v>
                </c:pt>
                <c:pt idx="19">
                  <c:v>116</c:v>
                </c:pt>
                <c:pt idx="20">
                  <c:v>116</c:v>
                </c:pt>
                <c:pt idx="21">
                  <c:v>116</c:v>
                </c:pt>
                <c:pt idx="22">
                  <c:v>116</c:v>
                </c:pt>
                <c:pt idx="23">
                  <c:v>116</c:v>
                </c:pt>
                <c:pt idx="24">
                  <c:v>116</c:v>
                </c:pt>
                <c:pt idx="25">
                  <c:v>116</c:v>
                </c:pt>
                <c:pt idx="26">
                  <c:v>116</c:v>
                </c:pt>
                <c:pt idx="27">
                  <c:v>116</c:v>
                </c:pt>
                <c:pt idx="28">
                  <c:v>116</c:v>
                </c:pt>
                <c:pt idx="29">
                  <c:v>116</c:v>
                </c:pt>
                <c:pt idx="30">
                  <c:v>116</c:v>
                </c:pt>
                <c:pt idx="31">
                  <c:v>116</c:v>
                </c:pt>
                <c:pt idx="32">
                  <c:v>116</c:v>
                </c:pt>
                <c:pt idx="33">
                  <c:v>116</c:v>
                </c:pt>
                <c:pt idx="34">
                  <c:v>116</c:v>
                </c:pt>
                <c:pt idx="35">
                  <c:v>116</c:v>
                </c:pt>
                <c:pt idx="36">
                  <c:v>116</c:v>
                </c:pt>
                <c:pt idx="37">
                  <c:v>116</c:v>
                </c:pt>
                <c:pt idx="38">
                  <c:v>116</c:v>
                </c:pt>
                <c:pt idx="39">
                  <c:v>116</c:v>
                </c:pt>
                <c:pt idx="40">
                  <c:v>116</c:v>
                </c:pt>
                <c:pt idx="41">
                  <c:v>116</c:v>
                </c:pt>
                <c:pt idx="42">
                  <c:v>116</c:v>
                </c:pt>
                <c:pt idx="43">
                  <c:v>116</c:v>
                </c:pt>
                <c:pt idx="44">
                  <c:v>116</c:v>
                </c:pt>
                <c:pt idx="45">
                  <c:v>116</c:v>
                </c:pt>
                <c:pt idx="46">
                  <c:v>116</c:v>
                </c:pt>
                <c:pt idx="47">
                  <c:v>116</c:v>
                </c:pt>
                <c:pt idx="48">
                  <c:v>116</c:v>
                </c:pt>
                <c:pt idx="49">
                  <c:v>116</c:v>
                </c:pt>
                <c:pt idx="50">
                  <c:v>116</c:v>
                </c:pt>
                <c:pt idx="51">
                  <c:v>116</c:v>
                </c:pt>
                <c:pt idx="52">
                  <c:v>116</c:v>
                </c:pt>
                <c:pt idx="53">
                  <c:v>116</c:v>
                </c:pt>
                <c:pt idx="54">
                  <c:v>116</c:v>
                </c:pt>
                <c:pt idx="55">
                  <c:v>116</c:v>
                </c:pt>
                <c:pt idx="56">
                  <c:v>116</c:v>
                </c:pt>
                <c:pt idx="57">
                  <c:v>116</c:v>
                </c:pt>
                <c:pt idx="58">
                  <c:v>116</c:v>
                </c:pt>
                <c:pt idx="59">
                  <c:v>116</c:v>
                </c:pt>
                <c:pt idx="60">
                  <c:v>116</c:v>
                </c:pt>
                <c:pt idx="61">
                  <c:v>116</c:v>
                </c:pt>
                <c:pt idx="62">
                  <c:v>116</c:v>
                </c:pt>
                <c:pt idx="63">
                  <c:v>116</c:v>
                </c:pt>
                <c:pt idx="64">
                  <c:v>116</c:v>
                </c:pt>
                <c:pt idx="65">
                  <c:v>116</c:v>
                </c:pt>
                <c:pt idx="66">
                  <c:v>116</c:v>
                </c:pt>
                <c:pt idx="67">
                  <c:v>116</c:v>
                </c:pt>
                <c:pt idx="68">
                  <c:v>116</c:v>
                </c:pt>
                <c:pt idx="69">
                  <c:v>116</c:v>
                </c:pt>
                <c:pt idx="70">
                  <c:v>116</c:v>
                </c:pt>
                <c:pt idx="71">
                  <c:v>116</c:v>
                </c:pt>
                <c:pt idx="72">
                  <c:v>116</c:v>
                </c:pt>
                <c:pt idx="73">
                  <c:v>116</c:v>
                </c:pt>
                <c:pt idx="74">
                  <c:v>116</c:v>
                </c:pt>
                <c:pt idx="75">
                  <c:v>116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531-4099-A542-D5B892E03D73}"/>
            </c:ext>
          </c:extLst>
        </c:ser>
        <c:ser>
          <c:idx val="5"/>
          <c:order val="5"/>
          <c:tx>
            <c:strRef>
              <c:f>'Log DALYs Uganda Adult make (4)'!$O$1</c:f>
              <c:strCache>
                <c:ptCount val="1"/>
                <c:pt idx="0">
                  <c:v>LPG Only Water Heating</c:v>
                </c:pt>
              </c:strCache>
            </c:strRef>
          </c:tx>
          <c:spPr>
            <a:ln w="1905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'Log DALYs Uganda Adult make (4)'!$I$2:$I$77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(4)'!$O$2:$O$77</c:f>
              <c:numCache>
                <c:formatCode>General</c:formatCode>
                <c:ptCount val="7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531-4099-A542-D5B892E03D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7628304"/>
        <c:axId val="797629136"/>
      </c:scatterChart>
      <c:valAx>
        <c:axId val="797628304"/>
        <c:scaling>
          <c:orientation val="minMax"/>
          <c:max val="1.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Log Removal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629136"/>
        <c:crosses val="autoZero"/>
        <c:crossBetween val="midCat"/>
      </c:valAx>
      <c:valAx>
        <c:axId val="797629136"/>
        <c:scaling>
          <c:orientation val="minMax"/>
          <c:max val="8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Decrease in Drinking Water DALYs</a:t>
                </a:r>
              </a:p>
            </c:rich>
          </c:tx>
          <c:layout>
            <c:manualLayout>
              <c:xMode val="edge"/>
              <c:yMode val="edge"/>
              <c:x val="2.1364985163204748E-2"/>
              <c:y val="0.101570116235470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628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890894976156149"/>
          <c:y val="0.80486600236917283"/>
          <c:w val="0.85109105023843845"/>
          <c:h val="0.173895059577729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'Log DALYs Uganda Adult make (4)'!$J$1</c:f>
              <c:strCache>
                <c:ptCount val="1"/>
                <c:pt idx="0">
                  <c:v>High Risk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(4)'!$I$2:$I$77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(4)'!$J$2:$J$77</c:f>
              <c:numCache>
                <c:formatCode>General</c:formatCode>
                <c:ptCount val="76"/>
                <c:pt idx="0">
                  <c:v>0</c:v>
                </c:pt>
                <c:pt idx="1">
                  <c:v>68.50838936166997</c:v>
                </c:pt>
                <c:pt idx="2">
                  <c:v>136.92895491296008</c:v>
                </c:pt>
                <c:pt idx="3">
                  <c:v>204.76523999313304</c:v>
                </c:pt>
                <c:pt idx="4">
                  <c:v>271.49720655912404</c:v>
                </c:pt>
                <c:pt idx="5">
                  <c:v>336.60477485049307</c:v>
                </c:pt>
                <c:pt idx="6">
                  <c:v>399.58917667014009</c:v>
                </c:pt>
                <c:pt idx="7">
                  <c:v>459.98679591347604</c:v>
                </c:pt>
                <c:pt idx="8">
                  <c:v>517.3922881701161</c:v>
                </c:pt>
                <c:pt idx="9">
                  <c:v>571.4923156077391</c:v>
                </c:pt>
                <c:pt idx="10">
                  <c:v>622.0855694342531</c:v>
                </c:pt>
                <c:pt idx="11">
                  <c:v>669.07417667703305</c:v>
                </c:pt>
                <c:pt idx="12">
                  <c:v>712.44032676954703</c:v>
                </c:pt>
                <c:pt idx="13">
                  <c:v>752.22415842165606</c:v>
                </c:pt>
                <c:pt idx="14">
                  <c:v>788.510555392068</c:v>
                </c:pt>
                <c:pt idx="15">
                  <c:v>821.43108657358107</c:v>
                </c:pt>
                <c:pt idx="16">
                  <c:v>851.17443839258408</c:v>
                </c:pt>
                <c:pt idx="17">
                  <c:v>877.98632636811612</c:v>
                </c:pt>
                <c:pt idx="18">
                  <c:v>902.14883713171116</c:v>
                </c:pt>
                <c:pt idx="19">
                  <c:v>923.94667871302204</c:v>
                </c:pt>
                <c:pt idx="20">
                  <c:v>943.63484301170604</c:v>
                </c:pt>
                <c:pt idx="21">
                  <c:v>961.41903494839812</c:v>
                </c:pt>
                <c:pt idx="22">
                  <c:v>977.4549502936361</c:v>
                </c:pt>
                <c:pt idx="23">
                  <c:v>991.86411238524306</c:v>
                </c:pt>
                <c:pt idx="24">
                  <c:v>1004.7553900345971</c:v>
                </c:pt>
                <c:pt idx="25">
                  <c:v>1016.240770087958</c:v>
                </c:pt>
                <c:pt idx="26">
                  <c:v>1026.4406893910771</c:v>
                </c:pt>
                <c:pt idx="27">
                  <c:v>1035.4810341224952</c:v>
                </c:pt>
                <c:pt idx="28">
                  <c:v>1043.486649343085</c:v>
                </c:pt>
                <c:pt idx="29">
                  <c:v>1050.575532629422</c:v>
                </c:pt>
                <c:pt idx="30">
                  <c:v>1056.855939767888</c:v>
                </c:pt>
                <c:pt idx="31">
                  <c:v>1062.426458731577</c:v>
                </c:pt>
                <c:pt idx="32">
                  <c:v>1067.3773258907013</c:v>
                </c:pt>
                <c:pt idx="33">
                  <c:v>1071.7909177677748</c:v>
                </c:pt>
                <c:pt idx="34">
                  <c:v>1075.7406511565221</c:v>
                </c:pt>
                <c:pt idx="35">
                  <c:v>1079.2891085152903</c:v>
                </c:pt>
                <c:pt idx="36">
                  <c:v>1082.4867605393633</c:v>
                </c:pt>
                <c:pt idx="37">
                  <c:v>1085.3722059432127</c:v>
                </c:pt>
                <c:pt idx="38">
                  <c:v>1087.9740910557555</c:v>
                </c:pt>
                <c:pt idx="39">
                  <c:v>1090.3142182740389</c:v>
                </c:pt>
                <c:pt idx="40">
                  <c:v>1092.4109430894473</c:v>
                </c:pt>
                <c:pt idx="41">
                  <c:v>1094.281934353299</c:v>
                </c:pt>
                <c:pt idx="42">
                  <c:v>1095.9457425479889</c:v>
                </c:pt>
                <c:pt idx="43">
                  <c:v>1097.4221551217113</c:v>
                </c:pt>
                <c:pt idx="44">
                  <c:v>1098.7317291374557</c:v>
                </c:pt>
                <c:pt idx="45">
                  <c:v>1099.89503613481</c:v>
                </c:pt>
                <c:pt idx="46">
                  <c:v>1100.9320333061617</c:v>
                </c:pt>
                <c:pt idx="47">
                  <c:v>1101.8616723395387</c:v>
                </c:pt>
                <c:pt idx="48">
                  <c:v>1102.7015583401626</c:v>
                </c:pt>
                <c:pt idx="49">
                  <c:v>1103.4674186075754</c:v>
                </c:pt>
                <c:pt idx="50">
                  <c:v>1104.1723918461626</c:v>
                </c:pt>
                <c:pt idx="51">
                  <c:v>1104.8264458266624</c:v>
                </c:pt>
                <c:pt idx="52">
                  <c:v>1105.4362737489578</c:v>
                </c:pt>
                <c:pt idx="53">
                  <c:v>1106.0057872787563</c:v>
                </c:pt>
                <c:pt idx="54">
                  <c:v>1106.5370403042916</c:v>
                </c:pt>
                <c:pt idx="55">
                  <c:v>1107.0312762671581</c:v>
                </c:pt>
                <c:pt idx="56">
                  <c:v>1107.4898195318665</c:v>
                </c:pt>
                <c:pt idx="57">
                  <c:v>1107.9146467350167</c:v>
                </c:pt>
                <c:pt idx="58">
                  <c:v>1108.3085965528696</c:v>
                </c:pt>
                <c:pt idx="59">
                  <c:v>1108.6752691887216</c:v>
                </c:pt>
                <c:pt idx="60">
                  <c:v>1109.0187243015291</c:v>
                </c:pt>
                <c:pt idx="61">
                  <c:v>1109.343106831506</c:v>
                </c:pt>
                <c:pt idx="62">
                  <c:v>1109.6523105274002</c:v>
                </c:pt>
                <c:pt idx="63">
                  <c:v>1109.9497383371984</c:v>
                </c:pt>
                <c:pt idx="64">
                  <c:v>1110.2381678717725</c:v>
                </c:pt>
                <c:pt idx="65">
                  <c:v>1110.5197096821203</c:v>
                </c:pt>
                <c:pt idx="66">
                  <c:v>1110.7958608238109</c:v>
                </c:pt>
                <c:pt idx="67">
                  <c:v>1111.067685461566</c:v>
                </c:pt>
                <c:pt idx="68">
                  <c:v>1111.3361680931353</c:v>
                </c:pt>
                <c:pt idx="69">
                  <c:v>1111.6027457226967</c:v>
                </c:pt>
                <c:pt idx="70">
                  <c:v>1111.8698932084301</c:v>
                </c:pt>
                <c:pt idx="71">
                  <c:v>1112.1414387360003</c:v>
                </c:pt>
                <c:pt idx="72">
                  <c:v>1112.4222063359825</c:v>
                </c:pt>
                <c:pt idx="73">
                  <c:v>1112.716842803693</c:v>
                </c:pt>
                <c:pt idx="74">
                  <c:v>1113.0282223996333</c:v>
                </c:pt>
                <c:pt idx="75">
                  <c:v>1113.3562016399942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F6D-4EE7-9800-F6C2351E5783}"/>
            </c:ext>
          </c:extLst>
        </c:ser>
        <c:ser>
          <c:idx val="1"/>
          <c:order val="1"/>
          <c:tx>
            <c:strRef>
              <c:f>'Log DALYs Uganda Adult make (4)'!$K$1</c:f>
              <c:strCache>
                <c:ptCount val="1"/>
                <c:pt idx="0">
                  <c:v>Medium Risk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(4)'!$I$2:$I$77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(4)'!$K$2:$K$77</c:f>
              <c:numCache>
                <c:formatCode>General</c:formatCode>
                <c:ptCount val="76"/>
                <c:pt idx="0">
                  <c:v>0</c:v>
                </c:pt>
                <c:pt idx="1">
                  <c:v>47.860959910007978</c:v>
                </c:pt>
                <c:pt idx="2">
                  <c:v>91.937374199927945</c:v>
                </c:pt>
                <c:pt idx="3">
                  <c:v>132.25921740143394</c:v>
                </c:pt>
                <c:pt idx="4">
                  <c:v>168.90811423395598</c:v>
                </c:pt>
                <c:pt idx="5">
                  <c:v>202.01201230106994</c:v>
                </c:pt>
                <c:pt idx="6">
                  <c:v>231.74423235448899</c:v>
                </c:pt>
                <c:pt idx="7">
                  <c:v>258.31961542110997</c:v>
                </c:pt>
                <c:pt idx="8">
                  <c:v>281.98446614581997</c:v>
                </c:pt>
                <c:pt idx="9">
                  <c:v>303.00259279772797</c:v>
                </c:pt>
                <c:pt idx="10">
                  <c:v>321.64194847713497</c:v>
                </c:pt>
                <c:pt idx="11">
                  <c:v>338.16504007586298</c:v>
                </c:pt>
                <c:pt idx="12">
                  <c:v>352.82279240428295</c:v>
                </c:pt>
                <c:pt idx="13">
                  <c:v>365.84917300027195</c:v>
                </c:pt>
                <c:pt idx="14">
                  <c:v>377.45486684105492</c:v>
                </c:pt>
                <c:pt idx="15">
                  <c:v>387.82115859946998</c:v>
                </c:pt>
                <c:pt idx="16">
                  <c:v>397.09682058841696</c:v>
                </c:pt>
                <c:pt idx="17">
                  <c:v>405.39990394115796</c:v>
                </c:pt>
                <c:pt idx="18">
                  <c:v>412.82393880950195</c:v>
                </c:pt>
                <c:pt idx="19">
                  <c:v>419.44614845146594</c:v>
                </c:pt>
                <c:pt idx="20">
                  <c:v>425.33504894222199</c:v>
                </c:pt>
                <c:pt idx="21">
                  <c:v>430.55578848802793</c:v>
                </c:pt>
                <c:pt idx="22">
                  <c:v>435.17279610162393</c:v>
                </c:pt>
                <c:pt idx="23">
                  <c:v>439.25034310057526</c:v>
                </c:pt>
                <c:pt idx="24">
                  <c:v>442.85205691428803</c:v>
                </c:pt>
                <c:pt idx="25">
                  <c:v>446.03987681697299</c:v>
                </c:pt>
                <c:pt idx="26">
                  <c:v>448.87218032866497</c:v>
                </c:pt>
                <c:pt idx="27">
                  <c:v>451.40109329231518</c:v>
                </c:pt>
                <c:pt idx="28">
                  <c:v>453.67008443534098</c:v>
                </c:pt>
                <c:pt idx="29">
                  <c:v>455.71337236683746</c:v>
                </c:pt>
                <c:pt idx="30">
                  <c:v>457.55782274187305</c:v>
                </c:pt>
                <c:pt idx="31">
                  <c:v>459.22664603085286</c:v>
                </c:pt>
                <c:pt idx="32">
                  <c:v>460.74325148933235</c:v>
                </c:pt>
                <c:pt idx="33">
                  <c:v>462.13344613582746</c:v>
                </c:pt>
                <c:pt idx="34">
                  <c:v>463.42484423035057</c:v>
                </c:pt>
                <c:pt idx="35">
                  <c:v>464.64370890430928</c:v>
                </c:pt>
                <c:pt idx="36">
                  <c:v>465.81086249522923</c:v>
                </c:pt>
                <c:pt idx="37">
                  <c:v>466.93885986202707</c:v>
                </c:pt>
                <c:pt idx="38">
                  <c:v>468.03185357767313</c:v>
                </c:pt>
                <c:pt idx="39">
                  <c:v>469.08799006254833</c:v>
                </c:pt>
                <c:pt idx="40">
                  <c:v>470.10285188368073</c:v>
                </c:pt>
                <c:pt idx="41">
                  <c:v>471.07223013555637</c:v>
                </c:pt>
                <c:pt idx="42">
                  <c:v>471.99334884460359</c:v>
                </c:pt>
                <c:pt idx="43">
                  <c:v>472.86478472727629</c:v>
                </c:pt>
                <c:pt idx="44">
                  <c:v>473.68590457809796</c:v>
                </c:pt>
                <c:pt idx="45">
                  <c:v>474.45649467204714</c:v>
                </c:pt>
                <c:pt idx="46">
                  <c:v>475.17678564032195</c:v>
                </c:pt>
                <c:pt idx="47">
                  <c:v>475.84772564733419</c:v>
                </c:pt>
                <c:pt idx="48">
                  <c:v>476.47126576930327</c:v>
                </c:pt>
                <c:pt idx="49">
                  <c:v>477.05049855224536</c:v>
                </c:pt>
                <c:pt idx="50">
                  <c:v>477.58959856483295</c:v>
                </c:pt>
                <c:pt idx="51">
                  <c:v>478.09358309560128</c:v>
                </c:pt>
                <c:pt idx="52">
                  <c:v>478.56793850804604</c:v>
                </c:pt>
                <c:pt idx="53">
                  <c:v>479.01816766730599</c:v>
                </c:pt>
                <c:pt idx="54">
                  <c:v>479.44932637235115</c:v>
                </c:pt>
                <c:pt idx="55">
                  <c:v>479.86563082138298</c:v>
                </c:pt>
                <c:pt idx="56">
                  <c:v>480.27021555788917</c:v>
                </c:pt>
                <c:pt idx="57">
                  <c:v>480.66508938647394</c:v>
                </c:pt>
                <c:pt idx="58">
                  <c:v>481.05128557413485</c:v>
                </c:pt>
                <c:pt idx="59">
                  <c:v>481.42915526277147</c:v>
                </c:pt>
                <c:pt idx="60">
                  <c:v>481.79872346227137</c:v>
                </c:pt>
                <c:pt idx="61">
                  <c:v>482.16001650292134</c:v>
                </c:pt>
                <c:pt idx="62">
                  <c:v>482.51327884803368</c:v>
                </c:pt>
                <c:pt idx="63">
                  <c:v>482.85902914334866</c:v>
                </c:pt>
                <c:pt idx="64">
                  <c:v>483.19795660817806</c:v>
                </c:pt>
                <c:pt idx="65">
                  <c:v>483.53071181586597</c:v>
                </c:pt>
                <c:pt idx="66">
                  <c:v>483.85767857719048</c:v>
                </c:pt>
                <c:pt idx="67">
                  <c:v>484.17881670215098</c:v>
                </c:pt>
                <c:pt idx="68">
                  <c:v>484.49364876016477</c:v>
                </c:pt>
                <c:pt idx="69">
                  <c:v>484.80144534423977</c:v>
                </c:pt>
                <c:pt idx="70">
                  <c:v>485.10164640308318</c:v>
                </c:pt>
                <c:pt idx="71">
                  <c:v>485.39451003118717</c:v>
                </c:pt>
                <c:pt idx="72">
                  <c:v>485.68184982709255</c:v>
                </c:pt>
                <c:pt idx="73">
                  <c:v>485.96751346880166</c:v>
                </c:pt>
                <c:pt idx="74">
                  <c:v>486.25713905686104</c:v>
                </c:pt>
                <c:pt idx="75">
                  <c:v>486.55694882017434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F6D-4EE7-9800-F6C2351E5783}"/>
            </c:ext>
          </c:extLst>
        </c:ser>
        <c:ser>
          <c:idx val="2"/>
          <c:order val="2"/>
          <c:tx>
            <c:strRef>
              <c:f>'Log DALYs Uganda Adult make (4)'!$L$1</c:f>
              <c:strCache>
                <c:ptCount val="1"/>
                <c:pt idx="0">
                  <c:v>Low Risk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(4)'!$I$2:$I$77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(4)'!$L$2:$L$77</c:f>
              <c:numCache>
                <c:formatCode>General</c:formatCode>
                <c:ptCount val="76"/>
                <c:pt idx="0">
                  <c:v>0</c:v>
                </c:pt>
                <c:pt idx="1">
                  <c:v>19.116059728172985</c:v>
                </c:pt>
                <c:pt idx="2">
                  <c:v>36.039894605398985</c:v>
                </c:pt>
                <c:pt idx="3">
                  <c:v>51.019887555967983</c:v>
                </c:pt>
                <c:pt idx="4">
                  <c:v>64.274043244670992</c:v>
                </c:pt>
                <c:pt idx="5">
                  <c:v>75.983097060810991</c:v>
                </c:pt>
                <c:pt idx="6">
                  <c:v>86.29607292523599</c:v>
                </c:pt>
                <c:pt idx="7">
                  <c:v>95.340935982106998</c:v>
                </c:pt>
                <c:pt idx="8">
                  <c:v>103.23470833147799</c:v>
                </c:pt>
                <c:pt idx="9">
                  <c:v>110.09083899150799</c:v>
                </c:pt>
                <c:pt idx="10">
                  <c:v>116.02326736201999</c:v>
                </c:pt>
                <c:pt idx="11">
                  <c:v>121.1467380099576</c:v>
                </c:pt>
                <c:pt idx="12">
                  <c:v>125.57342570969109</c:v>
                </c:pt>
                <c:pt idx="13">
                  <c:v>129.40742353042779</c:v>
                </c:pt>
                <c:pt idx="14">
                  <c:v>132.73978929767901</c:v>
                </c:pt>
                <c:pt idx="15">
                  <c:v>135.6463804257464</c:v>
                </c:pt>
                <c:pt idx="16">
                  <c:v>138.18901959942878</c:v>
                </c:pt>
                <c:pt idx="17">
                  <c:v>140.4189068684606</c:v>
                </c:pt>
                <c:pt idx="18">
                  <c:v>142.3804208262066</c:v>
                </c:pt>
                <c:pt idx="19">
                  <c:v>144.11362925166989</c:v>
                </c:pt>
                <c:pt idx="20">
                  <c:v>145.65478427657848</c:v>
                </c:pt>
                <c:pt idx="21">
                  <c:v>147.03533086473908</c:v>
                </c:pt>
                <c:pt idx="22">
                  <c:v>148.2807254879468</c:v>
                </c:pt>
                <c:pt idx="23">
                  <c:v>149.41019437173659</c:v>
                </c:pt>
                <c:pt idx="24">
                  <c:v>150.43779089037611</c:v>
                </c:pt>
                <c:pt idx="25">
                  <c:v>151.374400420434</c:v>
                </c:pt>
                <c:pt idx="26">
                  <c:v>152.22999161651879</c:v>
                </c:pt>
                <c:pt idx="27">
                  <c:v>153.015325939825</c:v>
                </c:pt>
                <c:pt idx="28">
                  <c:v>153.74246291515658</c:v>
                </c:pt>
                <c:pt idx="29">
                  <c:v>154.42387384481731</c:v>
                </c:pt>
                <c:pt idx="30">
                  <c:v>155.07070057813661</c:v>
                </c:pt>
                <c:pt idx="31">
                  <c:v>155.69115325485959</c:v>
                </c:pt>
                <c:pt idx="32">
                  <c:v>156.28984409358668</c:v>
                </c:pt>
                <c:pt idx="33">
                  <c:v>156.86821249112799</c:v>
                </c:pt>
                <c:pt idx="34">
                  <c:v>157.42564038141279</c:v>
                </c:pt>
                <c:pt idx="35">
                  <c:v>157.96069356248231</c:v>
                </c:pt>
                <c:pt idx="36">
                  <c:v>158.47208905826409</c:v>
                </c:pt>
                <c:pt idx="37">
                  <c:v>158.95925591680498</c:v>
                </c:pt>
                <c:pt idx="38">
                  <c:v>159.4225576692441</c:v>
                </c:pt>
                <c:pt idx="39">
                  <c:v>159.86332071403149</c:v>
                </c:pt>
                <c:pt idx="40">
                  <c:v>160.28378291248589</c:v>
                </c:pt>
                <c:pt idx="41">
                  <c:v>160.68699930888189</c:v>
                </c:pt>
                <c:pt idx="42">
                  <c:v>161.07668597700558</c:v>
                </c:pt>
                <c:pt idx="43">
                  <c:v>161.4569899430428</c:v>
                </c:pt>
                <c:pt idx="44">
                  <c:v>161.8322333720609</c:v>
                </c:pt>
                <c:pt idx="45">
                  <c:v>162.2067463492165</c:v>
                </c:pt>
                <c:pt idx="46">
                  <c:v>162.5849056235229</c:v>
                </c:pt>
                <c:pt idx="47">
                  <c:v>162.9713562520335</c:v>
                </c:pt>
                <c:pt idx="48">
                  <c:v>163.3711152241429</c:v>
                </c:pt>
                <c:pt idx="49">
                  <c:v>163.78908358300259</c:v>
                </c:pt>
                <c:pt idx="50">
                  <c:v>164.22876341286781</c:v>
                </c:pt>
                <c:pt idx="51">
                  <c:v>164.69062990300648</c:v>
                </c:pt>
                <c:pt idx="52">
                  <c:v>165.17106397925559</c:v>
                </c:pt>
                <c:pt idx="53">
                  <c:v>165.66252651171359</c:v>
                </c:pt>
                <c:pt idx="54">
                  <c:v>166.15493854225588</c:v>
                </c:pt>
                <c:pt idx="55">
                  <c:v>166.63762585493089</c:v>
                </c:pt>
                <c:pt idx="56">
                  <c:v>167.10107231405999</c:v>
                </c:pt>
                <c:pt idx="57">
                  <c:v>167.5380269130475</c:v>
                </c:pt>
                <c:pt idx="58">
                  <c:v>167.9439138140682</c:v>
                </c:pt>
                <c:pt idx="59">
                  <c:v>168.3167541005393</c:v>
                </c:pt>
                <c:pt idx="60">
                  <c:v>168.6568531575698</c:v>
                </c:pt>
                <c:pt idx="61">
                  <c:v>168.96641008503508</c:v>
                </c:pt>
                <c:pt idx="62">
                  <c:v>169.24908488045949</c:v>
                </c:pt>
                <c:pt idx="63">
                  <c:v>169.50950220221421</c:v>
                </c:pt>
                <c:pt idx="64">
                  <c:v>169.75269230948538</c:v>
                </c:pt>
                <c:pt idx="65">
                  <c:v>169.98352521356529</c:v>
                </c:pt>
                <c:pt idx="66">
                  <c:v>170.20622696968479</c:v>
                </c:pt>
                <c:pt idx="67">
                  <c:v>170.42405503310829</c:v>
                </c:pt>
                <c:pt idx="68">
                  <c:v>170.63916956572069</c:v>
                </c:pt>
                <c:pt idx="69">
                  <c:v>170.85269711942439</c:v>
                </c:pt>
                <c:pt idx="70">
                  <c:v>171.06495384862311</c:v>
                </c:pt>
                <c:pt idx="71">
                  <c:v>171.2757720326494</c:v>
                </c:pt>
                <c:pt idx="72">
                  <c:v>171.48485237432209</c:v>
                </c:pt>
                <c:pt idx="73">
                  <c:v>171.69205574957971</c:v>
                </c:pt>
                <c:pt idx="74">
                  <c:v>171.89756737694549</c:v>
                </c:pt>
                <c:pt idx="75">
                  <c:v>172.10191333685989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F6D-4EE7-9800-F6C2351E5783}"/>
            </c:ext>
          </c:extLst>
        </c:ser>
        <c:ser>
          <c:idx val="3"/>
          <c:order val="3"/>
          <c:tx>
            <c:strRef>
              <c:f>'Log DALYs Uganda Adult make (4)'!$M$1</c:f>
              <c:strCache>
                <c:ptCount val="1"/>
                <c:pt idx="0">
                  <c:v>Traditional Stove Cooking + Water Heating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(4)'!$I$2:$I$77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(4)'!$M$2:$M$77</c:f>
              <c:numCache>
                <c:formatCode>General</c:formatCode>
                <c:ptCount val="76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F6D-4EE7-9800-F6C2351E5783}"/>
            </c:ext>
          </c:extLst>
        </c:ser>
        <c:ser>
          <c:idx val="4"/>
          <c:order val="4"/>
          <c:tx>
            <c:strRef>
              <c:f>'Log DALYs Uganda Adult make (4)'!$N$1</c:f>
              <c:strCache>
                <c:ptCount val="1"/>
                <c:pt idx="0">
                  <c:v>Traditional Stove Only Water Heating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(4)'!$I$2:$I$77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(4)'!$N$2:$N$77</c:f>
              <c:numCache>
                <c:formatCode>General</c:formatCode>
                <c:ptCount val="76"/>
                <c:pt idx="0">
                  <c:v>116</c:v>
                </c:pt>
                <c:pt idx="1">
                  <c:v>116</c:v>
                </c:pt>
                <c:pt idx="2">
                  <c:v>116</c:v>
                </c:pt>
                <c:pt idx="3">
                  <c:v>116</c:v>
                </c:pt>
                <c:pt idx="4">
                  <c:v>116</c:v>
                </c:pt>
                <c:pt idx="5">
                  <c:v>116</c:v>
                </c:pt>
                <c:pt idx="6">
                  <c:v>116</c:v>
                </c:pt>
                <c:pt idx="7">
                  <c:v>116</c:v>
                </c:pt>
                <c:pt idx="8">
                  <c:v>116</c:v>
                </c:pt>
                <c:pt idx="9">
                  <c:v>116</c:v>
                </c:pt>
                <c:pt idx="10">
                  <c:v>116</c:v>
                </c:pt>
                <c:pt idx="11">
                  <c:v>116</c:v>
                </c:pt>
                <c:pt idx="12">
                  <c:v>116</c:v>
                </c:pt>
                <c:pt idx="13">
                  <c:v>116</c:v>
                </c:pt>
                <c:pt idx="14">
                  <c:v>116</c:v>
                </c:pt>
                <c:pt idx="15">
                  <c:v>116</c:v>
                </c:pt>
                <c:pt idx="16">
                  <c:v>116</c:v>
                </c:pt>
                <c:pt idx="17">
                  <c:v>116</c:v>
                </c:pt>
                <c:pt idx="18">
                  <c:v>116</c:v>
                </c:pt>
                <c:pt idx="19">
                  <c:v>116</c:v>
                </c:pt>
                <c:pt idx="20">
                  <c:v>116</c:v>
                </c:pt>
                <c:pt idx="21">
                  <c:v>116</c:v>
                </c:pt>
                <c:pt idx="22">
                  <c:v>116</c:v>
                </c:pt>
                <c:pt idx="23">
                  <c:v>116</c:v>
                </c:pt>
                <c:pt idx="24">
                  <c:v>116</c:v>
                </c:pt>
                <c:pt idx="25">
                  <c:v>116</c:v>
                </c:pt>
                <c:pt idx="26">
                  <c:v>116</c:v>
                </c:pt>
                <c:pt idx="27">
                  <c:v>116</c:v>
                </c:pt>
                <c:pt idx="28">
                  <c:v>116</c:v>
                </c:pt>
                <c:pt idx="29">
                  <c:v>116</c:v>
                </c:pt>
                <c:pt idx="30">
                  <c:v>116</c:v>
                </c:pt>
                <c:pt idx="31">
                  <c:v>116</c:v>
                </c:pt>
                <c:pt idx="32">
                  <c:v>116</c:v>
                </c:pt>
                <c:pt idx="33">
                  <c:v>116</c:v>
                </c:pt>
                <c:pt idx="34">
                  <c:v>116</c:v>
                </c:pt>
                <c:pt idx="35">
                  <c:v>116</c:v>
                </c:pt>
                <c:pt idx="36">
                  <c:v>116</c:v>
                </c:pt>
                <c:pt idx="37">
                  <c:v>116</c:v>
                </c:pt>
                <c:pt idx="38">
                  <c:v>116</c:v>
                </c:pt>
                <c:pt idx="39">
                  <c:v>116</c:v>
                </c:pt>
                <c:pt idx="40">
                  <c:v>116</c:v>
                </c:pt>
                <c:pt idx="41">
                  <c:v>116</c:v>
                </c:pt>
                <c:pt idx="42">
                  <c:v>116</c:v>
                </c:pt>
                <c:pt idx="43">
                  <c:v>116</c:v>
                </c:pt>
                <c:pt idx="44">
                  <c:v>116</c:v>
                </c:pt>
                <c:pt idx="45">
                  <c:v>116</c:v>
                </c:pt>
                <c:pt idx="46">
                  <c:v>116</c:v>
                </c:pt>
                <c:pt idx="47">
                  <c:v>116</c:v>
                </c:pt>
                <c:pt idx="48">
                  <c:v>116</c:v>
                </c:pt>
                <c:pt idx="49">
                  <c:v>116</c:v>
                </c:pt>
                <c:pt idx="50">
                  <c:v>116</c:v>
                </c:pt>
                <c:pt idx="51">
                  <c:v>116</c:v>
                </c:pt>
                <c:pt idx="52">
                  <c:v>116</c:v>
                </c:pt>
                <c:pt idx="53">
                  <c:v>116</c:v>
                </c:pt>
                <c:pt idx="54">
                  <c:v>116</c:v>
                </c:pt>
                <c:pt idx="55">
                  <c:v>116</c:v>
                </c:pt>
                <c:pt idx="56">
                  <c:v>116</c:v>
                </c:pt>
                <c:pt idx="57">
                  <c:v>116</c:v>
                </c:pt>
                <c:pt idx="58">
                  <c:v>116</c:v>
                </c:pt>
                <c:pt idx="59">
                  <c:v>116</c:v>
                </c:pt>
                <c:pt idx="60">
                  <c:v>116</c:v>
                </c:pt>
                <c:pt idx="61">
                  <c:v>116</c:v>
                </c:pt>
                <c:pt idx="62">
                  <c:v>116</c:v>
                </c:pt>
                <c:pt idx="63">
                  <c:v>116</c:v>
                </c:pt>
                <c:pt idx="64">
                  <c:v>116</c:v>
                </c:pt>
                <c:pt idx="65">
                  <c:v>116</c:v>
                </c:pt>
                <c:pt idx="66">
                  <c:v>116</c:v>
                </c:pt>
                <c:pt idx="67">
                  <c:v>116</c:v>
                </c:pt>
                <c:pt idx="68">
                  <c:v>116</c:v>
                </c:pt>
                <c:pt idx="69">
                  <c:v>116</c:v>
                </c:pt>
                <c:pt idx="70">
                  <c:v>116</c:v>
                </c:pt>
                <c:pt idx="71">
                  <c:v>116</c:v>
                </c:pt>
                <c:pt idx="72">
                  <c:v>116</c:v>
                </c:pt>
                <c:pt idx="73">
                  <c:v>116</c:v>
                </c:pt>
                <c:pt idx="74">
                  <c:v>116</c:v>
                </c:pt>
                <c:pt idx="75">
                  <c:v>116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F6D-4EE7-9800-F6C2351E5783}"/>
            </c:ext>
          </c:extLst>
        </c:ser>
        <c:ser>
          <c:idx val="5"/>
          <c:order val="5"/>
          <c:tx>
            <c:strRef>
              <c:f>'Log DALYs Uganda Adult make (4)'!$O$1</c:f>
              <c:strCache>
                <c:ptCount val="1"/>
                <c:pt idx="0">
                  <c:v>LPG Only Water Heating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(4)'!$I$2:$I$77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(4)'!$O$2:$O$77</c:f>
              <c:numCache>
                <c:formatCode>General</c:formatCode>
                <c:ptCount val="7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F6D-4EE7-9800-F6C2351E57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7628304"/>
        <c:axId val="797629136"/>
      </c:scatterChart>
      <c:valAx>
        <c:axId val="797628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Removal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629136"/>
        <c:crosses val="autoZero"/>
        <c:crossBetween val="midCat"/>
      </c:valAx>
      <c:valAx>
        <c:axId val="79762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Decrease in Drinking Water DALYs</a:t>
                </a:r>
              </a:p>
            </c:rich>
          </c:tx>
          <c:layout>
            <c:manualLayout>
              <c:xMode val="edge"/>
              <c:yMode val="edge"/>
              <c:x val="6.6468842729970321E-2"/>
              <c:y val="2.3637670291213665E-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628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'Log DALYs Uganda Adult (3)'!$B$1</c:f>
              <c:strCache>
                <c:ptCount val="1"/>
                <c:pt idx="0">
                  <c:v>Uganda Adult High Risk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(3)'!$A$2:$A$77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(3)'!$B$2:$B$77</c:f>
              <c:numCache>
                <c:formatCode>General</c:formatCode>
                <c:ptCount val="76"/>
                <c:pt idx="0">
                  <c:v>1166.6071775768801</c:v>
                </c:pt>
                <c:pt idx="1">
                  <c:v>1098.0987882152101</c:v>
                </c:pt>
                <c:pt idx="2">
                  <c:v>1029.67822266392</c:v>
                </c:pt>
                <c:pt idx="3">
                  <c:v>961.84193758374704</c:v>
                </c:pt>
                <c:pt idx="4">
                  <c:v>895.10997101775604</c:v>
                </c:pt>
                <c:pt idx="5">
                  <c:v>830.002402726387</c:v>
                </c:pt>
                <c:pt idx="6">
                  <c:v>767.01800090673999</c:v>
                </c:pt>
                <c:pt idx="7">
                  <c:v>706.62038166340403</c:v>
                </c:pt>
                <c:pt idx="8">
                  <c:v>649.21488940676397</c:v>
                </c:pt>
                <c:pt idx="9">
                  <c:v>595.11486196914097</c:v>
                </c:pt>
                <c:pt idx="10">
                  <c:v>544.52160814262697</c:v>
                </c:pt>
                <c:pt idx="11">
                  <c:v>497.53300089984702</c:v>
                </c:pt>
                <c:pt idx="12">
                  <c:v>454.16685080733299</c:v>
                </c:pt>
                <c:pt idx="13">
                  <c:v>414.38301915522402</c:v>
                </c:pt>
                <c:pt idx="14">
                  <c:v>378.09662218481202</c:v>
                </c:pt>
                <c:pt idx="15">
                  <c:v>345.17609100329901</c:v>
                </c:pt>
                <c:pt idx="16">
                  <c:v>315.432739184296</c:v>
                </c:pt>
                <c:pt idx="17">
                  <c:v>288.62085120876401</c:v>
                </c:pt>
                <c:pt idx="18">
                  <c:v>264.45834044516897</c:v>
                </c:pt>
                <c:pt idx="19">
                  <c:v>242.66049886385801</c:v>
                </c:pt>
                <c:pt idx="20">
                  <c:v>222.97233456517401</c:v>
                </c:pt>
                <c:pt idx="21">
                  <c:v>205.18814262848201</c:v>
                </c:pt>
                <c:pt idx="22">
                  <c:v>189.152227283244</c:v>
                </c:pt>
                <c:pt idx="23">
                  <c:v>174.74306519163699</c:v>
                </c:pt>
                <c:pt idx="24">
                  <c:v>161.85178754228301</c:v>
                </c:pt>
                <c:pt idx="25">
                  <c:v>150.36640748892199</c:v>
                </c:pt>
                <c:pt idx="26">
                  <c:v>140.16648818580299</c:v>
                </c:pt>
                <c:pt idx="27">
                  <c:v>131.12614345438499</c:v>
                </c:pt>
                <c:pt idx="28">
                  <c:v>123.120528233795</c:v>
                </c:pt>
                <c:pt idx="29">
                  <c:v>116.03164494745801</c:v>
                </c:pt>
                <c:pt idx="30">
                  <c:v>109.751237808992</c:v>
                </c:pt>
                <c:pt idx="31">
                  <c:v>104.18071884530301</c:v>
                </c:pt>
                <c:pt idx="32">
                  <c:v>99.229851686178705</c:v>
                </c:pt>
                <c:pt idx="33">
                  <c:v>94.816259809105404</c:v>
                </c:pt>
                <c:pt idx="34">
                  <c:v>90.866526420358099</c:v>
                </c:pt>
                <c:pt idx="35">
                  <c:v>87.318069061589796</c:v>
                </c:pt>
                <c:pt idx="36">
                  <c:v>84.120417037516802</c:v>
                </c:pt>
                <c:pt idx="37">
                  <c:v>81.234971633667399</c:v>
                </c:pt>
                <c:pt idx="38">
                  <c:v>78.633086521124596</c:v>
                </c:pt>
                <c:pt idx="39">
                  <c:v>76.292959302841098</c:v>
                </c:pt>
                <c:pt idx="40">
                  <c:v>74.196234487432704</c:v>
                </c:pt>
                <c:pt idx="41">
                  <c:v>72.325243223581097</c:v>
                </c:pt>
                <c:pt idx="42">
                  <c:v>70.661435028891205</c:v>
                </c:pt>
                <c:pt idx="43">
                  <c:v>69.185022455168806</c:v>
                </c:pt>
                <c:pt idx="44">
                  <c:v>67.875448439424403</c:v>
                </c:pt>
                <c:pt idx="45">
                  <c:v>66.712141442070205</c:v>
                </c:pt>
                <c:pt idx="46">
                  <c:v>65.675144270718405</c:v>
                </c:pt>
                <c:pt idx="47">
                  <c:v>64.745505237341405</c:v>
                </c:pt>
                <c:pt idx="48">
                  <c:v>63.905619236717499</c:v>
                </c:pt>
                <c:pt idx="49">
                  <c:v>63.139758969304701</c:v>
                </c:pt>
                <c:pt idx="50">
                  <c:v>62.4347857307175</c:v>
                </c:pt>
                <c:pt idx="51">
                  <c:v>61.780731750217598</c:v>
                </c:pt>
                <c:pt idx="52">
                  <c:v>61.170903827922203</c:v>
                </c:pt>
                <c:pt idx="53">
                  <c:v>60.601390298123803</c:v>
                </c:pt>
                <c:pt idx="54">
                  <c:v>60.070137272588397</c:v>
                </c:pt>
                <c:pt idx="55">
                  <c:v>59.5759013097219</c:v>
                </c:pt>
                <c:pt idx="56">
                  <c:v>59.117358045013503</c:v>
                </c:pt>
                <c:pt idx="57">
                  <c:v>58.692530841863302</c:v>
                </c:pt>
                <c:pt idx="58">
                  <c:v>58.298581024010502</c:v>
                </c:pt>
                <c:pt idx="59">
                  <c:v>57.931908388158597</c:v>
                </c:pt>
                <c:pt idx="60">
                  <c:v>57.588453275350901</c:v>
                </c:pt>
                <c:pt idx="61">
                  <c:v>57.264070745374099</c:v>
                </c:pt>
                <c:pt idx="62">
                  <c:v>56.954867049479901</c:v>
                </c:pt>
                <c:pt idx="63">
                  <c:v>56.657439239681601</c:v>
                </c:pt>
                <c:pt idx="64">
                  <c:v>56.3690097051077</c:v>
                </c:pt>
                <c:pt idx="65">
                  <c:v>56.087467894759897</c:v>
                </c:pt>
                <c:pt idx="66">
                  <c:v>55.8113167530692</c:v>
                </c:pt>
                <c:pt idx="67">
                  <c:v>55.539492115314097</c:v>
                </c:pt>
                <c:pt idx="68">
                  <c:v>55.271009483744898</c:v>
                </c:pt>
                <c:pt idx="69">
                  <c:v>55.004431854183501</c:v>
                </c:pt>
                <c:pt idx="70">
                  <c:v>54.737284368449998</c:v>
                </c:pt>
                <c:pt idx="71">
                  <c:v>54.465738840879801</c:v>
                </c:pt>
                <c:pt idx="72">
                  <c:v>54.184971240897497</c:v>
                </c:pt>
                <c:pt idx="73">
                  <c:v>53.890334773187099</c:v>
                </c:pt>
                <c:pt idx="74">
                  <c:v>53.578955177246897</c:v>
                </c:pt>
                <c:pt idx="75">
                  <c:v>53.250975936885901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1BE-40CB-B8AD-825DE58D4343}"/>
            </c:ext>
          </c:extLst>
        </c:ser>
        <c:ser>
          <c:idx val="1"/>
          <c:order val="1"/>
          <c:tx>
            <c:strRef>
              <c:f>'Log DALYs Uganda Adult (3)'!$C$1</c:f>
              <c:strCache>
                <c:ptCount val="1"/>
                <c:pt idx="0">
                  <c:v>Uganda Adult Medium Risk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(3)'!$A$2:$A$77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(3)'!$C$2:$C$77</c:f>
              <c:numCache>
                <c:formatCode>General</c:formatCode>
                <c:ptCount val="76"/>
                <c:pt idx="0">
                  <c:v>532.35262517372496</c:v>
                </c:pt>
                <c:pt idx="1">
                  <c:v>484.49166526371698</c:v>
                </c:pt>
                <c:pt idx="2">
                  <c:v>440.41525097379701</c:v>
                </c:pt>
                <c:pt idx="3">
                  <c:v>400.09340777229102</c:v>
                </c:pt>
                <c:pt idx="4">
                  <c:v>363.44451093976897</c:v>
                </c:pt>
                <c:pt idx="5">
                  <c:v>330.34061287265502</c:v>
                </c:pt>
                <c:pt idx="6">
                  <c:v>300.60839281923597</c:v>
                </c:pt>
                <c:pt idx="7">
                  <c:v>274.03300975261499</c:v>
                </c:pt>
                <c:pt idx="8">
                  <c:v>250.36815902790499</c:v>
                </c:pt>
                <c:pt idx="9">
                  <c:v>229.35003237599699</c:v>
                </c:pt>
                <c:pt idx="10">
                  <c:v>210.71067669659001</c:v>
                </c:pt>
                <c:pt idx="11">
                  <c:v>194.18758509786201</c:v>
                </c:pt>
                <c:pt idx="12">
                  <c:v>179.52983276944201</c:v>
                </c:pt>
                <c:pt idx="13">
                  <c:v>166.50345217345301</c:v>
                </c:pt>
                <c:pt idx="14">
                  <c:v>154.89775833267001</c:v>
                </c:pt>
                <c:pt idx="15">
                  <c:v>144.53146657425501</c:v>
                </c:pt>
                <c:pt idx="16">
                  <c:v>135.255804585308</c:v>
                </c:pt>
                <c:pt idx="17">
                  <c:v>126.952721232567</c:v>
                </c:pt>
                <c:pt idx="18">
                  <c:v>119.52868636422301</c:v>
                </c:pt>
                <c:pt idx="19">
                  <c:v>112.906476722259</c:v>
                </c:pt>
                <c:pt idx="20">
                  <c:v>107.017576231503</c:v>
                </c:pt>
                <c:pt idx="21">
                  <c:v>101.796836685697</c:v>
                </c:pt>
                <c:pt idx="22">
                  <c:v>97.179829072101001</c:v>
                </c:pt>
                <c:pt idx="23">
                  <c:v>93.102282073149695</c:v>
                </c:pt>
                <c:pt idx="24">
                  <c:v>89.500568259436903</c:v>
                </c:pt>
                <c:pt idx="25">
                  <c:v>86.312748356751996</c:v>
                </c:pt>
                <c:pt idx="26">
                  <c:v>83.480444845060006</c:v>
                </c:pt>
                <c:pt idx="27">
                  <c:v>80.951531881409807</c:v>
                </c:pt>
                <c:pt idx="28">
                  <c:v>78.682540738384006</c:v>
                </c:pt>
                <c:pt idx="29">
                  <c:v>76.639252806887498</c:v>
                </c:pt>
                <c:pt idx="30">
                  <c:v>74.794802431851906</c:v>
                </c:pt>
                <c:pt idx="31">
                  <c:v>73.125979142872097</c:v>
                </c:pt>
                <c:pt idx="32">
                  <c:v>71.609373684392594</c:v>
                </c:pt>
                <c:pt idx="33">
                  <c:v>70.219179037897504</c:v>
                </c:pt>
                <c:pt idx="34">
                  <c:v>68.927780943374401</c:v>
                </c:pt>
                <c:pt idx="35">
                  <c:v>67.708916269415695</c:v>
                </c:pt>
                <c:pt idx="36">
                  <c:v>66.541762678495701</c:v>
                </c:pt>
                <c:pt idx="37">
                  <c:v>65.413765311697901</c:v>
                </c:pt>
                <c:pt idx="38">
                  <c:v>64.320771596051799</c:v>
                </c:pt>
                <c:pt idx="39">
                  <c:v>63.264635111176602</c:v>
                </c:pt>
                <c:pt idx="40">
                  <c:v>62.249773290044203</c:v>
                </c:pt>
                <c:pt idx="41">
                  <c:v>61.280395038168599</c:v>
                </c:pt>
                <c:pt idx="42">
                  <c:v>60.3592763291214</c:v>
                </c:pt>
                <c:pt idx="43">
                  <c:v>59.487840446448701</c:v>
                </c:pt>
                <c:pt idx="44">
                  <c:v>58.666720595626998</c:v>
                </c:pt>
                <c:pt idx="45">
                  <c:v>57.896130501677803</c:v>
                </c:pt>
                <c:pt idx="46">
                  <c:v>57.175839533403</c:v>
                </c:pt>
                <c:pt idx="47">
                  <c:v>56.504899526390801</c:v>
                </c:pt>
                <c:pt idx="48">
                  <c:v>55.881359404421701</c:v>
                </c:pt>
                <c:pt idx="49">
                  <c:v>55.302126621479601</c:v>
                </c:pt>
                <c:pt idx="50">
                  <c:v>54.763026608891998</c:v>
                </c:pt>
                <c:pt idx="51">
                  <c:v>54.259042078123699</c:v>
                </c:pt>
                <c:pt idx="52">
                  <c:v>53.784686665678898</c:v>
                </c:pt>
                <c:pt idx="53">
                  <c:v>53.334457506419</c:v>
                </c:pt>
                <c:pt idx="54">
                  <c:v>52.903298801373801</c:v>
                </c:pt>
                <c:pt idx="55">
                  <c:v>52.486994352342002</c:v>
                </c:pt>
                <c:pt idx="56">
                  <c:v>52.0824096158358</c:v>
                </c:pt>
                <c:pt idx="57">
                  <c:v>51.687535787251001</c:v>
                </c:pt>
                <c:pt idx="58">
                  <c:v>51.301339599590101</c:v>
                </c:pt>
                <c:pt idx="59">
                  <c:v>50.9234699109535</c:v>
                </c:pt>
                <c:pt idx="60">
                  <c:v>50.553901711453598</c:v>
                </c:pt>
                <c:pt idx="61">
                  <c:v>50.192608670803601</c:v>
                </c:pt>
                <c:pt idx="62">
                  <c:v>49.839346325691302</c:v>
                </c:pt>
                <c:pt idx="63">
                  <c:v>49.493596030376303</c:v>
                </c:pt>
                <c:pt idx="64">
                  <c:v>49.154668565546899</c:v>
                </c:pt>
                <c:pt idx="65">
                  <c:v>48.821913357859003</c:v>
                </c:pt>
                <c:pt idx="66">
                  <c:v>48.494946596534497</c:v>
                </c:pt>
                <c:pt idx="67">
                  <c:v>48.173808471573999</c:v>
                </c:pt>
                <c:pt idx="68">
                  <c:v>47.8589764135602</c:v>
                </c:pt>
                <c:pt idx="69">
                  <c:v>47.5511798294852</c:v>
                </c:pt>
                <c:pt idx="70">
                  <c:v>47.250978770641801</c:v>
                </c:pt>
                <c:pt idx="71">
                  <c:v>46.9581151425378</c:v>
                </c:pt>
                <c:pt idx="72">
                  <c:v>46.670775346632396</c:v>
                </c:pt>
                <c:pt idx="73">
                  <c:v>46.385111704923297</c:v>
                </c:pt>
                <c:pt idx="74">
                  <c:v>46.095486116863903</c:v>
                </c:pt>
                <c:pt idx="75">
                  <c:v>45.795676353550597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1BE-40CB-B8AD-825DE58D4343}"/>
            </c:ext>
          </c:extLst>
        </c:ser>
        <c:ser>
          <c:idx val="2"/>
          <c:order val="2"/>
          <c:tx>
            <c:strRef>
              <c:f>'Log DALYs Uganda Adult (3)'!$D$1</c:f>
              <c:strCache>
                <c:ptCount val="1"/>
                <c:pt idx="0">
                  <c:v>Uganda Adult Low Risk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(3)'!$A$2:$A$77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(3)'!$D$2:$D$77</c:f>
              <c:numCache>
                <c:formatCode>General</c:formatCode>
                <c:ptCount val="76"/>
                <c:pt idx="0">
                  <c:v>219.28242578990699</c:v>
                </c:pt>
                <c:pt idx="1">
                  <c:v>200.16636606173401</c:v>
                </c:pt>
                <c:pt idx="2">
                  <c:v>183.24253118450801</c:v>
                </c:pt>
                <c:pt idx="3">
                  <c:v>168.26253823393901</c:v>
                </c:pt>
                <c:pt idx="4">
                  <c:v>155.008382545236</c:v>
                </c:pt>
                <c:pt idx="5">
                  <c:v>143.299328729096</c:v>
                </c:pt>
                <c:pt idx="6">
                  <c:v>132.98635286467101</c:v>
                </c:pt>
                <c:pt idx="7">
                  <c:v>123.9414898078</c:v>
                </c:pt>
                <c:pt idx="8">
                  <c:v>116.04771745842901</c:v>
                </c:pt>
                <c:pt idx="9">
                  <c:v>109.191586798399</c:v>
                </c:pt>
                <c:pt idx="10">
                  <c:v>103.259158427887</c:v>
                </c:pt>
                <c:pt idx="11">
                  <c:v>98.135687779949393</c:v>
                </c:pt>
                <c:pt idx="12">
                  <c:v>93.709000080215901</c:v>
                </c:pt>
                <c:pt idx="13">
                  <c:v>89.875002259479203</c:v>
                </c:pt>
                <c:pt idx="14">
                  <c:v>86.542636492227999</c:v>
                </c:pt>
                <c:pt idx="15">
                  <c:v>83.636045364160594</c:v>
                </c:pt>
                <c:pt idx="16">
                  <c:v>81.093406190478206</c:v>
                </c:pt>
                <c:pt idx="17">
                  <c:v>78.863518921446399</c:v>
                </c:pt>
                <c:pt idx="18">
                  <c:v>76.902004963700406</c:v>
                </c:pt>
                <c:pt idx="19">
                  <c:v>75.168796538237103</c:v>
                </c:pt>
                <c:pt idx="20">
                  <c:v>73.627641513328498</c:v>
                </c:pt>
                <c:pt idx="21">
                  <c:v>72.2470949251679</c:v>
                </c:pt>
                <c:pt idx="22">
                  <c:v>71.001700301960199</c:v>
                </c:pt>
                <c:pt idx="23">
                  <c:v>69.872231418170401</c:v>
                </c:pt>
                <c:pt idx="24">
                  <c:v>68.844634899530902</c:v>
                </c:pt>
                <c:pt idx="25">
                  <c:v>67.908025369472995</c:v>
                </c:pt>
                <c:pt idx="26">
                  <c:v>67.052434173388207</c:v>
                </c:pt>
                <c:pt idx="27">
                  <c:v>66.267099850082005</c:v>
                </c:pt>
                <c:pt idx="28">
                  <c:v>65.539962874750401</c:v>
                </c:pt>
                <c:pt idx="29">
                  <c:v>64.858551945089701</c:v>
                </c:pt>
                <c:pt idx="30">
                  <c:v>64.2117252117704</c:v>
                </c:pt>
                <c:pt idx="31">
                  <c:v>63.591272535047402</c:v>
                </c:pt>
                <c:pt idx="32">
                  <c:v>62.9925816963203</c:v>
                </c:pt>
                <c:pt idx="33">
                  <c:v>62.414213298779003</c:v>
                </c:pt>
                <c:pt idx="34">
                  <c:v>61.856785408494197</c:v>
                </c:pt>
                <c:pt idx="35">
                  <c:v>61.321732227424697</c:v>
                </c:pt>
                <c:pt idx="36">
                  <c:v>60.810336731642899</c:v>
                </c:pt>
                <c:pt idx="37">
                  <c:v>60.323169873102003</c:v>
                </c:pt>
                <c:pt idx="38">
                  <c:v>59.859868120662902</c:v>
                </c:pt>
                <c:pt idx="39">
                  <c:v>59.4191050758755</c:v>
                </c:pt>
                <c:pt idx="40">
                  <c:v>58.998642877421098</c:v>
                </c:pt>
                <c:pt idx="41">
                  <c:v>58.5954264810251</c:v>
                </c:pt>
                <c:pt idx="42">
                  <c:v>58.205739812901399</c:v>
                </c:pt>
                <c:pt idx="43">
                  <c:v>57.825435846864202</c:v>
                </c:pt>
                <c:pt idx="44">
                  <c:v>57.450192417846097</c:v>
                </c:pt>
                <c:pt idx="45">
                  <c:v>57.0756794406905</c:v>
                </c:pt>
                <c:pt idx="46">
                  <c:v>56.697520166384102</c:v>
                </c:pt>
                <c:pt idx="47">
                  <c:v>56.3110695378735</c:v>
                </c:pt>
                <c:pt idx="48">
                  <c:v>55.911310565764097</c:v>
                </c:pt>
                <c:pt idx="49">
                  <c:v>55.493342206904401</c:v>
                </c:pt>
                <c:pt idx="50">
                  <c:v>55.053662377039203</c:v>
                </c:pt>
                <c:pt idx="51">
                  <c:v>54.591795886900499</c:v>
                </c:pt>
                <c:pt idx="52">
                  <c:v>54.111361810651402</c:v>
                </c:pt>
                <c:pt idx="53">
                  <c:v>53.619899278193401</c:v>
                </c:pt>
                <c:pt idx="54">
                  <c:v>53.127487247651104</c:v>
                </c:pt>
                <c:pt idx="55">
                  <c:v>52.644799934976099</c:v>
                </c:pt>
                <c:pt idx="56">
                  <c:v>52.181353475846997</c:v>
                </c:pt>
                <c:pt idx="57">
                  <c:v>51.744398876859499</c:v>
                </c:pt>
                <c:pt idx="58">
                  <c:v>51.338511975838799</c:v>
                </c:pt>
                <c:pt idx="59">
                  <c:v>50.965671689367703</c:v>
                </c:pt>
                <c:pt idx="60">
                  <c:v>50.625572632337203</c:v>
                </c:pt>
                <c:pt idx="61">
                  <c:v>50.316015704871901</c:v>
                </c:pt>
                <c:pt idx="62">
                  <c:v>50.033340909447503</c:v>
                </c:pt>
                <c:pt idx="63">
                  <c:v>49.772923587692802</c:v>
                </c:pt>
                <c:pt idx="64">
                  <c:v>49.529733480421598</c:v>
                </c:pt>
                <c:pt idx="65">
                  <c:v>49.298900576341701</c:v>
                </c:pt>
                <c:pt idx="66">
                  <c:v>49.076198820222203</c:v>
                </c:pt>
                <c:pt idx="67">
                  <c:v>48.858370756798699</c:v>
                </c:pt>
                <c:pt idx="68">
                  <c:v>48.643256224186302</c:v>
                </c:pt>
                <c:pt idx="69">
                  <c:v>48.429728670482604</c:v>
                </c:pt>
                <c:pt idx="70">
                  <c:v>48.217471941283897</c:v>
                </c:pt>
                <c:pt idx="71">
                  <c:v>48.006653757257602</c:v>
                </c:pt>
                <c:pt idx="72">
                  <c:v>47.7975734155849</c:v>
                </c:pt>
                <c:pt idx="73">
                  <c:v>47.590370040327301</c:v>
                </c:pt>
                <c:pt idx="74">
                  <c:v>47.384858412961499</c:v>
                </c:pt>
                <c:pt idx="75">
                  <c:v>47.180512453047101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1BE-40CB-B8AD-825DE58D43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819120"/>
        <c:axId val="588812048"/>
      </c:scatterChart>
      <c:valAx>
        <c:axId val="588819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812048"/>
        <c:crosses val="autoZero"/>
        <c:crossBetween val="midCat"/>
      </c:valAx>
      <c:valAx>
        <c:axId val="58881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819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'Log DALYs Uganda Adult (2)'!$E$1</c:f>
              <c:strCache>
                <c:ptCount val="1"/>
                <c:pt idx="0">
                  <c:v>Uganda Adult High Risk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(2)'!$A$2:$A$77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(2)'!$E$2:$E$77</c:f>
              <c:numCache>
                <c:formatCode>General</c:formatCode>
                <c:ptCount val="76"/>
                <c:pt idx="0">
                  <c:v>1166.6071775768801</c:v>
                </c:pt>
                <c:pt idx="1">
                  <c:v>1098.0987882152101</c:v>
                </c:pt>
                <c:pt idx="2">
                  <c:v>1029.67822266392</c:v>
                </c:pt>
                <c:pt idx="3">
                  <c:v>961.84193758374704</c:v>
                </c:pt>
                <c:pt idx="4">
                  <c:v>895.10997101775604</c:v>
                </c:pt>
                <c:pt idx="5">
                  <c:v>830.002402726387</c:v>
                </c:pt>
                <c:pt idx="6">
                  <c:v>767.01800090673999</c:v>
                </c:pt>
                <c:pt idx="7">
                  <c:v>706.62038166340403</c:v>
                </c:pt>
                <c:pt idx="8">
                  <c:v>649.21488940676397</c:v>
                </c:pt>
                <c:pt idx="9">
                  <c:v>595.11486196914097</c:v>
                </c:pt>
                <c:pt idx="10">
                  <c:v>544.52160814262697</c:v>
                </c:pt>
                <c:pt idx="11">
                  <c:v>497.53300089984702</c:v>
                </c:pt>
                <c:pt idx="12">
                  <c:v>454.16685080733299</c:v>
                </c:pt>
                <c:pt idx="13">
                  <c:v>414.38301915522402</c:v>
                </c:pt>
                <c:pt idx="14">
                  <c:v>378.09662218481202</c:v>
                </c:pt>
                <c:pt idx="15">
                  <c:v>345.17609100329901</c:v>
                </c:pt>
                <c:pt idx="16">
                  <c:v>315.432739184296</c:v>
                </c:pt>
                <c:pt idx="17">
                  <c:v>288.62085120876401</c:v>
                </c:pt>
                <c:pt idx="18">
                  <c:v>264.45834044516897</c:v>
                </c:pt>
                <c:pt idx="19">
                  <c:v>242.66049886385801</c:v>
                </c:pt>
                <c:pt idx="20">
                  <c:v>222.97233456517401</c:v>
                </c:pt>
                <c:pt idx="21">
                  <c:v>205.18814262848201</c:v>
                </c:pt>
                <c:pt idx="22">
                  <c:v>189.152227283244</c:v>
                </c:pt>
                <c:pt idx="23">
                  <c:v>174.74306519163699</c:v>
                </c:pt>
                <c:pt idx="24">
                  <c:v>161.85178754228301</c:v>
                </c:pt>
                <c:pt idx="25">
                  <c:v>150.36640748892199</c:v>
                </c:pt>
                <c:pt idx="26">
                  <c:v>140.16648818580299</c:v>
                </c:pt>
                <c:pt idx="27">
                  <c:v>131.12614345438499</c:v>
                </c:pt>
                <c:pt idx="28">
                  <c:v>123.120528233795</c:v>
                </c:pt>
                <c:pt idx="29">
                  <c:v>116.03164494745801</c:v>
                </c:pt>
                <c:pt idx="30">
                  <c:v>109.751237808992</c:v>
                </c:pt>
                <c:pt idx="31">
                  <c:v>104.18071884530301</c:v>
                </c:pt>
                <c:pt idx="32">
                  <c:v>99.229851686178705</c:v>
                </c:pt>
                <c:pt idx="33">
                  <c:v>94.816259809105404</c:v>
                </c:pt>
                <c:pt idx="34">
                  <c:v>90.866526420358099</c:v>
                </c:pt>
                <c:pt idx="35">
                  <c:v>87.318069061589796</c:v>
                </c:pt>
                <c:pt idx="36">
                  <c:v>84.120417037516802</c:v>
                </c:pt>
                <c:pt idx="37">
                  <c:v>81.234971633667399</c:v>
                </c:pt>
                <c:pt idx="38">
                  <c:v>78.633086521124596</c:v>
                </c:pt>
                <c:pt idx="39">
                  <c:v>76.292959302841098</c:v>
                </c:pt>
                <c:pt idx="40">
                  <c:v>74.196234487432704</c:v>
                </c:pt>
                <c:pt idx="41">
                  <c:v>72.325243223581097</c:v>
                </c:pt>
                <c:pt idx="42">
                  <c:v>70.661435028891205</c:v>
                </c:pt>
                <c:pt idx="43">
                  <c:v>69.185022455168806</c:v>
                </c:pt>
                <c:pt idx="44">
                  <c:v>67.875448439424403</c:v>
                </c:pt>
                <c:pt idx="45">
                  <c:v>66.712141442070205</c:v>
                </c:pt>
                <c:pt idx="46">
                  <c:v>65.675144270718405</c:v>
                </c:pt>
                <c:pt idx="47">
                  <c:v>64.745505237341405</c:v>
                </c:pt>
                <c:pt idx="48">
                  <c:v>63.905619236717499</c:v>
                </c:pt>
                <c:pt idx="49">
                  <c:v>63.139758969304701</c:v>
                </c:pt>
                <c:pt idx="50">
                  <c:v>62.4347857307175</c:v>
                </c:pt>
                <c:pt idx="51">
                  <c:v>61.780731750217598</c:v>
                </c:pt>
                <c:pt idx="52">
                  <c:v>61.170903827922203</c:v>
                </c:pt>
                <c:pt idx="53">
                  <c:v>60.601390298123803</c:v>
                </c:pt>
                <c:pt idx="54">
                  <c:v>60.070137272588397</c:v>
                </c:pt>
                <c:pt idx="55">
                  <c:v>59.5759013097219</c:v>
                </c:pt>
                <c:pt idx="56">
                  <c:v>59.117358045013503</c:v>
                </c:pt>
                <c:pt idx="57">
                  <c:v>58.692530841863302</c:v>
                </c:pt>
                <c:pt idx="58">
                  <c:v>58.298581024010502</c:v>
                </c:pt>
                <c:pt idx="59">
                  <c:v>57.931908388158597</c:v>
                </c:pt>
                <c:pt idx="60">
                  <c:v>57.588453275350901</c:v>
                </c:pt>
                <c:pt idx="61">
                  <c:v>57.264070745374099</c:v>
                </c:pt>
                <c:pt idx="62">
                  <c:v>56.954867049479901</c:v>
                </c:pt>
                <c:pt idx="63">
                  <c:v>56.657439239681601</c:v>
                </c:pt>
                <c:pt idx="64">
                  <c:v>56.3690097051077</c:v>
                </c:pt>
                <c:pt idx="65">
                  <c:v>56.087467894759897</c:v>
                </c:pt>
                <c:pt idx="66">
                  <c:v>55.8113167530692</c:v>
                </c:pt>
                <c:pt idx="67">
                  <c:v>55.539492115314097</c:v>
                </c:pt>
                <c:pt idx="68">
                  <c:v>55.271009483744898</c:v>
                </c:pt>
                <c:pt idx="69">
                  <c:v>55.004431854183501</c:v>
                </c:pt>
                <c:pt idx="70">
                  <c:v>54.737284368449998</c:v>
                </c:pt>
                <c:pt idx="71">
                  <c:v>54.465738840879801</c:v>
                </c:pt>
                <c:pt idx="72">
                  <c:v>54.184971240897497</c:v>
                </c:pt>
                <c:pt idx="73">
                  <c:v>53.890334773187099</c:v>
                </c:pt>
                <c:pt idx="74">
                  <c:v>53.578955177246897</c:v>
                </c:pt>
                <c:pt idx="75">
                  <c:v>53.250975936885901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560-4DAA-A1A8-E4CF83D77FB2}"/>
            </c:ext>
          </c:extLst>
        </c:ser>
        <c:ser>
          <c:idx val="1"/>
          <c:order val="1"/>
          <c:tx>
            <c:strRef>
              <c:f>'Log DALYs Uganda Adult (2)'!$F$1</c:f>
              <c:strCache>
                <c:ptCount val="1"/>
                <c:pt idx="0">
                  <c:v>Uganda Adult Medium Risk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(2)'!$A$2:$A$77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(2)'!$F$2:$F$77</c:f>
              <c:numCache>
                <c:formatCode>General</c:formatCode>
                <c:ptCount val="76"/>
                <c:pt idx="0">
                  <c:v>532.35262517372496</c:v>
                </c:pt>
                <c:pt idx="1">
                  <c:v>484.49166526371698</c:v>
                </c:pt>
                <c:pt idx="2">
                  <c:v>440.41525097379701</c:v>
                </c:pt>
                <c:pt idx="3">
                  <c:v>400.09340777229102</c:v>
                </c:pt>
                <c:pt idx="4">
                  <c:v>363.44451093976897</c:v>
                </c:pt>
                <c:pt idx="5">
                  <c:v>330.34061287265502</c:v>
                </c:pt>
                <c:pt idx="6">
                  <c:v>300.60839281923597</c:v>
                </c:pt>
                <c:pt idx="7">
                  <c:v>274.03300975261499</c:v>
                </c:pt>
                <c:pt idx="8">
                  <c:v>250.36815902790499</c:v>
                </c:pt>
                <c:pt idx="9">
                  <c:v>229.35003237599699</c:v>
                </c:pt>
                <c:pt idx="10">
                  <c:v>210.71067669659001</c:v>
                </c:pt>
                <c:pt idx="11">
                  <c:v>194.18758509786201</c:v>
                </c:pt>
                <c:pt idx="12">
                  <c:v>179.52983276944201</c:v>
                </c:pt>
                <c:pt idx="13">
                  <c:v>166.50345217345301</c:v>
                </c:pt>
                <c:pt idx="14">
                  <c:v>154.89775833267001</c:v>
                </c:pt>
                <c:pt idx="15">
                  <c:v>144.53146657425501</c:v>
                </c:pt>
                <c:pt idx="16">
                  <c:v>135.255804585308</c:v>
                </c:pt>
                <c:pt idx="17">
                  <c:v>126.952721232567</c:v>
                </c:pt>
                <c:pt idx="18">
                  <c:v>119.52868636422301</c:v>
                </c:pt>
                <c:pt idx="19">
                  <c:v>112.906476722259</c:v>
                </c:pt>
                <c:pt idx="20">
                  <c:v>107.017576231503</c:v>
                </c:pt>
                <c:pt idx="21">
                  <c:v>101.796836685697</c:v>
                </c:pt>
                <c:pt idx="22">
                  <c:v>97.179829072101001</c:v>
                </c:pt>
                <c:pt idx="23">
                  <c:v>93.102282073149695</c:v>
                </c:pt>
                <c:pt idx="24">
                  <c:v>89.500568259436903</c:v>
                </c:pt>
                <c:pt idx="25">
                  <c:v>86.312748356751996</c:v>
                </c:pt>
                <c:pt idx="26">
                  <c:v>83.480444845060006</c:v>
                </c:pt>
                <c:pt idx="27">
                  <c:v>80.951531881409807</c:v>
                </c:pt>
                <c:pt idx="28">
                  <c:v>78.682540738384006</c:v>
                </c:pt>
                <c:pt idx="29">
                  <c:v>76.639252806887498</c:v>
                </c:pt>
                <c:pt idx="30">
                  <c:v>74.794802431851906</c:v>
                </c:pt>
                <c:pt idx="31">
                  <c:v>73.125979142872097</c:v>
                </c:pt>
                <c:pt idx="32">
                  <c:v>71.609373684392594</c:v>
                </c:pt>
                <c:pt idx="33">
                  <c:v>70.219179037897504</c:v>
                </c:pt>
                <c:pt idx="34">
                  <c:v>68.927780943374401</c:v>
                </c:pt>
                <c:pt idx="35">
                  <c:v>67.708916269415695</c:v>
                </c:pt>
                <c:pt idx="36">
                  <c:v>66.541762678495701</c:v>
                </c:pt>
                <c:pt idx="37">
                  <c:v>65.413765311697901</c:v>
                </c:pt>
                <c:pt idx="38">
                  <c:v>64.320771596051799</c:v>
                </c:pt>
                <c:pt idx="39">
                  <c:v>63.264635111176602</c:v>
                </c:pt>
                <c:pt idx="40">
                  <c:v>62.249773290044203</c:v>
                </c:pt>
                <c:pt idx="41">
                  <c:v>61.280395038168599</c:v>
                </c:pt>
                <c:pt idx="42">
                  <c:v>60.3592763291214</c:v>
                </c:pt>
                <c:pt idx="43">
                  <c:v>59.487840446448701</c:v>
                </c:pt>
                <c:pt idx="44">
                  <c:v>58.666720595626998</c:v>
                </c:pt>
                <c:pt idx="45">
                  <c:v>57.896130501677803</c:v>
                </c:pt>
                <c:pt idx="46">
                  <c:v>57.175839533403</c:v>
                </c:pt>
                <c:pt idx="47">
                  <c:v>56.504899526390801</c:v>
                </c:pt>
                <c:pt idx="48">
                  <c:v>55.881359404421701</c:v>
                </c:pt>
                <c:pt idx="49">
                  <c:v>55.302126621479601</c:v>
                </c:pt>
                <c:pt idx="50">
                  <c:v>54.763026608891998</c:v>
                </c:pt>
                <c:pt idx="51">
                  <c:v>54.259042078123699</c:v>
                </c:pt>
                <c:pt idx="52">
                  <c:v>53.784686665678898</c:v>
                </c:pt>
                <c:pt idx="53">
                  <c:v>53.334457506419</c:v>
                </c:pt>
                <c:pt idx="54">
                  <c:v>52.903298801373801</c:v>
                </c:pt>
                <c:pt idx="55">
                  <c:v>52.486994352342002</c:v>
                </c:pt>
                <c:pt idx="56">
                  <c:v>52.0824096158358</c:v>
                </c:pt>
                <c:pt idx="57">
                  <c:v>51.687535787251001</c:v>
                </c:pt>
                <c:pt idx="58">
                  <c:v>51.301339599590101</c:v>
                </c:pt>
                <c:pt idx="59">
                  <c:v>50.9234699109535</c:v>
                </c:pt>
                <c:pt idx="60">
                  <c:v>50.553901711453598</c:v>
                </c:pt>
                <c:pt idx="61">
                  <c:v>50.192608670803601</c:v>
                </c:pt>
                <c:pt idx="62">
                  <c:v>49.839346325691302</c:v>
                </c:pt>
                <c:pt idx="63">
                  <c:v>49.493596030376303</c:v>
                </c:pt>
                <c:pt idx="64">
                  <c:v>49.154668565546899</c:v>
                </c:pt>
                <c:pt idx="65">
                  <c:v>48.821913357859003</c:v>
                </c:pt>
                <c:pt idx="66">
                  <c:v>48.494946596534497</c:v>
                </c:pt>
                <c:pt idx="67">
                  <c:v>48.173808471573999</c:v>
                </c:pt>
                <c:pt idx="68">
                  <c:v>47.8589764135602</c:v>
                </c:pt>
                <c:pt idx="69">
                  <c:v>47.5511798294852</c:v>
                </c:pt>
                <c:pt idx="70">
                  <c:v>47.250978770641801</c:v>
                </c:pt>
                <c:pt idx="71">
                  <c:v>46.9581151425378</c:v>
                </c:pt>
                <c:pt idx="72">
                  <c:v>46.670775346632396</c:v>
                </c:pt>
                <c:pt idx="73">
                  <c:v>46.385111704923297</c:v>
                </c:pt>
                <c:pt idx="74">
                  <c:v>46.095486116863903</c:v>
                </c:pt>
                <c:pt idx="75">
                  <c:v>45.795676353550597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560-4DAA-A1A8-E4CF83D77FB2}"/>
            </c:ext>
          </c:extLst>
        </c:ser>
        <c:ser>
          <c:idx val="2"/>
          <c:order val="2"/>
          <c:tx>
            <c:strRef>
              <c:f>'Log DALYs Uganda Adult (2)'!$G$1</c:f>
              <c:strCache>
                <c:ptCount val="1"/>
                <c:pt idx="0">
                  <c:v>Uganda Adult Low Risk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(2)'!$A$2:$A$77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(2)'!$G$2:$G$77</c:f>
              <c:numCache>
                <c:formatCode>General</c:formatCode>
                <c:ptCount val="76"/>
                <c:pt idx="0">
                  <c:v>219.28242578990699</c:v>
                </c:pt>
                <c:pt idx="1">
                  <c:v>200.16636606173401</c:v>
                </c:pt>
                <c:pt idx="2">
                  <c:v>183.24253118450801</c:v>
                </c:pt>
                <c:pt idx="3">
                  <c:v>168.26253823393901</c:v>
                </c:pt>
                <c:pt idx="4">
                  <c:v>155.008382545236</c:v>
                </c:pt>
                <c:pt idx="5">
                  <c:v>143.299328729096</c:v>
                </c:pt>
                <c:pt idx="6">
                  <c:v>132.98635286467101</c:v>
                </c:pt>
                <c:pt idx="7">
                  <c:v>123.9414898078</c:v>
                </c:pt>
                <c:pt idx="8">
                  <c:v>116.04771745842901</c:v>
                </c:pt>
                <c:pt idx="9">
                  <c:v>109.191586798399</c:v>
                </c:pt>
                <c:pt idx="10">
                  <c:v>103.259158427887</c:v>
                </c:pt>
                <c:pt idx="11">
                  <c:v>98.135687779949393</c:v>
                </c:pt>
                <c:pt idx="12">
                  <c:v>93.709000080215901</c:v>
                </c:pt>
                <c:pt idx="13">
                  <c:v>89.875002259479203</c:v>
                </c:pt>
                <c:pt idx="14">
                  <c:v>86.542636492227999</c:v>
                </c:pt>
                <c:pt idx="15">
                  <c:v>83.636045364160594</c:v>
                </c:pt>
                <c:pt idx="16">
                  <c:v>81.093406190478206</c:v>
                </c:pt>
                <c:pt idx="17">
                  <c:v>78.863518921446399</c:v>
                </c:pt>
                <c:pt idx="18">
                  <c:v>76.902004963700406</c:v>
                </c:pt>
                <c:pt idx="19">
                  <c:v>75.168796538237103</c:v>
                </c:pt>
                <c:pt idx="20">
                  <c:v>73.627641513328498</c:v>
                </c:pt>
                <c:pt idx="21">
                  <c:v>72.2470949251679</c:v>
                </c:pt>
                <c:pt idx="22">
                  <c:v>71.001700301960199</c:v>
                </c:pt>
                <c:pt idx="23">
                  <c:v>69.872231418170401</c:v>
                </c:pt>
                <c:pt idx="24">
                  <c:v>68.844634899530902</c:v>
                </c:pt>
                <c:pt idx="25">
                  <c:v>67.908025369472995</c:v>
                </c:pt>
                <c:pt idx="26">
                  <c:v>67.052434173388207</c:v>
                </c:pt>
                <c:pt idx="27">
                  <c:v>66.267099850082005</c:v>
                </c:pt>
                <c:pt idx="28">
                  <c:v>65.539962874750401</c:v>
                </c:pt>
                <c:pt idx="29">
                  <c:v>64.858551945089701</c:v>
                </c:pt>
                <c:pt idx="30">
                  <c:v>64.2117252117704</c:v>
                </c:pt>
                <c:pt idx="31">
                  <c:v>63.591272535047402</c:v>
                </c:pt>
                <c:pt idx="32">
                  <c:v>62.9925816963203</c:v>
                </c:pt>
                <c:pt idx="33">
                  <c:v>62.414213298779003</c:v>
                </c:pt>
                <c:pt idx="34">
                  <c:v>61.856785408494197</c:v>
                </c:pt>
                <c:pt idx="35">
                  <c:v>61.321732227424697</c:v>
                </c:pt>
                <c:pt idx="36">
                  <c:v>60.810336731642899</c:v>
                </c:pt>
                <c:pt idx="37">
                  <c:v>60.323169873102003</c:v>
                </c:pt>
                <c:pt idx="38">
                  <c:v>59.859868120662902</c:v>
                </c:pt>
                <c:pt idx="39">
                  <c:v>59.4191050758755</c:v>
                </c:pt>
                <c:pt idx="40">
                  <c:v>58.998642877421098</c:v>
                </c:pt>
                <c:pt idx="41">
                  <c:v>58.5954264810251</c:v>
                </c:pt>
                <c:pt idx="42">
                  <c:v>58.205739812901399</c:v>
                </c:pt>
                <c:pt idx="43">
                  <c:v>57.825435846864202</c:v>
                </c:pt>
                <c:pt idx="44">
                  <c:v>57.450192417846097</c:v>
                </c:pt>
                <c:pt idx="45">
                  <c:v>57.0756794406905</c:v>
                </c:pt>
                <c:pt idx="46">
                  <c:v>56.697520166384102</c:v>
                </c:pt>
                <c:pt idx="47">
                  <c:v>56.3110695378735</c:v>
                </c:pt>
                <c:pt idx="48">
                  <c:v>55.911310565764097</c:v>
                </c:pt>
                <c:pt idx="49">
                  <c:v>55.493342206904401</c:v>
                </c:pt>
                <c:pt idx="50">
                  <c:v>55.053662377039203</c:v>
                </c:pt>
                <c:pt idx="51">
                  <c:v>54.591795886900499</c:v>
                </c:pt>
                <c:pt idx="52">
                  <c:v>54.111361810651402</c:v>
                </c:pt>
                <c:pt idx="53">
                  <c:v>53.619899278193401</c:v>
                </c:pt>
                <c:pt idx="54">
                  <c:v>53.127487247651104</c:v>
                </c:pt>
                <c:pt idx="55">
                  <c:v>52.644799934976099</c:v>
                </c:pt>
                <c:pt idx="56">
                  <c:v>52.181353475846997</c:v>
                </c:pt>
                <c:pt idx="57">
                  <c:v>51.744398876859499</c:v>
                </c:pt>
                <c:pt idx="58">
                  <c:v>51.338511975838799</c:v>
                </c:pt>
                <c:pt idx="59">
                  <c:v>50.965671689367703</c:v>
                </c:pt>
                <c:pt idx="60">
                  <c:v>50.625572632337203</c:v>
                </c:pt>
                <c:pt idx="61">
                  <c:v>50.316015704871901</c:v>
                </c:pt>
                <c:pt idx="62">
                  <c:v>50.033340909447503</c:v>
                </c:pt>
                <c:pt idx="63">
                  <c:v>49.772923587692802</c:v>
                </c:pt>
                <c:pt idx="64">
                  <c:v>49.529733480421598</c:v>
                </c:pt>
                <c:pt idx="65">
                  <c:v>49.298900576341701</c:v>
                </c:pt>
                <c:pt idx="66">
                  <c:v>49.076198820222203</c:v>
                </c:pt>
                <c:pt idx="67">
                  <c:v>48.858370756798699</c:v>
                </c:pt>
                <c:pt idx="68">
                  <c:v>48.643256224186302</c:v>
                </c:pt>
                <c:pt idx="69">
                  <c:v>48.429728670482604</c:v>
                </c:pt>
                <c:pt idx="70">
                  <c:v>48.217471941283897</c:v>
                </c:pt>
                <c:pt idx="71">
                  <c:v>48.006653757257602</c:v>
                </c:pt>
                <c:pt idx="72">
                  <c:v>47.7975734155849</c:v>
                </c:pt>
                <c:pt idx="73">
                  <c:v>47.590370040327301</c:v>
                </c:pt>
                <c:pt idx="74">
                  <c:v>47.384858412961499</c:v>
                </c:pt>
                <c:pt idx="75">
                  <c:v>47.180512453047101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560-4DAA-A1A8-E4CF83D77F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819120"/>
        <c:axId val="588812048"/>
      </c:scatterChart>
      <c:valAx>
        <c:axId val="588819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812048"/>
        <c:crosses val="autoZero"/>
        <c:crossBetween val="midCat"/>
      </c:valAx>
      <c:valAx>
        <c:axId val="58881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819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'Log DALYs Uganda Adult (2)'!$B$1</c:f>
              <c:strCache>
                <c:ptCount val="1"/>
                <c:pt idx="0">
                  <c:v>Uganda adult high risk delta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(2)'!$A$2:$A$77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(2)'!$B$2:$B$77</c:f>
              <c:numCache>
                <c:formatCode>General</c:formatCode>
                <c:ptCount val="76"/>
                <c:pt idx="0">
                  <c:v>0</c:v>
                </c:pt>
                <c:pt idx="1">
                  <c:v>-68.50838936166997</c:v>
                </c:pt>
                <c:pt idx="2">
                  <c:v>-136.92895491296008</c:v>
                </c:pt>
                <c:pt idx="3">
                  <c:v>-204.76523999313304</c:v>
                </c:pt>
                <c:pt idx="4">
                  <c:v>-271.49720655912404</c:v>
                </c:pt>
                <c:pt idx="5">
                  <c:v>-336.60477485049307</c:v>
                </c:pt>
                <c:pt idx="6">
                  <c:v>-399.58917667014009</c:v>
                </c:pt>
                <c:pt idx="7">
                  <c:v>-459.98679591347604</c:v>
                </c:pt>
                <c:pt idx="8">
                  <c:v>-517.3922881701161</c:v>
                </c:pt>
                <c:pt idx="9">
                  <c:v>-571.4923156077391</c:v>
                </c:pt>
                <c:pt idx="10">
                  <c:v>-622.0855694342531</c:v>
                </c:pt>
                <c:pt idx="11">
                  <c:v>-669.07417667703305</c:v>
                </c:pt>
                <c:pt idx="12">
                  <c:v>-712.44032676954703</c:v>
                </c:pt>
                <c:pt idx="13">
                  <c:v>-752.22415842165606</c:v>
                </c:pt>
                <c:pt idx="14">
                  <c:v>-788.510555392068</c:v>
                </c:pt>
                <c:pt idx="15">
                  <c:v>-821.43108657358107</c:v>
                </c:pt>
                <c:pt idx="16">
                  <c:v>-851.17443839258408</c:v>
                </c:pt>
                <c:pt idx="17">
                  <c:v>-877.98632636811612</c:v>
                </c:pt>
                <c:pt idx="18">
                  <c:v>-902.14883713171116</c:v>
                </c:pt>
                <c:pt idx="19">
                  <c:v>-923.94667871302204</c:v>
                </c:pt>
                <c:pt idx="20">
                  <c:v>-943.63484301170604</c:v>
                </c:pt>
                <c:pt idx="21">
                  <c:v>-961.41903494839812</c:v>
                </c:pt>
                <c:pt idx="22">
                  <c:v>-977.4549502936361</c:v>
                </c:pt>
                <c:pt idx="23">
                  <c:v>-991.86411238524306</c:v>
                </c:pt>
                <c:pt idx="24">
                  <c:v>-1004.7553900345971</c:v>
                </c:pt>
                <c:pt idx="25">
                  <c:v>-1016.240770087958</c:v>
                </c:pt>
                <c:pt idx="26">
                  <c:v>-1026.4406893910771</c:v>
                </c:pt>
                <c:pt idx="27">
                  <c:v>-1035.4810341224952</c:v>
                </c:pt>
                <c:pt idx="28">
                  <c:v>-1043.486649343085</c:v>
                </c:pt>
                <c:pt idx="29">
                  <c:v>-1050.575532629422</c:v>
                </c:pt>
                <c:pt idx="30">
                  <c:v>-1056.855939767888</c:v>
                </c:pt>
                <c:pt idx="31">
                  <c:v>-1062.426458731577</c:v>
                </c:pt>
                <c:pt idx="32">
                  <c:v>-1067.3773258907013</c:v>
                </c:pt>
                <c:pt idx="33">
                  <c:v>-1071.7909177677748</c:v>
                </c:pt>
                <c:pt idx="34">
                  <c:v>-1075.7406511565221</c:v>
                </c:pt>
                <c:pt idx="35">
                  <c:v>-1079.2891085152903</c:v>
                </c:pt>
                <c:pt idx="36">
                  <c:v>-1082.4867605393633</c:v>
                </c:pt>
                <c:pt idx="37">
                  <c:v>-1085.3722059432127</c:v>
                </c:pt>
                <c:pt idx="38">
                  <c:v>-1087.9740910557555</c:v>
                </c:pt>
                <c:pt idx="39">
                  <c:v>-1090.3142182740389</c:v>
                </c:pt>
                <c:pt idx="40">
                  <c:v>-1092.4109430894473</c:v>
                </c:pt>
                <c:pt idx="41">
                  <c:v>-1094.281934353299</c:v>
                </c:pt>
                <c:pt idx="42">
                  <c:v>-1095.9457425479889</c:v>
                </c:pt>
                <c:pt idx="43">
                  <c:v>-1097.4221551217113</c:v>
                </c:pt>
                <c:pt idx="44">
                  <c:v>-1098.7317291374557</c:v>
                </c:pt>
                <c:pt idx="45">
                  <c:v>-1099.89503613481</c:v>
                </c:pt>
                <c:pt idx="46">
                  <c:v>-1100.9320333061617</c:v>
                </c:pt>
                <c:pt idx="47">
                  <c:v>-1101.8616723395387</c:v>
                </c:pt>
                <c:pt idx="48">
                  <c:v>-1102.7015583401626</c:v>
                </c:pt>
                <c:pt idx="49">
                  <c:v>-1103.4674186075754</c:v>
                </c:pt>
                <c:pt idx="50">
                  <c:v>-1104.1723918461626</c:v>
                </c:pt>
                <c:pt idx="51">
                  <c:v>-1104.8264458266624</c:v>
                </c:pt>
                <c:pt idx="52">
                  <c:v>-1105.4362737489578</c:v>
                </c:pt>
                <c:pt idx="53">
                  <c:v>-1106.0057872787563</c:v>
                </c:pt>
                <c:pt idx="54">
                  <c:v>-1106.5370403042916</c:v>
                </c:pt>
                <c:pt idx="55">
                  <c:v>-1107.0312762671581</c:v>
                </c:pt>
                <c:pt idx="56">
                  <c:v>-1107.4898195318665</c:v>
                </c:pt>
                <c:pt idx="57">
                  <c:v>-1107.9146467350167</c:v>
                </c:pt>
                <c:pt idx="58">
                  <c:v>-1108.3085965528696</c:v>
                </c:pt>
                <c:pt idx="59">
                  <c:v>-1108.6752691887216</c:v>
                </c:pt>
                <c:pt idx="60">
                  <c:v>-1109.0187243015291</c:v>
                </c:pt>
                <c:pt idx="61">
                  <c:v>-1109.343106831506</c:v>
                </c:pt>
                <c:pt idx="62">
                  <c:v>-1109.6523105274002</c:v>
                </c:pt>
                <c:pt idx="63">
                  <c:v>-1109.9497383371984</c:v>
                </c:pt>
                <c:pt idx="64">
                  <c:v>-1110.2381678717725</c:v>
                </c:pt>
                <c:pt idx="65">
                  <c:v>-1110.5197096821203</c:v>
                </c:pt>
                <c:pt idx="66">
                  <c:v>-1110.7958608238109</c:v>
                </c:pt>
                <c:pt idx="67">
                  <c:v>-1111.067685461566</c:v>
                </c:pt>
                <c:pt idx="68">
                  <c:v>-1111.3361680931353</c:v>
                </c:pt>
                <c:pt idx="69">
                  <c:v>-1111.6027457226967</c:v>
                </c:pt>
                <c:pt idx="70">
                  <c:v>-1111.8698932084301</c:v>
                </c:pt>
                <c:pt idx="71">
                  <c:v>-1112.1414387360003</c:v>
                </c:pt>
                <c:pt idx="72">
                  <c:v>-1112.4222063359825</c:v>
                </c:pt>
                <c:pt idx="73">
                  <c:v>-1112.716842803693</c:v>
                </c:pt>
                <c:pt idx="74">
                  <c:v>-1113.0282223996333</c:v>
                </c:pt>
                <c:pt idx="75">
                  <c:v>-1113.3562016399942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656-4D94-9B84-B1770DC1E522}"/>
            </c:ext>
          </c:extLst>
        </c:ser>
        <c:ser>
          <c:idx val="1"/>
          <c:order val="1"/>
          <c:tx>
            <c:strRef>
              <c:f>'Log DALYs Uganda Adult (2)'!$C$1</c:f>
              <c:strCache>
                <c:ptCount val="1"/>
                <c:pt idx="0">
                  <c:v>Uganda adult medium risk delta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(2)'!$A$2:$A$77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(2)'!$C$2:$C$77</c:f>
              <c:numCache>
                <c:formatCode>General</c:formatCode>
                <c:ptCount val="76"/>
                <c:pt idx="0">
                  <c:v>0</c:v>
                </c:pt>
                <c:pt idx="1">
                  <c:v>-47.860959910007978</c:v>
                </c:pt>
                <c:pt idx="2">
                  <c:v>-91.937374199927945</c:v>
                </c:pt>
                <c:pt idx="3">
                  <c:v>-132.25921740143394</c:v>
                </c:pt>
                <c:pt idx="4">
                  <c:v>-168.90811423395598</c:v>
                </c:pt>
                <c:pt idx="5">
                  <c:v>-202.01201230106994</c:v>
                </c:pt>
                <c:pt idx="6">
                  <c:v>-231.74423235448899</c:v>
                </c:pt>
                <c:pt idx="7">
                  <c:v>-258.31961542110997</c:v>
                </c:pt>
                <c:pt idx="8">
                  <c:v>-281.98446614581997</c:v>
                </c:pt>
                <c:pt idx="9">
                  <c:v>-303.00259279772797</c:v>
                </c:pt>
                <c:pt idx="10">
                  <c:v>-321.64194847713497</c:v>
                </c:pt>
                <c:pt idx="11">
                  <c:v>-338.16504007586298</c:v>
                </c:pt>
                <c:pt idx="12">
                  <c:v>-352.82279240428295</c:v>
                </c:pt>
                <c:pt idx="13">
                  <c:v>-365.84917300027195</c:v>
                </c:pt>
                <c:pt idx="14">
                  <c:v>-377.45486684105492</c:v>
                </c:pt>
                <c:pt idx="15">
                  <c:v>-387.82115859946998</c:v>
                </c:pt>
                <c:pt idx="16">
                  <c:v>-397.09682058841696</c:v>
                </c:pt>
                <c:pt idx="17">
                  <c:v>-405.39990394115796</c:v>
                </c:pt>
                <c:pt idx="18">
                  <c:v>-412.82393880950195</c:v>
                </c:pt>
                <c:pt idx="19">
                  <c:v>-419.44614845146594</c:v>
                </c:pt>
                <c:pt idx="20">
                  <c:v>-425.33504894222199</c:v>
                </c:pt>
                <c:pt idx="21">
                  <c:v>-430.55578848802793</c:v>
                </c:pt>
                <c:pt idx="22">
                  <c:v>-435.17279610162393</c:v>
                </c:pt>
                <c:pt idx="23">
                  <c:v>-439.25034310057526</c:v>
                </c:pt>
                <c:pt idx="24">
                  <c:v>-442.85205691428803</c:v>
                </c:pt>
                <c:pt idx="25">
                  <c:v>-446.03987681697299</c:v>
                </c:pt>
                <c:pt idx="26">
                  <c:v>-448.87218032866497</c:v>
                </c:pt>
                <c:pt idx="27">
                  <c:v>-451.40109329231518</c:v>
                </c:pt>
                <c:pt idx="28">
                  <c:v>-453.67008443534098</c:v>
                </c:pt>
                <c:pt idx="29">
                  <c:v>-455.71337236683746</c:v>
                </c:pt>
                <c:pt idx="30">
                  <c:v>-457.55782274187305</c:v>
                </c:pt>
                <c:pt idx="31">
                  <c:v>-459.22664603085286</c:v>
                </c:pt>
                <c:pt idx="32">
                  <c:v>-460.74325148933235</c:v>
                </c:pt>
                <c:pt idx="33">
                  <c:v>-462.13344613582746</c:v>
                </c:pt>
                <c:pt idx="34">
                  <c:v>-463.42484423035057</c:v>
                </c:pt>
                <c:pt idx="35">
                  <c:v>-464.64370890430928</c:v>
                </c:pt>
                <c:pt idx="36">
                  <c:v>-465.81086249522923</c:v>
                </c:pt>
                <c:pt idx="37">
                  <c:v>-466.93885986202707</c:v>
                </c:pt>
                <c:pt idx="38">
                  <c:v>-468.03185357767313</c:v>
                </c:pt>
                <c:pt idx="39">
                  <c:v>-469.08799006254833</c:v>
                </c:pt>
                <c:pt idx="40">
                  <c:v>-470.10285188368073</c:v>
                </c:pt>
                <c:pt idx="41">
                  <c:v>-471.07223013555637</c:v>
                </c:pt>
                <c:pt idx="42">
                  <c:v>-471.99334884460359</c:v>
                </c:pt>
                <c:pt idx="43">
                  <c:v>-472.86478472727629</c:v>
                </c:pt>
                <c:pt idx="44">
                  <c:v>-473.68590457809796</c:v>
                </c:pt>
                <c:pt idx="45">
                  <c:v>-474.45649467204714</c:v>
                </c:pt>
                <c:pt idx="46">
                  <c:v>-475.17678564032195</c:v>
                </c:pt>
                <c:pt idx="47">
                  <c:v>-475.84772564733419</c:v>
                </c:pt>
                <c:pt idx="48">
                  <c:v>-476.47126576930327</c:v>
                </c:pt>
                <c:pt idx="49">
                  <c:v>-477.05049855224536</c:v>
                </c:pt>
                <c:pt idx="50">
                  <c:v>-477.58959856483295</c:v>
                </c:pt>
                <c:pt idx="51">
                  <c:v>-478.09358309560128</c:v>
                </c:pt>
                <c:pt idx="52">
                  <c:v>-478.56793850804604</c:v>
                </c:pt>
                <c:pt idx="53">
                  <c:v>-479.01816766730599</c:v>
                </c:pt>
                <c:pt idx="54">
                  <c:v>-479.44932637235115</c:v>
                </c:pt>
                <c:pt idx="55">
                  <c:v>-479.86563082138298</c:v>
                </c:pt>
                <c:pt idx="56">
                  <c:v>-480.27021555788917</c:v>
                </c:pt>
                <c:pt idx="57">
                  <c:v>-480.66508938647394</c:v>
                </c:pt>
                <c:pt idx="58">
                  <c:v>-481.05128557413485</c:v>
                </c:pt>
                <c:pt idx="59">
                  <c:v>-481.42915526277147</c:v>
                </c:pt>
                <c:pt idx="60">
                  <c:v>-481.79872346227137</c:v>
                </c:pt>
                <c:pt idx="61">
                  <c:v>-482.16001650292134</c:v>
                </c:pt>
                <c:pt idx="62">
                  <c:v>-482.51327884803368</c:v>
                </c:pt>
                <c:pt idx="63">
                  <c:v>-482.85902914334866</c:v>
                </c:pt>
                <c:pt idx="64">
                  <c:v>-483.19795660817806</c:v>
                </c:pt>
                <c:pt idx="65">
                  <c:v>-483.53071181586597</c:v>
                </c:pt>
                <c:pt idx="66">
                  <c:v>-483.85767857719048</c:v>
                </c:pt>
                <c:pt idx="67">
                  <c:v>-484.17881670215098</c:v>
                </c:pt>
                <c:pt idx="68">
                  <c:v>-484.49364876016477</c:v>
                </c:pt>
                <c:pt idx="69">
                  <c:v>-484.80144534423977</c:v>
                </c:pt>
                <c:pt idx="70">
                  <c:v>-485.10164640308318</c:v>
                </c:pt>
                <c:pt idx="71">
                  <c:v>-485.39451003118717</c:v>
                </c:pt>
                <c:pt idx="72">
                  <c:v>-485.68184982709255</c:v>
                </c:pt>
                <c:pt idx="73">
                  <c:v>-485.96751346880166</c:v>
                </c:pt>
                <c:pt idx="74">
                  <c:v>-486.25713905686104</c:v>
                </c:pt>
                <c:pt idx="75">
                  <c:v>-486.55694882017434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656-4D94-9B84-B1770DC1E522}"/>
            </c:ext>
          </c:extLst>
        </c:ser>
        <c:ser>
          <c:idx val="2"/>
          <c:order val="2"/>
          <c:tx>
            <c:strRef>
              <c:f>'Log DALYs Uganda Adult (2)'!$D$1</c:f>
              <c:strCache>
                <c:ptCount val="1"/>
                <c:pt idx="0">
                  <c:v>Uganda adult low risk delta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(2)'!$A$2:$A$77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(2)'!$D$2:$D$77</c:f>
              <c:numCache>
                <c:formatCode>General</c:formatCode>
                <c:ptCount val="76"/>
                <c:pt idx="0">
                  <c:v>0</c:v>
                </c:pt>
                <c:pt idx="1">
                  <c:v>-19.116059728172985</c:v>
                </c:pt>
                <c:pt idx="2">
                  <c:v>-36.039894605398985</c:v>
                </c:pt>
                <c:pt idx="3">
                  <c:v>-51.019887555967983</c:v>
                </c:pt>
                <c:pt idx="4">
                  <c:v>-64.274043244670992</c:v>
                </c:pt>
                <c:pt idx="5">
                  <c:v>-75.983097060810991</c:v>
                </c:pt>
                <c:pt idx="6">
                  <c:v>-86.29607292523599</c:v>
                </c:pt>
                <c:pt idx="7">
                  <c:v>-95.340935982106998</c:v>
                </c:pt>
                <c:pt idx="8">
                  <c:v>-103.23470833147799</c:v>
                </c:pt>
                <c:pt idx="9">
                  <c:v>-110.09083899150799</c:v>
                </c:pt>
                <c:pt idx="10">
                  <c:v>-116.02326736201999</c:v>
                </c:pt>
                <c:pt idx="11">
                  <c:v>-121.1467380099576</c:v>
                </c:pt>
                <c:pt idx="12">
                  <c:v>-125.57342570969109</c:v>
                </c:pt>
                <c:pt idx="13">
                  <c:v>-129.40742353042779</c:v>
                </c:pt>
                <c:pt idx="14">
                  <c:v>-132.73978929767901</c:v>
                </c:pt>
                <c:pt idx="15">
                  <c:v>-135.6463804257464</c:v>
                </c:pt>
                <c:pt idx="16">
                  <c:v>-138.18901959942878</c:v>
                </c:pt>
                <c:pt idx="17">
                  <c:v>-140.4189068684606</c:v>
                </c:pt>
                <c:pt idx="18">
                  <c:v>-142.3804208262066</c:v>
                </c:pt>
                <c:pt idx="19">
                  <c:v>-144.11362925166989</c:v>
                </c:pt>
                <c:pt idx="20">
                  <c:v>-145.65478427657848</c:v>
                </c:pt>
                <c:pt idx="21">
                  <c:v>-147.03533086473908</c:v>
                </c:pt>
                <c:pt idx="22">
                  <c:v>-148.2807254879468</c:v>
                </c:pt>
                <c:pt idx="23">
                  <c:v>-149.41019437173659</c:v>
                </c:pt>
                <c:pt idx="24">
                  <c:v>-150.43779089037611</c:v>
                </c:pt>
                <c:pt idx="25">
                  <c:v>-151.374400420434</c:v>
                </c:pt>
                <c:pt idx="26">
                  <c:v>-152.22999161651879</c:v>
                </c:pt>
                <c:pt idx="27">
                  <c:v>-153.015325939825</c:v>
                </c:pt>
                <c:pt idx="28">
                  <c:v>-153.74246291515658</c:v>
                </c:pt>
                <c:pt idx="29">
                  <c:v>-154.42387384481731</c:v>
                </c:pt>
                <c:pt idx="30">
                  <c:v>-155.07070057813661</c:v>
                </c:pt>
                <c:pt idx="31">
                  <c:v>-155.69115325485959</c:v>
                </c:pt>
                <c:pt idx="32">
                  <c:v>-156.28984409358668</c:v>
                </c:pt>
                <c:pt idx="33">
                  <c:v>-156.86821249112799</c:v>
                </c:pt>
                <c:pt idx="34">
                  <c:v>-157.42564038141279</c:v>
                </c:pt>
                <c:pt idx="35">
                  <c:v>-157.96069356248231</c:v>
                </c:pt>
                <c:pt idx="36">
                  <c:v>-158.47208905826409</c:v>
                </c:pt>
                <c:pt idx="37">
                  <c:v>-158.95925591680498</c:v>
                </c:pt>
                <c:pt idx="38">
                  <c:v>-159.4225576692441</c:v>
                </c:pt>
                <c:pt idx="39">
                  <c:v>-159.86332071403149</c:v>
                </c:pt>
                <c:pt idx="40">
                  <c:v>-160.28378291248589</c:v>
                </c:pt>
                <c:pt idx="41">
                  <c:v>-160.68699930888189</c:v>
                </c:pt>
                <c:pt idx="42">
                  <c:v>-161.07668597700558</c:v>
                </c:pt>
                <c:pt idx="43">
                  <c:v>-161.4569899430428</c:v>
                </c:pt>
                <c:pt idx="44">
                  <c:v>-161.8322333720609</c:v>
                </c:pt>
                <c:pt idx="45">
                  <c:v>-162.2067463492165</c:v>
                </c:pt>
                <c:pt idx="46">
                  <c:v>-162.5849056235229</c:v>
                </c:pt>
                <c:pt idx="47">
                  <c:v>-162.9713562520335</c:v>
                </c:pt>
                <c:pt idx="48">
                  <c:v>-163.3711152241429</c:v>
                </c:pt>
                <c:pt idx="49">
                  <c:v>-163.78908358300259</c:v>
                </c:pt>
                <c:pt idx="50">
                  <c:v>-164.22876341286781</c:v>
                </c:pt>
                <c:pt idx="51">
                  <c:v>-164.69062990300648</c:v>
                </c:pt>
                <c:pt idx="52">
                  <c:v>-165.17106397925559</c:v>
                </c:pt>
                <c:pt idx="53">
                  <c:v>-165.66252651171359</c:v>
                </c:pt>
                <c:pt idx="54">
                  <c:v>-166.15493854225588</c:v>
                </c:pt>
                <c:pt idx="55">
                  <c:v>-166.63762585493089</c:v>
                </c:pt>
                <c:pt idx="56">
                  <c:v>-167.10107231405999</c:v>
                </c:pt>
                <c:pt idx="57">
                  <c:v>-167.5380269130475</c:v>
                </c:pt>
                <c:pt idx="58">
                  <c:v>-167.9439138140682</c:v>
                </c:pt>
                <c:pt idx="59">
                  <c:v>-168.3167541005393</c:v>
                </c:pt>
                <c:pt idx="60">
                  <c:v>-168.6568531575698</c:v>
                </c:pt>
                <c:pt idx="61">
                  <c:v>-168.96641008503508</c:v>
                </c:pt>
                <c:pt idx="62">
                  <c:v>-169.24908488045949</c:v>
                </c:pt>
                <c:pt idx="63">
                  <c:v>-169.50950220221421</c:v>
                </c:pt>
                <c:pt idx="64">
                  <c:v>-169.75269230948538</c:v>
                </c:pt>
                <c:pt idx="65">
                  <c:v>-169.98352521356529</c:v>
                </c:pt>
                <c:pt idx="66">
                  <c:v>-170.20622696968479</c:v>
                </c:pt>
                <c:pt idx="67">
                  <c:v>-170.42405503310829</c:v>
                </c:pt>
                <c:pt idx="68">
                  <c:v>-170.63916956572069</c:v>
                </c:pt>
                <c:pt idx="69">
                  <c:v>-170.85269711942439</c:v>
                </c:pt>
                <c:pt idx="70">
                  <c:v>-171.06495384862311</c:v>
                </c:pt>
                <c:pt idx="71">
                  <c:v>-171.2757720326494</c:v>
                </c:pt>
                <c:pt idx="72">
                  <c:v>-171.48485237432209</c:v>
                </c:pt>
                <c:pt idx="73">
                  <c:v>-171.69205574957971</c:v>
                </c:pt>
                <c:pt idx="74">
                  <c:v>-171.89756737694549</c:v>
                </c:pt>
                <c:pt idx="75">
                  <c:v>-172.10191333685989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656-4D94-9B84-B1770DC1E5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7605168"/>
        <c:axId val="657606416"/>
      </c:scatterChart>
      <c:valAx>
        <c:axId val="657605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606416"/>
        <c:crosses val="autoZero"/>
        <c:crossBetween val="midCat"/>
      </c:valAx>
      <c:valAx>
        <c:axId val="65760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605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'Log DALYs Uganda Adult'!$B$1</c:f>
              <c:strCache>
                <c:ptCount val="1"/>
                <c:pt idx="0">
                  <c:v>Uganda Adult High Risk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Adult'!$A$2:$A$77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Adult'!$B$2:$B$77</c:f>
              <c:numCache>
                <c:formatCode>General</c:formatCode>
                <c:ptCount val="76"/>
                <c:pt idx="0">
                  <c:v>1166.6071775768801</c:v>
                </c:pt>
                <c:pt idx="1">
                  <c:v>1098.0987882152101</c:v>
                </c:pt>
                <c:pt idx="2">
                  <c:v>1029.67822266392</c:v>
                </c:pt>
                <c:pt idx="3">
                  <c:v>961.84193758374704</c:v>
                </c:pt>
                <c:pt idx="4">
                  <c:v>895.10997101775604</c:v>
                </c:pt>
                <c:pt idx="5">
                  <c:v>830.002402726387</c:v>
                </c:pt>
                <c:pt idx="6">
                  <c:v>767.01800090673999</c:v>
                </c:pt>
                <c:pt idx="7">
                  <c:v>706.62038166340403</c:v>
                </c:pt>
                <c:pt idx="8">
                  <c:v>649.21488940676397</c:v>
                </c:pt>
                <c:pt idx="9">
                  <c:v>595.11486196914097</c:v>
                </c:pt>
                <c:pt idx="10">
                  <c:v>544.52160814262697</c:v>
                </c:pt>
                <c:pt idx="11">
                  <c:v>497.53300089984702</c:v>
                </c:pt>
                <c:pt idx="12">
                  <c:v>454.16685080733299</c:v>
                </c:pt>
                <c:pt idx="13">
                  <c:v>414.38301915522402</c:v>
                </c:pt>
                <c:pt idx="14">
                  <c:v>378.09662218481202</c:v>
                </c:pt>
                <c:pt idx="15">
                  <c:v>345.17609100329901</c:v>
                </c:pt>
                <c:pt idx="16">
                  <c:v>315.432739184296</c:v>
                </c:pt>
                <c:pt idx="17">
                  <c:v>288.62085120876401</c:v>
                </c:pt>
                <c:pt idx="18">
                  <c:v>264.45834044516897</c:v>
                </c:pt>
                <c:pt idx="19">
                  <c:v>242.66049886385801</c:v>
                </c:pt>
                <c:pt idx="20">
                  <c:v>222.97233456517401</c:v>
                </c:pt>
                <c:pt idx="21">
                  <c:v>205.18814262848201</c:v>
                </c:pt>
                <c:pt idx="22">
                  <c:v>189.152227283244</c:v>
                </c:pt>
                <c:pt idx="23">
                  <c:v>174.74306519163699</c:v>
                </c:pt>
                <c:pt idx="24">
                  <c:v>161.85178754228301</c:v>
                </c:pt>
                <c:pt idx="25">
                  <c:v>150.36640748892199</c:v>
                </c:pt>
                <c:pt idx="26">
                  <c:v>140.16648818580299</c:v>
                </c:pt>
                <c:pt idx="27">
                  <c:v>131.12614345438499</c:v>
                </c:pt>
                <c:pt idx="28">
                  <c:v>123.120528233795</c:v>
                </c:pt>
                <c:pt idx="29">
                  <c:v>116.03164494745801</c:v>
                </c:pt>
                <c:pt idx="30">
                  <c:v>109.751237808992</c:v>
                </c:pt>
                <c:pt idx="31">
                  <c:v>104.18071884530301</c:v>
                </c:pt>
                <c:pt idx="32">
                  <c:v>99.229851686178705</c:v>
                </c:pt>
                <c:pt idx="33">
                  <c:v>94.816259809105404</c:v>
                </c:pt>
                <c:pt idx="34">
                  <c:v>90.866526420358099</c:v>
                </c:pt>
                <c:pt idx="35">
                  <c:v>87.318069061589796</c:v>
                </c:pt>
                <c:pt idx="36">
                  <c:v>84.120417037516802</c:v>
                </c:pt>
                <c:pt idx="37">
                  <c:v>81.234971633667399</c:v>
                </c:pt>
                <c:pt idx="38">
                  <c:v>78.633086521124596</c:v>
                </c:pt>
                <c:pt idx="39">
                  <c:v>76.292959302841098</c:v>
                </c:pt>
                <c:pt idx="40">
                  <c:v>74.196234487432704</c:v>
                </c:pt>
                <c:pt idx="41">
                  <c:v>72.325243223581097</c:v>
                </c:pt>
                <c:pt idx="42">
                  <c:v>70.661435028891205</c:v>
                </c:pt>
                <c:pt idx="43">
                  <c:v>69.185022455168806</c:v>
                </c:pt>
                <c:pt idx="44">
                  <c:v>67.875448439424403</c:v>
                </c:pt>
                <c:pt idx="45">
                  <c:v>66.712141442070205</c:v>
                </c:pt>
                <c:pt idx="46">
                  <c:v>65.675144270718405</c:v>
                </c:pt>
                <c:pt idx="47">
                  <c:v>64.745505237341405</c:v>
                </c:pt>
                <c:pt idx="48">
                  <c:v>63.905619236717499</c:v>
                </c:pt>
                <c:pt idx="49">
                  <c:v>63.139758969304701</c:v>
                </c:pt>
                <c:pt idx="50">
                  <c:v>62.4347857307175</c:v>
                </c:pt>
                <c:pt idx="51">
                  <c:v>61.780731750217598</c:v>
                </c:pt>
                <c:pt idx="52">
                  <c:v>61.170903827922203</c:v>
                </c:pt>
                <c:pt idx="53">
                  <c:v>60.601390298123803</c:v>
                </c:pt>
                <c:pt idx="54">
                  <c:v>60.070137272588397</c:v>
                </c:pt>
                <c:pt idx="55">
                  <c:v>59.5759013097219</c:v>
                </c:pt>
                <c:pt idx="56">
                  <c:v>59.117358045013503</c:v>
                </c:pt>
                <c:pt idx="57">
                  <c:v>58.692530841863302</c:v>
                </c:pt>
                <c:pt idx="58">
                  <c:v>58.298581024010502</c:v>
                </c:pt>
                <c:pt idx="59">
                  <c:v>57.931908388158597</c:v>
                </c:pt>
                <c:pt idx="60">
                  <c:v>57.588453275350901</c:v>
                </c:pt>
                <c:pt idx="61">
                  <c:v>57.264070745374099</c:v>
                </c:pt>
                <c:pt idx="62">
                  <c:v>56.954867049479901</c:v>
                </c:pt>
                <c:pt idx="63">
                  <c:v>56.657439239681601</c:v>
                </c:pt>
                <c:pt idx="64">
                  <c:v>56.3690097051077</c:v>
                </c:pt>
                <c:pt idx="65">
                  <c:v>56.087467894759897</c:v>
                </c:pt>
                <c:pt idx="66">
                  <c:v>55.8113167530692</c:v>
                </c:pt>
                <c:pt idx="67">
                  <c:v>55.539492115314097</c:v>
                </c:pt>
                <c:pt idx="68">
                  <c:v>55.271009483744898</c:v>
                </c:pt>
                <c:pt idx="69">
                  <c:v>55.004431854183501</c:v>
                </c:pt>
                <c:pt idx="70">
                  <c:v>54.737284368449998</c:v>
                </c:pt>
                <c:pt idx="71">
                  <c:v>54.465738840879801</c:v>
                </c:pt>
                <c:pt idx="72">
                  <c:v>54.184971240897497</c:v>
                </c:pt>
                <c:pt idx="73">
                  <c:v>53.890334773187099</c:v>
                </c:pt>
                <c:pt idx="74">
                  <c:v>53.578955177246897</c:v>
                </c:pt>
                <c:pt idx="75">
                  <c:v>53.250975936885901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281-4D68-B7D6-90B8A82467F6}"/>
            </c:ext>
          </c:extLst>
        </c:ser>
        <c:ser>
          <c:idx val="1"/>
          <c:order val="1"/>
          <c:tx>
            <c:strRef>
              <c:f>'Log DALYs Uganda Adult'!$C$1</c:f>
              <c:strCache>
                <c:ptCount val="1"/>
                <c:pt idx="0">
                  <c:v>Uganda Adult Medium Risk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Adult'!$A$2:$A$77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Adult'!$C$2:$C$77</c:f>
              <c:numCache>
                <c:formatCode>General</c:formatCode>
                <c:ptCount val="76"/>
                <c:pt idx="0">
                  <c:v>532.35262517372496</c:v>
                </c:pt>
                <c:pt idx="1">
                  <c:v>484.49166526371698</c:v>
                </c:pt>
                <c:pt idx="2">
                  <c:v>440.41525097379701</c:v>
                </c:pt>
                <c:pt idx="3">
                  <c:v>400.09340777229102</c:v>
                </c:pt>
                <c:pt idx="4">
                  <c:v>363.44451093976897</c:v>
                </c:pt>
                <c:pt idx="5">
                  <c:v>330.34061287265502</c:v>
                </c:pt>
                <c:pt idx="6">
                  <c:v>300.60839281923597</c:v>
                </c:pt>
                <c:pt idx="7">
                  <c:v>274.03300975261499</c:v>
                </c:pt>
                <c:pt idx="8">
                  <c:v>250.36815902790499</c:v>
                </c:pt>
                <c:pt idx="9">
                  <c:v>229.35003237599699</c:v>
                </c:pt>
                <c:pt idx="10">
                  <c:v>210.71067669659001</c:v>
                </c:pt>
                <c:pt idx="11">
                  <c:v>194.18758509786201</c:v>
                </c:pt>
                <c:pt idx="12">
                  <c:v>179.52983276944201</c:v>
                </c:pt>
                <c:pt idx="13">
                  <c:v>166.50345217345301</c:v>
                </c:pt>
                <c:pt idx="14">
                  <c:v>154.89775833267001</c:v>
                </c:pt>
                <c:pt idx="15">
                  <c:v>144.53146657425501</c:v>
                </c:pt>
                <c:pt idx="16">
                  <c:v>135.255804585308</c:v>
                </c:pt>
                <c:pt idx="17">
                  <c:v>126.952721232567</c:v>
                </c:pt>
                <c:pt idx="18">
                  <c:v>119.52868636422301</c:v>
                </c:pt>
                <c:pt idx="19">
                  <c:v>112.906476722259</c:v>
                </c:pt>
                <c:pt idx="20">
                  <c:v>107.017576231503</c:v>
                </c:pt>
                <c:pt idx="21">
                  <c:v>101.796836685697</c:v>
                </c:pt>
                <c:pt idx="22">
                  <c:v>97.179829072101001</c:v>
                </c:pt>
                <c:pt idx="23">
                  <c:v>93.102282073149695</c:v>
                </c:pt>
                <c:pt idx="24">
                  <c:v>89.500568259436903</c:v>
                </c:pt>
                <c:pt idx="25">
                  <c:v>86.312748356751996</c:v>
                </c:pt>
                <c:pt idx="26">
                  <c:v>83.480444845060006</c:v>
                </c:pt>
                <c:pt idx="27">
                  <c:v>80.951531881409807</c:v>
                </c:pt>
                <c:pt idx="28">
                  <c:v>78.682540738384006</c:v>
                </c:pt>
                <c:pt idx="29">
                  <c:v>76.639252806887498</c:v>
                </c:pt>
                <c:pt idx="30">
                  <c:v>74.794802431851906</c:v>
                </c:pt>
                <c:pt idx="31">
                  <c:v>73.125979142872097</c:v>
                </c:pt>
                <c:pt idx="32">
                  <c:v>71.609373684392594</c:v>
                </c:pt>
                <c:pt idx="33">
                  <c:v>70.219179037897504</c:v>
                </c:pt>
                <c:pt idx="34">
                  <c:v>68.927780943374401</c:v>
                </c:pt>
                <c:pt idx="35">
                  <c:v>67.708916269415695</c:v>
                </c:pt>
                <c:pt idx="36">
                  <c:v>66.541762678495701</c:v>
                </c:pt>
                <c:pt idx="37">
                  <c:v>65.413765311697901</c:v>
                </c:pt>
                <c:pt idx="38">
                  <c:v>64.320771596051799</c:v>
                </c:pt>
                <c:pt idx="39">
                  <c:v>63.264635111176602</c:v>
                </c:pt>
                <c:pt idx="40">
                  <c:v>62.249773290044203</c:v>
                </c:pt>
                <c:pt idx="41">
                  <c:v>61.280395038168599</c:v>
                </c:pt>
                <c:pt idx="42">
                  <c:v>60.3592763291214</c:v>
                </c:pt>
                <c:pt idx="43">
                  <c:v>59.487840446448701</c:v>
                </c:pt>
                <c:pt idx="44">
                  <c:v>58.666720595626998</c:v>
                </c:pt>
                <c:pt idx="45">
                  <c:v>57.896130501677803</c:v>
                </c:pt>
                <c:pt idx="46">
                  <c:v>57.175839533403</c:v>
                </c:pt>
                <c:pt idx="47">
                  <c:v>56.504899526390801</c:v>
                </c:pt>
                <c:pt idx="48">
                  <c:v>55.881359404421701</c:v>
                </c:pt>
                <c:pt idx="49">
                  <c:v>55.302126621479601</c:v>
                </c:pt>
                <c:pt idx="50">
                  <c:v>54.763026608891998</c:v>
                </c:pt>
                <c:pt idx="51">
                  <c:v>54.259042078123699</c:v>
                </c:pt>
                <c:pt idx="52">
                  <c:v>53.784686665678898</c:v>
                </c:pt>
                <c:pt idx="53">
                  <c:v>53.334457506419</c:v>
                </c:pt>
                <c:pt idx="54">
                  <c:v>52.903298801373801</c:v>
                </c:pt>
                <c:pt idx="55">
                  <c:v>52.486994352342002</c:v>
                </c:pt>
                <c:pt idx="56">
                  <c:v>52.0824096158358</c:v>
                </c:pt>
                <c:pt idx="57">
                  <c:v>51.687535787251001</c:v>
                </c:pt>
                <c:pt idx="58">
                  <c:v>51.301339599590101</c:v>
                </c:pt>
                <c:pt idx="59">
                  <c:v>50.9234699109535</c:v>
                </c:pt>
                <c:pt idx="60">
                  <c:v>50.553901711453598</c:v>
                </c:pt>
                <c:pt idx="61">
                  <c:v>50.192608670803601</c:v>
                </c:pt>
                <c:pt idx="62">
                  <c:v>49.839346325691302</c:v>
                </c:pt>
                <c:pt idx="63">
                  <c:v>49.493596030376303</c:v>
                </c:pt>
                <c:pt idx="64">
                  <c:v>49.154668565546899</c:v>
                </c:pt>
                <c:pt idx="65">
                  <c:v>48.821913357859003</c:v>
                </c:pt>
                <c:pt idx="66">
                  <c:v>48.494946596534497</c:v>
                </c:pt>
                <c:pt idx="67">
                  <c:v>48.173808471573999</c:v>
                </c:pt>
                <c:pt idx="68">
                  <c:v>47.8589764135602</c:v>
                </c:pt>
                <c:pt idx="69">
                  <c:v>47.5511798294852</c:v>
                </c:pt>
                <c:pt idx="70">
                  <c:v>47.250978770641801</c:v>
                </c:pt>
                <c:pt idx="71">
                  <c:v>46.9581151425378</c:v>
                </c:pt>
                <c:pt idx="72">
                  <c:v>46.670775346632396</c:v>
                </c:pt>
                <c:pt idx="73">
                  <c:v>46.385111704923297</c:v>
                </c:pt>
                <c:pt idx="74">
                  <c:v>46.095486116863903</c:v>
                </c:pt>
                <c:pt idx="75">
                  <c:v>45.795676353550597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281-4D68-B7D6-90B8A82467F6}"/>
            </c:ext>
          </c:extLst>
        </c:ser>
        <c:ser>
          <c:idx val="2"/>
          <c:order val="2"/>
          <c:tx>
            <c:strRef>
              <c:f>'Log DALYs Uganda Adult'!$D$1</c:f>
              <c:strCache>
                <c:ptCount val="1"/>
                <c:pt idx="0">
                  <c:v>Uganda Adult Low Risk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Adult'!$A$2:$A$77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Adult'!$D$2:$D$77</c:f>
              <c:numCache>
                <c:formatCode>General</c:formatCode>
                <c:ptCount val="76"/>
                <c:pt idx="0">
                  <c:v>219.28242578990699</c:v>
                </c:pt>
                <c:pt idx="1">
                  <c:v>200.16636606173401</c:v>
                </c:pt>
                <c:pt idx="2">
                  <c:v>183.24253118450801</c:v>
                </c:pt>
                <c:pt idx="3">
                  <c:v>168.26253823393901</c:v>
                </c:pt>
                <c:pt idx="4">
                  <c:v>155.008382545236</c:v>
                </c:pt>
                <c:pt idx="5">
                  <c:v>143.299328729096</c:v>
                </c:pt>
                <c:pt idx="6">
                  <c:v>132.98635286467101</c:v>
                </c:pt>
                <c:pt idx="7">
                  <c:v>123.9414898078</c:v>
                </c:pt>
                <c:pt idx="8">
                  <c:v>116.04771745842901</c:v>
                </c:pt>
                <c:pt idx="9">
                  <c:v>109.191586798399</c:v>
                </c:pt>
                <c:pt idx="10">
                  <c:v>103.259158427887</c:v>
                </c:pt>
                <c:pt idx="11">
                  <c:v>98.135687779949393</c:v>
                </c:pt>
                <c:pt idx="12">
                  <c:v>93.709000080215901</c:v>
                </c:pt>
                <c:pt idx="13">
                  <c:v>89.875002259479203</c:v>
                </c:pt>
                <c:pt idx="14">
                  <c:v>86.542636492227999</c:v>
                </c:pt>
                <c:pt idx="15">
                  <c:v>83.636045364160594</c:v>
                </c:pt>
                <c:pt idx="16">
                  <c:v>81.093406190478206</c:v>
                </c:pt>
                <c:pt idx="17">
                  <c:v>78.863518921446399</c:v>
                </c:pt>
                <c:pt idx="18">
                  <c:v>76.902004963700406</c:v>
                </c:pt>
                <c:pt idx="19">
                  <c:v>75.168796538237103</c:v>
                </c:pt>
                <c:pt idx="20">
                  <c:v>73.627641513328498</c:v>
                </c:pt>
                <c:pt idx="21">
                  <c:v>72.2470949251679</c:v>
                </c:pt>
                <c:pt idx="22">
                  <c:v>71.001700301960199</c:v>
                </c:pt>
                <c:pt idx="23">
                  <c:v>69.872231418170401</c:v>
                </c:pt>
                <c:pt idx="24">
                  <c:v>68.844634899530902</c:v>
                </c:pt>
                <c:pt idx="25">
                  <c:v>67.908025369472995</c:v>
                </c:pt>
                <c:pt idx="26">
                  <c:v>67.052434173388207</c:v>
                </c:pt>
                <c:pt idx="27">
                  <c:v>66.267099850082005</c:v>
                </c:pt>
                <c:pt idx="28">
                  <c:v>65.539962874750401</c:v>
                </c:pt>
                <c:pt idx="29">
                  <c:v>64.858551945089701</c:v>
                </c:pt>
                <c:pt idx="30">
                  <c:v>64.2117252117704</c:v>
                </c:pt>
                <c:pt idx="31">
                  <c:v>63.591272535047402</c:v>
                </c:pt>
                <c:pt idx="32">
                  <c:v>62.9925816963203</c:v>
                </c:pt>
                <c:pt idx="33">
                  <c:v>62.414213298779003</c:v>
                </c:pt>
                <c:pt idx="34">
                  <c:v>61.856785408494197</c:v>
                </c:pt>
                <c:pt idx="35">
                  <c:v>61.321732227424697</c:v>
                </c:pt>
                <c:pt idx="36">
                  <c:v>60.810336731642899</c:v>
                </c:pt>
                <c:pt idx="37">
                  <c:v>60.323169873102003</c:v>
                </c:pt>
                <c:pt idx="38">
                  <c:v>59.859868120662902</c:v>
                </c:pt>
                <c:pt idx="39">
                  <c:v>59.4191050758755</c:v>
                </c:pt>
                <c:pt idx="40">
                  <c:v>58.998642877421098</c:v>
                </c:pt>
                <c:pt idx="41">
                  <c:v>58.5954264810251</c:v>
                </c:pt>
                <c:pt idx="42">
                  <c:v>58.205739812901399</c:v>
                </c:pt>
                <c:pt idx="43">
                  <c:v>57.825435846864202</c:v>
                </c:pt>
                <c:pt idx="44">
                  <c:v>57.450192417846097</c:v>
                </c:pt>
                <c:pt idx="45">
                  <c:v>57.0756794406905</c:v>
                </c:pt>
                <c:pt idx="46">
                  <c:v>56.697520166384102</c:v>
                </c:pt>
                <c:pt idx="47">
                  <c:v>56.3110695378735</c:v>
                </c:pt>
                <c:pt idx="48">
                  <c:v>55.911310565764097</c:v>
                </c:pt>
                <c:pt idx="49">
                  <c:v>55.493342206904401</c:v>
                </c:pt>
                <c:pt idx="50">
                  <c:v>55.053662377039203</c:v>
                </c:pt>
                <c:pt idx="51">
                  <c:v>54.591795886900499</c:v>
                </c:pt>
                <c:pt idx="52">
                  <c:v>54.111361810651402</c:v>
                </c:pt>
                <c:pt idx="53">
                  <c:v>53.619899278193401</c:v>
                </c:pt>
                <c:pt idx="54">
                  <c:v>53.127487247651104</c:v>
                </c:pt>
                <c:pt idx="55">
                  <c:v>52.644799934976099</c:v>
                </c:pt>
                <c:pt idx="56">
                  <c:v>52.181353475846997</c:v>
                </c:pt>
                <c:pt idx="57">
                  <c:v>51.744398876859499</c:v>
                </c:pt>
                <c:pt idx="58">
                  <c:v>51.338511975838799</c:v>
                </c:pt>
                <c:pt idx="59">
                  <c:v>50.965671689367703</c:v>
                </c:pt>
                <c:pt idx="60">
                  <c:v>50.625572632337203</c:v>
                </c:pt>
                <c:pt idx="61">
                  <c:v>50.316015704871901</c:v>
                </c:pt>
                <c:pt idx="62">
                  <c:v>50.033340909447503</c:v>
                </c:pt>
                <c:pt idx="63">
                  <c:v>49.772923587692802</c:v>
                </c:pt>
                <c:pt idx="64">
                  <c:v>49.529733480421598</c:v>
                </c:pt>
                <c:pt idx="65">
                  <c:v>49.298900576341701</c:v>
                </c:pt>
                <c:pt idx="66">
                  <c:v>49.076198820222203</c:v>
                </c:pt>
                <c:pt idx="67">
                  <c:v>48.858370756798699</c:v>
                </c:pt>
                <c:pt idx="68">
                  <c:v>48.643256224186302</c:v>
                </c:pt>
                <c:pt idx="69">
                  <c:v>48.429728670482604</c:v>
                </c:pt>
                <c:pt idx="70">
                  <c:v>48.217471941283897</c:v>
                </c:pt>
                <c:pt idx="71">
                  <c:v>48.006653757257602</c:v>
                </c:pt>
                <c:pt idx="72">
                  <c:v>47.7975734155849</c:v>
                </c:pt>
                <c:pt idx="73">
                  <c:v>47.590370040327301</c:v>
                </c:pt>
                <c:pt idx="74">
                  <c:v>47.384858412961499</c:v>
                </c:pt>
                <c:pt idx="75">
                  <c:v>47.180512453047101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281-4D68-B7D6-90B8A82467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819120"/>
        <c:axId val="588812048"/>
      </c:scatterChart>
      <c:valAx>
        <c:axId val="588819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812048"/>
        <c:crosses val="autoZero"/>
        <c:crossBetween val="midCat"/>
      </c:valAx>
      <c:valAx>
        <c:axId val="58881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819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'Log DALYs Uganda Child'!$B$1</c:f>
              <c:strCache>
                <c:ptCount val="1"/>
                <c:pt idx="0">
                  <c:v>Uganda Child High Risk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'Log DALYs Uganda Child'!$A$2:$A$77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Child'!$B$2:$B$77</c:f>
              <c:numCache>
                <c:formatCode>General</c:formatCode>
                <c:ptCount val="76"/>
                <c:pt idx="0">
                  <c:v>421.67261251924799</c:v>
                </c:pt>
                <c:pt idx="1">
                  <c:v>394.92385883804099</c:v>
                </c:pt>
                <c:pt idx="2">
                  <c:v>368.55215211428498</c:v>
                </c:pt>
                <c:pt idx="3">
                  <c:v>342.78033274231899</c:v>
                </c:pt>
                <c:pt idx="4">
                  <c:v>317.810639474357</c:v>
                </c:pt>
                <c:pt idx="5">
                  <c:v>293.81796423681902</c:v>
                </c:pt>
                <c:pt idx="6">
                  <c:v>270.948960672309</c:v>
                </c:pt>
                <c:pt idx="7">
                  <c:v>249.32001511701699</c:v>
                </c:pt>
                <c:pt idx="8">
                  <c:v>229.01178935433799</c:v>
                </c:pt>
                <c:pt idx="9">
                  <c:v>210.06552464001999</c:v>
                </c:pt>
                <c:pt idx="10">
                  <c:v>192.48677612907301</c:v>
                </c:pt>
                <c:pt idx="11">
                  <c:v>176.25478291673599</c:v>
                </c:pt>
                <c:pt idx="12">
                  <c:v>161.33060629396201</c:v>
                </c:pt>
                <c:pt idx="13">
                  <c:v>147.66034782335399</c:v>
                </c:pt>
                <c:pt idx="14">
                  <c:v>135.17606626481299</c:v>
                </c:pt>
                <c:pt idx="15">
                  <c:v>123.798867048605</c:v>
                </c:pt>
                <c:pt idx="16">
                  <c:v>113.445146213309</c:v>
                </c:pt>
                <c:pt idx="17">
                  <c:v>104.033682834887</c:v>
                </c:pt>
                <c:pt idx="18">
                  <c:v>95.490720525015305</c:v>
                </c:pt>
                <c:pt idx="19">
                  <c:v>87.751366732501296</c:v>
                </c:pt>
                <c:pt idx="20">
                  <c:v>80.757746939590106</c:v>
                </c:pt>
                <c:pt idx="21">
                  <c:v>74.456073571453402</c:v>
                </c:pt>
                <c:pt idx="22">
                  <c:v>68.794728935068804</c:v>
                </c:pt>
                <c:pt idx="23">
                  <c:v>63.723942687769103</c:v>
                </c:pt>
                <c:pt idx="24">
                  <c:v>59.196279812886402</c:v>
                </c:pt>
                <c:pt idx="25">
                  <c:v>55.166891975084802</c:v>
                </c:pt>
                <c:pt idx="26">
                  <c:v>51.593029758407297</c:v>
                </c:pt>
                <c:pt idx="27">
                  <c:v>48.433025957878399</c:v>
                </c:pt>
                <c:pt idx="28">
                  <c:v>45.645404061534997</c:v>
                </c:pt>
                <c:pt idx="29">
                  <c:v>43.188732954101297</c:v>
                </c:pt>
                <c:pt idx="30">
                  <c:v>41.022442951657197</c:v>
                </c:pt>
                <c:pt idx="31">
                  <c:v>39.108328204537102</c:v>
                </c:pt>
                <c:pt idx="32">
                  <c:v>37.412119145124102</c:v>
                </c:pt>
                <c:pt idx="33">
                  <c:v>35.904479524663898</c:v>
                </c:pt>
                <c:pt idx="34">
                  <c:v>34.561113086589401</c:v>
                </c:pt>
                <c:pt idx="35">
                  <c:v>33.3621349819526</c:v>
                </c:pt>
                <c:pt idx="36">
                  <c:v>32.291097687620898</c:v>
                </c:pt>
                <c:pt idx="37">
                  <c:v>31.333938161030702</c:v>
                </c:pt>
                <c:pt idx="38">
                  <c:v>30.477905774997001</c:v>
                </c:pt>
                <c:pt idx="39">
                  <c:v>29.710522163435499</c:v>
                </c:pt>
                <c:pt idx="40">
                  <c:v>29.018780628656199</c:v>
                </c:pt>
                <c:pt idx="41">
                  <c:v>28.3889075093877</c:v>
                </c:pt>
                <c:pt idx="42">
                  <c:v>27.806925403944199</c:v>
                </c:pt>
                <c:pt idx="43">
                  <c:v>27.2599417232259</c:v>
                </c:pt>
                <c:pt idx="44">
                  <c:v>26.737688929647899</c:v>
                </c:pt>
                <c:pt idx="45">
                  <c:v>26.2336574361854</c:v>
                </c:pt>
                <c:pt idx="46">
                  <c:v>25.745348989301</c:v>
                </c:pt>
                <c:pt idx="47">
                  <c:v>25.273603132615499</c:v>
                </c:pt>
                <c:pt idx="48">
                  <c:v>24.821328760135799</c:v>
                </c:pt>
                <c:pt idx="49">
                  <c:v>24.392117886024799</c:v>
                </c:pt>
                <c:pt idx="50">
                  <c:v>23.989130420488401</c:v>
                </c:pt>
                <c:pt idx="51">
                  <c:v>23.614435460237601</c:v>
                </c:pt>
                <c:pt idx="52">
                  <c:v>23.268798871510999</c:v>
                </c:pt>
                <c:pt idx="53">
                  <c:v>22.951787348596699</c:v>
                </c:pt>
                <c:pt idx="54">
                  <c:v>22.662029079143998</c:v>
                </c:pt>
                <c:pt idx="55">
                  <c:v>22.397506503557199</c:v>
                </c:pt>
                <c:pt idx="56">
                  <c:v>22.155816442711501</c:v>
                </c:pt>
                <c:pt idx="57">
                  <c:v>21.934381525982602</c:v>
                </c:pt>
                <c:pt idx="58">
                  <c:v>21.730619223407899</c:v>
                </c:pt>
                <c:pt idx="59">
                  <c:v>21.5420754436457</c:v>
                </c:pt>
                <c:pt idx="60">
                  <c:v>21.366521348629899</c:v>
                </c:pt>
                <c:pt idx="61">
                  <c:v>21.202005847145699</c:v>
                </c:pt>
                <c:pt idx="62">
                  <c:v>21.046859233139799</c:v>
                </c:pt>
                <c:pt idx="63">
                  <c:v>20.8996576236121</c:v>
                </c:pt>
                <c:pt idx="64">
                  <c:v>20.759175619986301</c:v>
                </c:pt>
                <c:pt idx="65">
                  <c:v>20.624359725506899</c:v>
                </c:pt>
                <c:pt idx="66">
                  <c:v>20.494337124291398</c:v>
                </c:pt>
                <c:pt idx="67">
                  <c:v>20.368443312599499</c:v>
                </c:pt>
                <c:pt idx="68">
                  <c:v>20.246231766148799</c:v>
                </c:pt>
                <c:pt idx="69">
                  <c:v>20.127435440654899</c:v>
                </c:pt>
                <c:pt idx="70">
                  <c:v>20.011878026250699</c:v>
                </c:pt>
                <c:pt idx="71">
                  <c:v>19.8993623981107</c:v>
                </c:pt>
                <c:pt idx="72">
                  <c:v>19.7895765642326</c:v>
                </c:pt>
                <c:pt idx="73">
                  <c:v>19.682049060512298</c:v>
                </c:pt>
                <c:pt idx="74">
                  <c:v>19.576165097471801</c:v>
                </c:pt>
                <c:pt idx="75">
                  <c:v>19.471234830637201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95-419D-8A5A-8E4311A8CBCC}"/>
            </c:ext>
          </c:extLst>
        </c:ser>
        <c:ser>
          <c:idx val="1"/>
          <c:order val="1"/>
          <c:tx>
            <c:strRef>
              <c:f>'Log DALYs Uganda Child'!$C$1</c:f>
              <c:strCache>
                <c:ptCount val="1"/>
                <c:pt idx="0">
                  <c:v>Uganda Child Medium Risk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'Log DALYs Uganda Child'!$A$2:$A$77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Child'!$C$2:$C$77</c:f>
              <c:numCache>
                <c:formatCode>General</c:formatCode>
                <c:ptCount val="76"/>
                <c:pt idx="0">
                  <c:v>201.37291841021201</c:v>
                </c:pt>
                <c:pt idx="1">
                  <c:v>183.40912990868401</c:v>
                </c:pt>
                <c:pt idx="2">
                  <c:v>166.91987125757001</c:v>
                </c:pt>
                <c:pt idx="3">
                  <c:v>151.86710438496499</c:v>
                </c:pt>
                <c:pt idx="4">
                  <c:v>138.19340940363099</c:v>
                </c:pt>
                <c:pt idx="5">
                  <c:v>125.826871538528</c:v>
                </c:pt>
                <c:pt idx="6">
                  <c:v>114.686737543912</c:v>
                </c:pt>
                <c:pt idx="7">
                  <c:v>104.687795485999</c:v>
                </c:pt>
                <c:pt idx="8">
                  <c:v>95.742326850773097</c:v>
                </c:pt>
                <c:pt idx="9">
                  <c:v>87.760351457093194</c:v>
                </c:pt>
                <c:pt idx="10">
                  <c:v>80.649745515314194</c:v>
                </c:pt>
                <c:pt idx="11">
                  <c:v>74.318376073698303</c:v>
                </c:pt>
                <c:pt idx="12">
                  <c:v>68.678880748972702</c:v>
                </c:pt>
                <c:pt idx="13">
                  <c:v>63.653503528626302</c:v>
                </c:pt>
                <c:pt idx="14">
                  <c:v>59.176123497815901</c:v>
                </c:pt>
                <c:pt idx="15">
                  <c:v>55.191262325117101</c:v>
                </c:pt>
                <c:pt idx="16">
                  <c:v>51.651586463434001</c:v>
                </c:pt>
                <c:pt idx="17">
                  <c:v>48.515190877524802</c:v>
                </c:pt>
                <c:pt idx="18">
                  <c:v>45.743168096757898</c:v>
                </c:pt>
                <c:pt idx="19">
                  <c:v>43.297624461623101</c:v>
                </c:pt>
                <c:pt idx="20">
                  <c:v>41.140384638400299</c:v>
                </c:pt>
                <c:pt idx="21">
                  <c:v>39.232719950005503</c:v>
                </c:pt>
                <c:pt idx="22">
                  <c:v>37.536266388448603</c:v>
                </c:pt>
                <c:pt idx="23">
                  <c:v>36.014898760316903</c:v>
                </c:pt>
                <c:pt idx="24">
                  <c:v>34.636957078886297</c:v>
                </c:pt>
                <c:pt idx="25">
                  <c:v>33.377092478837902</c:v>
                </c:pt>
                <c:pt idx="26">
                  <c:v>32.217118316150497</c:v>
                </c:pt>
                <c:pt idx="27">
                  <c:v>31.145558736588601</c:v>
                </c:pt>
                <c:pt idx="28">
                  <c:v>30.156059640373201</c:v>
                </c:pt>
                <c:pt idx="29">
                  <c:v>29.245291795019199</c:v>
                </c:pt>
                <c:pt idx="30">
                  <c:v>28.4110989893782</c:v>
                </c:pt>
                <c:pt idx="31">
                  <c:v>27.6513230876722</c:v>
                </c:pt>
                <c:pt idx="32">
                  <c:v>26.9632777522352</c:v>
                </c:pt>
                <c:pt idx="33">
                  <c:v>26.343601667546999</c:v>
                </c:pt>
                <c:pt idx="34">
                  <c:v>25.788258990106002</c:v>
                </c:pt>
                <c:pt idx="35">
                  <c:v>25.292594627756401</c:v>
                </c:pt>
                <c:pt idx="36">
                  <c:v>24.8514408149587</c:v>
                </c:pt>
                <c:pt idx="37">
                  <c:v>24.459283626655498</c:v>
                </c:pt>
                <c:pt idx="38">
                  <c:v>24.1104773626388</c:v>
                </c:pt>
                <c:pt idx="39">
                  <c:v>23.7994758930346</c:v>
                </c:pt>
                <c:pt idx="40">
                  <c:v>23.521040538571501</c:v>
                </c:pt>
                <c:pt idx="41">
                  <c:v>23.270384219060499</c:v>
                </c:pt>
                <c:pt idx="42">
                  <c:v>23.043226789958901</c:v>
                </c:pt>
                <c:pt idx="43">
                  <c:v>22.835767783064899</c:v>
                </c:pt>
                <c:pt idx="44">
                  <c:v>22.644614922584498</c:v>
                </c:pt>
                <c:pt idx="45">
                  <c:v>22.466713351128998</c:v>
                </c:pt>
                <c:pt idx="46">
                  <c:v>22.299287976194702</c:v>
                </c:pt>
                <c:pt idx="47">
                  <c:v>22.1397658931037</c:v>
                </c:pt>
                <c:pt idx="48">
                  <c:v>21.985649717412901</c:v>
                </c:pt>
                <c:pt idx="49">
                  <c:v>21.834398534404801</c:v>
                </c:pt>
                <c:pt idx="50">
                  <c:v>21.6834633082198</c:v>
                </c:pt>
                <c:pt idx="51">
                  <c:v>21.530578845837301</c:v>
                </c:pt>
                <c:pt idx="52">
                  <c:v>21.3742218833424</c:v>
                </c:pt>
                <c:pt idx="53">
                  <c:v>21.213980786969799</c:v>
                </c:pt>
                <c:pt idx="54">
                  <c:v>21.050612783546701</c:v>
                </c:pt>
                <c:pt idx="55">
                  <c:v>20.885755084384002</c:v>
                </c:pt>
                <c:pt idx="56">
                  <c:v>20.721437663745601</c:v>
                </c:pt>
                <c:pt idx="57">
                  <c:v>20.559600795552299</c:v>
                </c:pt>
                <c:pt idx="58">
                  <c:v>20.401759225208899</c:v>
                </c:pt>
                <c:pt idx="59">
                  <c:v>20.248854782487602</c:v>
                </c:pt>
                <c:pt idx="60">
                  <c:v>20.101265786815802</c:v>
                </c:pt>
                <c:pt idx="61">
                  <c:v>19.958913953762199</c:v>
                </c:pt>
                <c:pt idx="62">
                  <c:v>19.821412671026501</c:v>
                </c:pt>
                <c:pt idx="63">
                  <c:v>19.688214125209601</c:v>
                </c:pt>
                <c:pt idx="64">
                  <c:v>19.558727713753601</c:v>
                </c:pt>
                <c:pt idx="65">
                  <c:v>19.4323970655423</c:v>
                </c:pt>
                <c:pt idx="66">
                  <c:v>19.308736071374799</c:v>
                </c:pt>
                <c:pt idx="67">
                  <c:v>19.187333603795601</c:v>
                </c:pt>
                <c:pt idx="68">
                  <c:v>19.067842121436101</c:v>
                </c:pt>
                <c:pt idx="69">
                  <c:v>18.949966791443</c:v>
                </c:pt>
                <c:pt idx="70">
                  <c:v>18.8334674404393</c:v>
                </c:pt>
                <c:pt idx="71">
                  <c:v>18.718176578042499</c:v>
                </c:pt>
                <c:pt idx="72">
                  <c:v>18.604027976503499</c:v>
                </c:pt>
                <c:pt idx="73">
                  <c:v>18.491085740536999</c:v>
                </c:pt>
                <c:pt idx="74">
                  <c:v>18.3795625697629</c:v>
                </c:pt>
                <c:pt idx="75">
                  <c:v>18.2698155931581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95-419D-8A5A-8E4311A8CBCC}"/>
            </c:ext>
          </c:extLst>
        </c:ser>
        <c:ser>
          <c:idx val="2"/>
          <c:order val="2"/>
          <c:tx>
            <c:strRef>
              <c:f>'Log DALYs Uganda Child'!$D$1</c:f>
              <c:strCache>
                <c:ptCount val="1"/>
                <c:pt idx="0">
                  <c:v>Uganda child low risk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'Log DALYs Uganda Child'!$A$2:$A$77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Child'!$D$2:$D$77</c:f>
              <c:numCache>
                <c:formatCode>General</c:formatCode>
                <c:ptCount val="76"/>
                <c:pt idx="0">
                  <c:v>83.388490253980095</c:v>
                </c:pt>
                <c:pt idx="1">
                  <c:v>76.467882853443101</c:v>
                </c:pt>
                <c:pt idx="2">
                  <c:v>70.332257751693305</c:v>
                </c:pt>
                <c:pt idx="3">
                  <c:v>64.908376571081007</c:v>
                </c:pt>
                <c:pt idx="4">
                  <c:v>60.1295461604183</c:v>
                </c:pt>
                <c:pt idx="5">
                  <c:v>55.9338825335387</c:v>
                </c:pt>
                <c:pt idx="6">
                  <c:v>52.262879875647599</c:v>
                </c:pt>
                <c:pt idx="7">
                  <c:v>49.059849775554</c:v>
                </c:pt>
                <c:pt idx="8">
                  <c:v>46.268921712049</c:v>
                </c:pt>
                <c:pt idx="9">
                  <c:v>43.835455118237803</c:v>
                </c:pt>
                <c:pt idx="10">
                  <c:v>41.707792742102598</c:v>
                </c:pt>
                <c:pt idx="11">
                  <c:v>39.839329400546198</c:v>
                </c:pt>
                <c:pt idx="12">
                  <c:v>38.189798257199797</c:v>
                </c:pt>
                <c:pt idx="13">
                  <c:v>36.725468113370397</c:v>
                </c:pt>
                <c:pt idx="14">
                  <c:v>35.418739246028601</c:v>
                </c:pt>
                <c:pt idx="15">
                  <c:v>34.247654741583098</c:v>
                </c:pt>
                <c:pt idx="16">
                  <c:v>33.195291919307998</c:v>
                </c:pt>
                <c:pt idx="17">
                  <c:v>32.248675126783901</c:v>
                </c:pt>
                <c:pt idx="18">
                  <c:v>31.397154971168799</c:v>
                </c:pt>
                <c:pt idx="19">
                  <c:v>30.630733002432699</c:v>
                </c:pt>
                <c:pt idx="20">
                  <c:v>29.938959279116499</c:v>
                </c:pt>
                <c:pt idx="21">
                  <c:v>29.310678015838601</c:v>
                </c:pt>
                <c:pt idx="22">
                  <c:v>28.734464341999701</c:v>
                </c:pt>
                <c:pt idx="23">
                  <c:v>28.199436974868899</c:v>
                </c:pt>
                <c:pt idx="24">
                  <c:v>27.696180011498299</c:v>
                </c:pt>
                <c:pt idx="25">
                  <c:v>27.217549403958301</c:v>
                </c:pt>
                <c:pt idx="26">
                  <c:v>26.7591366672352</c:v>
                </c:pt>
                <c:pt idx="27">
                  <c:v>26.319215039152901</c:v>
                </c:pt>
                <c:pt idx="28">
                  <c:v>25.8981553015043</c:v>
                </c:pt>
                <c:pt idx="29">
                  <c:v>25.497487382503301</c:v>
                </c:pt>
                <c:pt idx="30">
                  <c:v>25.118876215975501</c:v>
                </c:pt>
                <c:pt idx="31">
                  <c:v>24.763261013709599</c:v>
                </c:pt>
                <c:pt idx="32">
                  <c:v>24.430355924453998</c:v>
                </c:pt>
                <c:pt idx="33">
                  <c:v>24.118646195627498</c:v>
                </c:pt>
                <c:pt idx="34">
                  <c:v>23.825866711044899</c:v>
                </c:pt>
                <c:pt idx="35">
                  <c:v>23.5497306119988</c:v>
                </c:pt>
                <c:pt idx="36">
                  <c:v>23.288550235762699</c:v>
                </c:pt>
                <c:pt idx="37">
                  <c:v>23.0414885992572</c:v>
                </c:pt>
                <c:pt idx="38">
                  <c:v>22.808418709843799</c:v>
                </c:pt>
                <c:pt idx="39">
                  <c:v>22.589561113866299</c:v>
                </c:pt>
                <c:pt idx="40">
                  <c:v>22.3851116036283</c:v>
                </c:pt>
                <c:pt idx="41">
                  <c:v>22.194993622777101</c:v>
                </c:pt>
                <c:pt idx="42">
                  <c:v>22.0187647390756</c:v>
                </c:pt>
                <c:pt idx="43">
                  <c:v>21.855638250939801</c:v>
                </c:pt>
                <c:pt idx="44">
                  <c:v>21.704563687671101</c:v>
                </c:pt>
                <c:pt idx="45">
                  <c:v>21.564325211575198</c:v>
                </c:pt>
                <c:pt idx="46">
                  <c:v>21.433638652627099</c:v>
                </c:pt>
                <c:pt idx="47">
                  <c:v>21.311239164827601</c:v>
                </c:pt>
                <c:pt idx="48">
                  <c:v>21.1959509386189</c:v>
                </c:pt>
                <c:pt idx="49">
                  <c:v>21.0867276123377</c:v>
                </c:pt>
                <c:pt idx="50">
                  <c:v>20.982655598936901</c:v>
                </c:pt>
                <c:pt idx="51">
                  <c:v>20.882922054421901</c:v>
                </c:pt>
                <c:pt idx="52">
                  <c:v>20.786758586735399</c:v>
                </c:pt>
                <c:pt idx="53">
                  <c:v>20.6933781977107</c:v>
                </c:pt>
                <c:pt idx="54">
                  <c:v>20.601928449113998</c:v>
                </c:pt>
                <c:pt idx="55">
                  <c:v>20.511487426190399</c:v>
                </c:pt>
                <c:pt idx="56">
                  <c:v>20.4211218342415</c:v>
                </c:pt>
                <c:pt idx="57">
                  <c:v>20.330001570594199</c:v>
                </c:pt>
                <c:pt idx="58">
                  <c:v>20.237532024247301</c:v>
                </c:pt>
                <c:pt idx="59">
                  <c:v>20.143447927309499</c:v>
                </c:pt>
                <c:pt idx="60">
                  <c:v>20.047826768987601</c:v>
                </c:pt>
                <c:pt idx="61">
                  <c:v>19.951017137392501</c:v>
                </c:pt>
                <c:pt idx="62">
                  <c:v>19.853513284733399</c:v>
                </c:pt>
                <c:pt idx="63">
                  <c:v>19.755822944748999</c:v>
                </c:pt>
                <c:pt idx="64">
                  <c:v>19.658369335564799</c:v>
                </c:pt>
                <c:pt idx="65">
                  <c:v>19.561450003224198</c:v>
                </c:pt>
                <c:pt idx="66">
                  <c:v>19.4652549664338</c:v>
                </c:pt>
                <c:pt idx="67">
                  <c:v>19.369930232936401</c:v>
                </c:pt>
                <c:pt idx="68">
                  <c:v>19.275661605654498</c:v>
                </c:pt>
                <c:pt idx="69">
                  <c:v>19.1827477277924</c:v>
                </c:pt>
                <c:pt idx="70">
                  <c:v>19.0916321018668</c:v>
                </c:pt>
                <c:pt idx="71">
                  <c:v>19.002874582099899</c:v>
                </c:pt>
                <c:pt idx="72">
                  <c:v>18.917064025359601</c:v>
                </c:pt>
                <c:pt idx="73">
                  <c:v>18.834698497600598</c:v>
                </c:pt>
                <c:pt idx="74">
                  <c:v>18.756074916265199</c:v>
                </c:pt>
                <c:pt idx="75">
                  <c:v>18.6812261349639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995-419D-8A5A-8E4311A8CB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5849296"/>
        <c:axId val="805857984"/>
      </c:scatterChart>
      <c:valAx>
        <c:axId val="805849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857984"/>
        <c:crosses val="autoZero"/>
        <c:crossBetween val="midCat"/>
      </c:valAx>
      <c:valAx>
        <c:axId val="80585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849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'Log DALYs Vietnam adult'!$B$1</c:f>
              <c:strCache>
                <c:ptCount val="1"/>
                <c:pt idx="0">
                  <c:v>Vietnam Adult High Risk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'Log DALYs Vietnam adult'!$A$2:$A$77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Vietnam adult'!$B$2:$B$77</c:f>
              <c:numCache>
                <c:formatCode>General</c:formatCode>
                <c:ptCount val="76"/>
                <c:pt idx="0">
                  <c:v>1222.8964118077899</c:v>
                </c:pt>
                <c:pt idx="1">
                  <c:v>1144.1810789595099</c:v>
                </c:pt>
                <c:pt idx="2">
                  <c:v>1066.8365655208099</c:v>
                </c:pt>
                <c:pt idx="3">
                  <c:v>991.55876908350103</c:v>
                </c:pt>
                <c:pt idx="4">
                  <c:v>918.949745436493</c:v>
                </c:pt>
                <c:pt idx="5">
                  <c:v>849.48786644159497</c:v>
                </c:pt>
                <c:pt idx="6">
                  <c:v>783.520830420979</c:v>
                </c:pt>
                <c:pt idx="7">
                  <c:v>721.27145087278495</c:v>
                </c:pt>
                <c:pt idx="8">
                  <c:v>662.85271594548396</c:v>
                </c:pt>
                <c:pt idx="9">
                  <c:v>608.29414425370896</c:v>
                </c:pt>
                <c:pt idx="10">
                  <c:v>557.57404984537402</c:v>
                </c:pt>
                <c:pt idx="11">
                  <c:v>510.64205190763499</c:v>
                </c:pt>
                <c:pt idx="12">
                  <c:v>467.42050512877802</c:v>
                </c:pt>
                <c:pt idx="13">
                  <c:v>427.79371030827701</c:v>
                </c:pt>
                <c:pt idx="14">
                  <c:v>391.60630049772197</c:v>
                </c:pt>
                <c:pt idx="15">
                  <c:v>358.68049229542299</c:v>
                </c:pt>
                <c:pt idx="16">
                  <c:v>328.83873120750201</c:v>
                </c:pt>
                <c:pt idx="17">
                  <c:v>301.91323363154999</c:v>
                </c:pt>
                <c:pt idx="18">
                  <c:v>277.73989288287902</c:v>
                </c:pt>
                <c:pt idx="19">
                  <c:v>256.14672303387601</c:v>
                </c:pt>
                <c:pt idx="20">
                  <c:v>236.94579548190299</c:v>
                </c:pt>
                <c:pt idx="21">
                  <c:v>219.931004948344</c:v>
                </c:pt>
                <c:pt idx="22">
                  <c:v>204.88080123348001</c:v>
                </c:pt>
                <c:pt idx="23">
                  <c:v>191.565806793993</c:v>
                </c:pt>
                <c:pt idx="24">
                  <c:v>179.76126256801001</c:v>
                </c:pt>
                <c:pt idx="25">
                  <c:v>169.26121285537701</c:v>
                </c:pt>
                <c:pt idx="26">
                  <c:v>159.888655636837</c:v>
                </c:pt>
                <c:pt idx="27">
                  <c:v>151.497412522693</c:v>
                </c:pt>
                <c:pt idx="28">
                  <c:v>143.966433533215</c:v>
                </c:pt>
                <c:pt idx="29">
                  <c:v>137.191462385189</c:v>
                </c:pt>
                <c:pt idx="30">
                  <c:v>131.079179622765</c:v>
                </c:pt>
                <c:pt idx="31">
                  <c:v>125.545536859389</c:v>
                </c:pt>
                <c:pt idx="32">
                  <c:v>120.516478239085</c:v>
                </c:pt>
                <c:pt idx="33">
                  <c:v>115.928615253131</c:v>
                </c:pt>
                <c:pt idx="34">
                  <c:v>111.72908727001099</c:v>
                </c:pt>
                <c:pt idx="35">
                  <c:v>107.87493854826501</c:v>
                </c:pt>
                <c:pt idx="36">
                  <c:v>104.33191629008699</c:v>
                </c:pt>
                <c:pt idx="37">
                  <c:v>101.07232535002299</c:v>
                </c:pt>
                <c:pt idx="38">
                  <c:v>98.072408249207598</c:v>
                </c:pt>
                <c:pt idx="39">
                  <c:v>95.310454856101998</c:v>
                </c:pt>
                <c:pt idx="40">
                  <c:v>92.766394550803795</c:v>
                </c:pt>
                <c:pt idx="41">
                  <c:v>90.422479358416297</c:v>
                </c:pt>
                <c:pt idx="42">
                  <c:v>88.263927658419803</c:v>
                </c:pt>
                <c:pt idx="43">
                  <c:v>86.278612227771006</c:v>
                </c:pt>
                <c:pt idx="44">
                  <c:v>84.455783336725304</c:v>
                </c:pt>
                <c:pt idx="45">
                  <c:v>82.784584031572805</c:v>
                </c:pt>
                <c:pt idx="46">
                  <c:v>81.253034105157397</c:v>
                </c:pt>
                <c:pt idx="47">
                  <c:v>79.847446910635298</c:v>
                </c:pt>
                <c:pt idx="48">
                  <c:v>78.551875678065997</c:v>
                </c:pt>
                <c:pt idx="49">
                  <c:v>77.347710929142195</c:v>
                </c:pt>
                <c:pt idx="50">
                  <c:v>76.214302273829105</c:v>
                </c:pt>
                <c:pt idx="51">
                  <c:v>75.131315268786693</c:v>
                </c:pt>
                <c:pt idx="52">
                  <c:v>74.082304161066105</c:v>
                </c:pt>
                <c:pt idx="53">
                  <c:v>73.057832290944305</c:v>
                </c:pt>
                <c:pt idx="54">
                  <c:v>72.056545244651502</c:v>
                </c:pt>
                <c:pt idx="55">
                  <c:v>71.083793432807497</c:v>
                </c:pt>
                <c:pt idx="56">
                  <c:v>70.148656000021603</c:v>
                </c:pt>
                <c:pt idx="57">
                  <c:v>69.260704116248405</c:v>
                </c:pt>
                <c:pt idx="58">
                  <c:v>68.427536326714701</c:v>
                </c:pt>
                <c:pt idx="59">
                  <c:v>67.653495253639804</c:v>
                </c:pt>
                <c:pt idx="60">
                  <c:v>66.939464548635598</c:v>
                </c:pt>
                <c:pt idx="61">
                  <c:v>66.283401602052294</c:v>
                </c:pt>
                <c:pt idx="62">
                  <c:v>65.681229471778494</c:v>
                </c:pt>
                <c:pt idx="63">
                  <c:v>65.127780516258198</c:v>
                </c:pt>
                <c:pt idx="64">
                  <c:v>64.617584361305603</c:v>
                </c:pt>
                <c:pt idx="65">
                  <c:v>64.145398613266906</c:v>
                </c:pt>
                <c:pt idx="66">
                  <c:v>63.706475137960503</c:v>
                </c:pt>
                <c:pt idx="67">
                  <c:v>63.296616461887602</c:v>
                </c:pt>
                <c:pt idx="68">
                  <c:v>62.912097917208698</c:v>
                </c:pt>
                <c:pt idx="69">
                  <c:v>62.549526759476798</c:v>
                </c:pt>
                <c:pt idx="70">
                  <c:v>62.205701637634697</c:v>
                </c:pt>
                <c:pt idx="71">
                  <c:v>61.877529585518602</c:v>
                </c:pt>
                <c:pt idx="72">
                  <c:v>61.562039024049596</c:v>
                </c:pt>
                <c:pt idx="73">
                  <c:v>61.256487869289998</c:v>
                </c:pt>
                <c:pt idx="74">
                  <c:v>60.958522944960301</c:v>
                </c:pt>
                <c:pt idx="75">
                  <c:v>60.666326258033301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F74-4404-AFAB-9762A3000586}"/>
            </c:ext>
          </c:extLst>
        </c:ser>
        <c:ser>
          <c:idx val="1"/>
          <c:order val="1"/>
          <c:tx>
            <c:strRef>
              <c:f>'Log DALYs Vietnam adult'!$C$1</c:f>
              <c:strCache>
                <c:ptCount val="1"/>
                <c:pt idx="0">
                  <c:v>Vietnam Adult Medium Risk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'Log DALYs Vietnam adult'!$A$2:$A$77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Vietnam adult'!$C$2:$C$77</c:f>
              <c:numCache>
                <c:formatCode>General</c:formatCode>
                <c:ptCount val="76"/>
                <c:pt idx="0">
                  <c:v>570.38222876658301</c:v>
                </c:pt>
                <c:pt idx="1">
                  <c:v>517.908008868151</c:v>
                </c:pt>
                <c:pt idx="2">
                  <c:v>469.82024708469498</c:v>
                </c:pt>
                <c:pt idx="3">
                  <c:v>426.11096346597702</c:v>
                </c:pt>
                <c:pt idx="4">
                  <c:v>386.68004725342303</c:v>
                </c:pt>
                <c:pt idx="5">
                  <c:v>351.334943902742</c:v>
                </c:pt>
                <c:pt idx="6">
                  <c:v>319.80551830598699</c:v>
                </c:pt>
                <c:pt idx="7">
                  <c:v>291.76753545557801</c:v>
                </c:pt>
                <c:pt idx="8">
                  <c:v>266.87131409634202</c:v>
                </c:pt>
                <c:pt idx="9">
                  <c:v>244.76665310504799</c:v>
                </c:pt>
                <c:pt idx="10">
                  <c:v>225.11772602172999</c:v>
                </c:pt>
                <c:pt idx="11">
                  <c:v>207.61483408532399</c:v>
                </c:pt>
                <c:pt idx="12">
                  <c:v>191.98952992743099</c:v>
                </c:pt>
                <c:pt idx="13">
                  <c:v>178.02576209520601</c:v>
                </c:pt>
                <c:pt idx="14">
                  <c:v>165.557944103425</c:v>
                </c:pt>
                <c:pt idx="15">
                  <c:v>154.45745702957399</c:v>
                </c:pt>
                <c:pt idx="16">
                  <c:v>144.615713022173</c:v>
                </c:pt>
                <c:pt idx="17">
                  <c:v>135.93083359252401</c:v>
                </c:pt>
                <c:pt idx="18">
                  <c:v>128.30091410273201</c:v>
                </c:pt>
                <c:pt idx="19">
                  <c:v>121.623133425814</c:v>
                </c:pt>
                <c:pt idx="20">
                  <c:v>115.79601479266699</c:v>
                </c:pt>
                <c:pt idx="21">
                  <c:v>110.722068494825</c:v>
                </c:pt>
                <c:pt idx="22">
                  <c:v>106.309102333524</c:v>
                </c:pt>
                <c:pt idx="23">
                  <c:v>102.46994380378899</c:v>
                </c:pt>
                <c:pt idx="24">
                  <c:v>99.121587810437703</c:v>
                </c:pt>
                <c:pt idx="25">
                  <c:v>96.185124606335705</c:v>
                </c:pt>
                <c:pt idx="26">
                  <c:v>93.587039829428406</c:v>
                </c:pt>
                <c:pt idx="27">
                  <c:v>91.261435295605196</c:v>
                </c:pt>
                <c:pt idx="28">
                  <c:v>89.152195051168803</c:v>
                </c:pt>
                <c:pt idx="29">
                  <c:v>87.214261661424004</c:v>
                </c:pt>
                <c:pt idx="30">
                  <c:v>85.413791457367907</c:v>
                </c:pt>
                <c:pt idx="31">
                  <c:v>83.727501886809307</c:v>
                </c:pt>
                <c:pt idx="32">
                  <c:v>82.141468289885097</c:v>
                </c:pt>
                <c:pt idx="33">
                  <c:v>80.649181537150099</c:v>
                </c:pt>
                <c:pt idx="34">
                  <c:v>79.248601649136504</c:v>
                </c:pt>
                <c:pt idx="35">
                  <c:v>77.938531676259302</c:v>
                </c:pt>
                <c:pt idx="36">
                  <c:v>76.715369650167503</c:v>
                </c:pt>
                <c:pt idx="37">
                  <c:v>75.571390518821701</c:v>
                </c:pt>
                <c:pt idx="38">
                  <c:v>74.494960861175898</c:v>
                </c:pt>
                <c:pt idx="39">
                  <c:v>73.472192539302299</c:v>
                </c:pt>
                <c:pt idx="40">
                  <c:v>72.489253906532994</c:v>
                </c:pt>
                <c:pt idx="41">
                  <c:v>71.534736461491804</c:v>
                </c:pt>
                <c:pt idx="42">
                  <c:v>70.601546170579397</c:v>
                </c:pt>
                <c:pt idx="43">
                  <c:v>69.687751869853003</c:v>
                </c:pt>
                <c:pt idx="44">
                  <c:v>68.796076971118197</c:v>
                </c:pt>
                <c:pt idx="45">
                  <c:v>67.932269212633003</c:v>
                </c:pt>
                <c:pt idx="46">
                  <c:v>67.103012235687004</c:v>
                </c:pt>
                <c:pt idx="47">
                  <c:v>66.314073292491997</c:v>
                </c:pt>
                <c:pt idx="48">
                  <c:v>65.569105398998602</c:v>
                </c:pt>
                <c:pt idx="49">
                  <c:v>64.869195827876993</c:v>
                </c:pt>
                <c:pt idx="50">
                  <c:v>64.213042900528393</c:v>
                </c:pt>
                <c:pt idx="51">
                  <c:v>63.597559033986798</c:v>
                </c:pt>
                <c:pt idx="52">
                  <c:v>63.018676720064903</c:v>
                </c:pt>
                <c:pt idx="53">
                  <c:v>62.472142718736997</c:v>
                </c:pt>
                <c:pt idx="54">
                  <c:v>61.954136631301303</c:v>
                </c:pt>
                <c:pt idx="55">
                  <c:v>61.461641891225703</c:v>
                </c:pt>
                <c:pt idx="56">
                  <c:v>60.992584903527202</c:v>
                </c:pt>
                <c:pt idx="57">
                  <c:v>60.545795983094202</c:v>
                </c:pt>
                <c:pt idx="58">
                  <c:v>60.120837583618901</c:v>
                </c:pt>
                <c:pt idx="59">
                  <c:v>59.717731572785503</c:v>
                </c:pt>
                <c:pt idx="60">
                  <c:v>59.336625691868498</c:v>
                </c:pt>
                <c:pt idx="61">
                  <c:v>58.977462420752701</c:v>
                </c:pt>
                <c:pt idx="62">
                  <c:v>58.639726536230498</c:v>
                </c:pt>
                <c:pt idx="63">
                  <c:v>58.322333773319201</c:v>
                </c:pt>
                <c:pt idx="64">
                  <c:v>58.023683021682601</c:v>
                </c:pt>
                <c:pt idx="65">
                  <c:v>57.741843780546198</c:v>
                </c:pt>
                <c:pt idx="66">
                  <c:v>57.474810027770701</c:v>
                </c:pt>
                <c:pt idx="67">
                  <c:v>57.2207374875195</c:v>
                </c:pt>
                <c:pt idx="68">
                  <c:v>56.978097401404703</c:v>
                </c:pt>
                <c:pt idx="69">
                  <c:v>56.745715635039801</c:v>
                </c:pt>
                <c:pt idx="70">
                  <c:v>56.522701793149103</c:v>
                </c:pt>
                <c:pt idx="71">
                  <c:v>56.308293669849</c:v>
                </c:pt>
                <c:pt idx="72">
                  <c:v>56.1016485213569</c:v>
                </c:pt>
                <c:pt idx="73">
                  <c:v>55.9016188037821</c:v>
                </c:pt>
                <c:pt idx="74">
                  <c:v>55.706566658803901</c:v>
                </c:pt>
                <c:pt idx="75">
                  <c:v>55.514289218686102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F74-4404-AFAB-9762A3000586}"/>
            </c:ext>
          </c:extLst>
        </c:ser>
        <c:ser>
          <c:idx val="2"/>
          <c:order val="2"/>
          <c:tx>
            <c:strRef>
              <c:f>'Log DALYs Vietnam adult'!$D$1</c:f>
              <c:strCache>
                <c:ptCount val="1"/>
                <c:pt idx="0">
                  <c:v>Vietnam Adult Low Risk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'Log DALYs Vietnam adult'!$A$2:$A$77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Vietnam adult'!$D$2:$D$77</c:f>
              <c:numCache>
                <c:formatCode>General</c:formatCode>
                <c:ptCount val="76"/>
                <c:pt idx="0">
                  <c:v>223.748973957885</c:v>
                </c:pt>
                <c:pt idx="1">
                  <c:v>205.437325503149</c:v>
                </c:pt>
                <c:pt idx="2">
                  <c:v>189.38985697935701</c:v>
                </c:pt>
                <c:pt idx="3">
                  <c:v>175.325482457568</c:v>
                </c:pt>
                <c:pt idx="4">
                  <c:v>162.98855846235401</c:v>
                </c:pt>
                <c:pt idx="5">
                  <c:v>152.15467044195</c:v>
                </c:pt>
                <c:pt idx="6">
                  <c:v>142.62976906401099</c:v>
                </c:pt>
                <c:pt idx="7">
                  <c:v>134.24607074270199</c:v>
                </c:pt>
                <c:pt idx="8">
                  <c:v>126.85764369642401</c:v>
                </c:pt>
                <c:pt idx="9">
                  <c:v>120.337184304963</c:v>
                </c:pt>
                <c:pt idx="10">
                  <c:v>114.57430499166399</c:v>
                </c:pt>
                <c:pt idx="11">
                  <c:v>109.47481310057699</c:v>
                </c:pt>
                <c:pt idx="12">
                  <c:v>104.959821717525</c:v>
                </c:pt>
                <c:pt idx="13">
                  <c:v>100.963611665736</c:v>
                </c:pt>
                <c:pt idx="14">
                  <c:v>97.430137677444705</c:v>
                </c:pt>
                <c:pt idx="15">
                  <c:v>94.309053500918793</c:v>
                </c:pt>
                <c:pt idx="16">
                  <c:v>91.552349250289097</c:v>
                </c:pt>
                <c:pt idx="17">
                  <c:v>89.112388489900795</c:v>
                </c:pt>
                <c:pt idx="18">
                  <c:v>86.941749390235103</c:v>
                </c:pt>
                <c:pt idx="19">
                  <c:v>84.994762378089803</c:v>
                </c:pt>
                <c:pt idx="20">
                  <c:v>83.229981255974295</c:v>
                </c:pt>
                <c:pt idx="21">
                  <c:v>81.612400146971893</c:v>
                </c:pt>
                <c:pt idx="22">
                  <c:v>80.114326104868297</c:v>
                </c:pt>
                <c:pt idx="23">
                  <c:v>78.714458529160495</c:v>
                </c:pt>
                <c:pt idx="24">
                  <c:v>77.395771971303205</c:v>
                </c:pt>
                <c:pt idx="25">
                  <c:v>76.143654018784602</c:v>
                </c:pt>
                <c:pt idx="26">
                  <c:v>74.9455274716464</c:v>
                </c:pt>
                <c:pt idx="27">
                  <c:v>73.7918745636739</c:v>
                </c:pt>
                <c:pt idx="28">
                  <c:v>72.677416567865393</c:v>
                </c:pt>
                <c:pt idx="29">
                  <c:v>71.601249786195893</c:v>
                </c:pt>
                <c:pt idx="30">
                  <c:v>70.565708156890295</c:v>
                </c:pt>
                <c:pt idx="31">
                  <c:v>69.574576267377594</c:v>
                </c:pt>
                <c:pt idx="32">
                  <c:v>68.631442911476199</c:v>
                </c:pt>
                <c:pt idx="33">
                  <c:v>67.738652435892803</c:v>
                </c:pt>
                <c:pt idx="34">
                  <c:v>66.896915001894897</c:v>
                </c:pt>
                <c:pt idx="35">
                  <c:v>66.105410434077797</c:v>
                </c:pt>
                <c:pt idx="36">
                  <c:v>65.362158782485096</c:v>
                </c:pt>
                <c:pt idx="37">
                  <c:v>64.664456992706505</c:v>
                </c:pt>
                <c:pt idx="38">
                  <c:v>64.009246104637796</c:v>
                </c:pt>
                <c:pt idx="39">
                  <c:v>63.393353069628198</c:v>
                </c:pt>
                <c:pt idx="40">
                  <c:v>62.813622401294197</c:v>
                </c:pt>
                <c:pt idx="41">
                  <c:v>62.266991960131897</c:v>
                </c:pt>
                <c:pt idx="42">
                  <c:v>61.750563822056598</c:v>
                </c:pt>
                <c:pt idx="43">
                  <c:v>61.261688221581899</c:v>
                </c:pt>
                <c:pt idx="44">
                  <c:v>60.798044224491697</c:v>
                </c:pt>
                <c:pt idx="45">
                  <c:v>60.357686424495199</c:v>
                </c:pt>
                <c:pt idx="46">
                  <c:v>59.939034418836499</c:v>
                </c:pt>
                <c:pt idx="47">
                  <c:v>59.540801773798897</c:v>
                </c:pt>
                <c:pt idx="48">
                  <c:v>59.161884476226298</c:v>
                </c:pt>
                <c:pt idx="49">
                  <c:v>58.801245777165597</c:v>
                </c:pt>
                <c:pt idx="50">
                  <c:v>58.457833754990602</c:v>
                </c:pt>
                <c:pt idx="51">
                  <c:v>58.130547853470802</c:v>
                </c:pt>
                <c:pt idx="52">
                  <c:v>57.818245114673999</c:v>
                </c:pt>
                <c:pt idx="53">
                  <c:v>57.519762728738897</c:v>
                </c:pt>
                <c:pt idx="54">
                  <c:v>57.233930498902502</c:v>
                </c:pt>
                <c:pt idx="55">
                  <c:v>56.959536922982103</c:v>
                </c:pt>
                <c:pt idx="56">
                  <c:v>56.695187511285802</c:v>
                </c:pt>
                <c:pt idx="57">
                  <c:v>56.438991533980001</c:v>
                </c:pt>
                <c:pt idx="58">
                  <c:v>56.188113561788903</c:v>
                </c:pt>
                <c:pt idx="59">
                  <c:v>55.938442859365402</c:v>
                </c:pt>
                <c:pt idx="60">
                  <c:v>55.6847808386891</c:v>
                </c:pt>
                <c:pt idx="61">
                  <c:v>55.421757173075399</c:v>
                </c:pt>
                <c:pt idx="62">
                  <c:v>55.1451913496592</c:v>
                </c:pt>
                <c:pt idx="63">
                  <c:v>54.853243999938996</c:v>
                </c:pt>
                <c:pt idx="64">
                  <c:v>54.546807157979003</c:v>
                </c:pt>
                <c:pt idx="65">
                  <c:v>54.229046143113898</c:v>
                </c:pt>
                <c:pt idx="66">
                  <c:v>53.904424086474798</c:v>
                </c:pt>
                <c:pt idx="67">
                  <c:v>53.577662792850901</c:v>
                </c:pt>
                <c:pt idx="68">
                  <c:v>53.252965013997198</c:v>
                </c:pt>
                <c:pt idx="69">
                  <c:v>52.933613820389802</c:v>
                </c:pt>
                <c:pt idx="70">
                  <c:v>52.6218959318796</c:v>
                </c:pt>
                <c:pt idx="71">
                  <c:v>52.3192072147326</c:v>
                </c:pt>
                <c:pt idx="72">
                  <c:v>52.026191592978897</c:v>
                </c:pt>
                <c:pt idx="73">
                  <c:v>51.742826426914696</c:v>
                </c:pt>
                <c:pt idx="74">
                  <c:v>51.468462331165199</c:v>
                </c:pt>
                <c:pt idx="75">
                  <c:v>51.2018967843388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F74-4404-AFAB-9762A30005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0217216"/>
        <c:axId val="810214720"/>
      </c:scatterChart>
      <c:valAx>
        <c:axId val="810217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0214720"/>
        <c:crosses val="autoZero"/>
        <c:crossBetween val="midCat"/>
      </c:valAx>
      <c:valAx>
        <c:axId val="81021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0217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'Log DALYs Vietnam Child'!$B$1</c:f>
              <c:strCache>
                <c:ptCount val="1"/>
                <c:pt idx="0">
                  <c:v>Vietnam Child High Risk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'Log DALYs Vietnam Child'!$A$2:$A$77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Vietnam Child'!$B$2:$B$77</c:f>
              <c:numCache>
                <c:formatCode>General</c:formatCode>
                <c:ptCount val="76"/>
                <c:pt idx="0">
                  <c:v>191.52021327507899</c:v>
                </c:pt>
                <c:pt idx="1">
                  <c:v>179.868415452248</c:v>
                </c:pt>
                <c:pt idx="2">
                  <c:v>168.32997183665901</c:v>
                </c:pt>
                <c:pt idx="3">
                  <c:v>156.973340530786</c:v>
                </c:pt>
                <c:pt idx="4">
                  <c:v>145.882042225443</c:v>
                </c:pt>
                <c:pt idx="5">
                  <c:v>135.152408681178</c:v>
                </c:pt>
                <c:pt idx="6">
                  <c:v>124.878772734649</c:v>
                </c:pt>
                <c:pt idx="7">
                  <c:v>115.13671239678099</c:v>
                </c:pt>
                <c:pt idx="8">
                  <c:v>105.973302596281</c:v>
                </c:pt>
                <c:pt idx="9">
                  <c:v>97.406221815843793</c:v>
                </c:pt>
                <c:pt idx="10">
                  <c:v>89.4296669124533</c:v>
                </c:pt>
                <c:pt idx="11">
                  <c:v>82.023060375051898</c:v>
                </c:pt>
                <c:pt idx="12">
                  <c:v>75.159236508273807</c:v>
                </c:pt>
                <c:pt idx="13">
                  <c:v>68.8107208342213</c:v>
                </c:pt>
                <c:pt idx="14">
                  <c:v>62.953481591066001</c:v>
                </c:pt>
                <c:pt idx="15">
                  <c:v>57.567901701362302</c:v>
                </c:pt>
                <c:pt idx="16">
                  <c:v>52.6376510344843</c:v>
                </c:pt>
                <c:pt idx="17">
                  <c:v>48.147712452413103</c:v>
                </c:pt>
                <c:pt idx="18">
                  <c:v>44.0821354097979</c:v>
                </c:pt>
                <c:pt idx="19">
                  <c:v>40.421858300456002</c:v>
                </c:pt>
                <c:pt idx="20">
                  <c:v>37.143540588275798</c:v>
                </c:pt>
                <c:pt idx="21">
                  <c:v>34.220083599409399</c:v>
                </c:pt>
                <c:pt idx="22">
                  <c:v>31.622330201801201</c:v>
                </c:pt>
                <c:pt idx="23">
                  <c:v>29.320762611689901</c:v>
                </c:pt>
                <c:pt idx="24">
                  <c:v>27.286440052028802</c:v>
                </c:pt>
                <c:pt idx="25">
                  <c:v>25.491266600095202</c:v>
                </c:pt>
                <c:pt idx="26">
                  <c:v>23.9081487942358</c:v>
                </c:pt>
                <c:pt idx="27">
                  <c:v>22.511451070250398</c:v>
                </c:pt>
                <c:pt idx="28">
                  <c:v>21.277685999311799</c:v>
                </c:pt>
                <c:pt idx="29">
                  <c:v>20.1860697517929</c:v>
                </c:pt>
                <c:pt idx="30">
                  <c:v>19.218659858400699</c:v>
                </c:pt>
                <c:pt idx="31">
                  <c:v>18.360094388411401</c:v>
                </c:pt>
                <c:pt idx="32">
                  <c:v>17.597162596349801</c:v>
                </c:pt>
                <c:pt idx="33">
                  <c:v>16.918424354673899</c:v>
                </c:pt>
                <c:pt idx="34">
                  <c:v>16.313935586085702</c:v>
                </c:pt>
                <c:pt idx="35">
                  <c:v>15.7749953126989</c:v>
                </c:pt>
                <c:pt idx="36">
                  <c:v>15.2938195348476</c:v>
                </c:pt>
                <c:pt idx="37">
                  <c:v>14.8631622942266</c:v>
                </c:pt>
                <c:pt idx="38">
                  <c:v>14.476051345124199</c:v>
                </c:pt>
                <c:pt idx="39">
                  <c:v>14.1258379748765</c:v>
                </c:pt>
                <c:pt idx="40">
                  <c:v>13.806585622799201</c:v>
                </c:pt>
                <c:pt idx="41">
                  <c:v>13.513561688274301</c:v>
                </c:pt>
                <c:pt idx="42">
                  <c:v>13.2435001006313</c:v>
                </c:pt>
                <c:pt idx="43">
                  <c:v>12.9944530344179</c:v>
                </c:pt>
                <c:pt idx="44">
                  <c:v>12.7652956052926</c:v>
                </c:pt>
                <c:pt idx="45">
                  <c:v>12.5551077179987</c:v>
                </c:pt>
                <c:pt idx="46">
                  <c:v>12.3626748275798</c:v>
                </c:pt>
                <c:pt idx="47">
                  <c:v>12.1862496483062</c:v>
                </c:pt>
                <c:pt idx="48">
                  <c:v>12.0235662275994</c:v>
                </c:pt>
                <c:pt idx="49">
                  <c:v>11.872004076916999</c:v>
                </c:pt>
                <c:pt idx="50">
                  <c:v>11.728826085021799</c:v>
                </c:pt>
                <c:pt idx="51">
                  <c:v>11.591483095076001</c:v>
                </c:pt>
                <c:pt idx="52">
                  <c:v>11.457966684439601</c:v>
                </c:pt>
                <c:pt idx="53">
                  <c:v>11.3271063757</c:v>
                </c:pt>
                <c:pt idx="54">
                  <c:v>11.1986736399076</c:v>
                </c:pt>
                <c:pt idx="55">
                  <c:v>11.0732374869984</c:v>
                </c:pt>
                <c:pt idx="56">
                  <c:v>10.951842384974</c:v>
                </c:pt>
                <c:pt idx="57">
                  <c:v>10.835643840781101</c:v>
                </c:pt>
                <c:pt idx="58">
                  <c:v>10.7256140369756</c:v>
                </c:pt>
                <c:pt idx="59">
                  <c:v>10.6223657413128</c:v>
                </c:pt>
                <c:pt idx="60">
                  <c:v>10.5260890657147</c:v>
                </c:pt>
                <c:pt idx="61">
                  <c:v>10.4365713640737</c:v>
                </c:pt>
                <c:pt idx="62">
                  <c:v>10.353267905330901</c:v>
                </c:pt>
                <c:pt idx="63">
                  <c:v>10.2753969125396</c:v>
                </c:pt>
                <c:pt idx="64">
                  <c:v>10.2020404004978</c:v>
                </c:pt>
                <c:pt idx="65">
                  <c:v>10.132240214981101</c:v>
                </c:pt>
                <c:pt idx="66">
                  <c:v>10.0650847427047</c:v>
                </c:pt>
                <c:pt idx="67">
                  <c:v>9.9997830009722506</c:v>
                </c:pt>
                <c:pt idx="68">
                  <c:v>9.9357193671838502</c:v>
                </c:pt>
                <c:pt idx="69">
                  <c:v>9.8724792097966905</c:v>
                </c:pt>
                <c:pt idx="70">
                  <c:v>9.8098391675053094</c:v>
                </c:pt>
                <c:pt idx="71">
                  <c:v>9.7477263778110093</c:v>
                </c:pt>
                <c:pt idx="72">
                  <c:v>9.6861622880923797</c:v>
                </c:pt>
                <c:pt idx="73">
                  <c:v>9.6252110467085306</c:v>
                </c:pt>
                <c:pt idx="74">
                  <c:v>9.5649473090591304</c:v>
                </c:pt>
                <c:pt idx="75">
                  <c:v>9.5054475211173095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77D-4D4F-9147-1AA3DECA9B53}"/>
            </c:ext>
          </c:extLst>
        </c:ser>
        <c:ser>
          <c:idx val="1"/>
          <c:order val="1"/>
          <c:tx>
            <c:strRef>
              <c:f>'Log DALYs Vietnam Child'!$C$1</c:f>
              <c:strCache>
                <c:ptCount val="1"/>
                <c:pt idx="0">
                  <c:v>Vietnam Child medium risk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'Log DALYs Vietnam Child'!$A$2:$A$77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Vietnam Child'!$C$2:$C$77</c:f>
              <c:numCache>
                <c:formatCode>General</c:formatCode>
                <c:ptCount val="76"/>
                <c:pt idx="0">
                  <c:v>94.3893998701801</c:v>
                </c:pt>
                <c:pt idx="1">
                  <c:v>85.582766017950405</c:v>
                </c:pt>
                <c:pt idx="2">
                  <c:v>77.488351187618804</c:v>
                </c:pt>
                <c:pt idx="3">
                  <c:v>70.094735921518193</c:v>
                </c:pt>
                <c:pt idx="4">
                  <c:v>63.376202694127201</c:v>
                </c:pt>
                <c:pt idx="5">
                  <c:v>57.298974592142102</c:v>
                </c:pt>
                <c:pt idx="6">
                  <c:v>51.8267126625692</c:v>
                </c:pt>
                <c:pt idx="7">
                  <c:v>46.923495597105003</c:v>
                </c:pt>
                <c:pt idx="8">
                  <c:v>42.554047316655499</c:v>
                </c:pt>
                <c:pt idx="9">
                  <c:v>38.682196204426099</c:v>
                </c:pt>
                <c:pt idx="10">
                  <c:v>35.2694260988644</c:v>
                </c:pt>
                <c:pt idx="11">
                  <c:v>32.274911312005699</c:v>
                </c:pt>
                <c:pt idx="12">
                  <c:v>29.656747463822601</c:v>
                </c:pt>
                <c:pt idx="13">
                  <c:v>27.3733657958926</c:v>
                </c:pt>
                <c:pt idx="14">
                  <c:v>25.384636372564501</c:v>
                </c:pt>
                <c:pt idx="15">
                  <c:v>23.652694013820899</c:v>
                </c:pt>
                <c:pt idx="16">
                  <c:v>22.142649842574301</c:v>
                </c:pt>
                <c:pt idx="17">
                  <c:v>20.8232559674681</c:v>
                </c:pt>
                <c:pt idx="18">
                  <c:v>19.6674235879332</c:v>
                </c:pt>
                <c:pt idx="19">
                  <c:v>18.652401017324699</c:v>
                </c:pt>
                <c:pt idx="20">
                  <c:v>17.759496867819699</c:v>
                </c:pt>
                <c:pt idx="21">
                  <c:v>16.9734177277799</c:v>
                </c:pt>
                <c:pt idx="22">
                  <c:v>16.2814086154733</c:v>
                </c:pt>
                <c:pt idx="23">
                  <c:v>15.672376037410899</c:v>
                </c:pt>
                <c:pt idx="24">
                  <c:v>15.136136857155</c:v>
                </c:pt>
                <c:pt idx="25">
                  <c:v>14.6629461491474</c:v>
                </c:pt>
                <c:pt idx="26">
                  <c:v>14.2434377025142</c:v>
                </c:pt>
                <c:pt idx="27">
                  <c:v>13.868959956509601</c:v>
                </c:pt>
                <c:pt idx="28">
                  <c:v>13.5320690962534</c:v>
                </c:pt>
                <c:pt idx="29">
                  <c:v>13.226843171908801</c:v>
                </c:pt>
                <c:pt idx="30">
                  <c:v>12.9488105329373</c:v>
                </c:pt>
                <c:pt idx="31">
                  <c:v>12.6945462182579</c:v>
                </c:pt>
                <c:pt idx="32">
                  <c:v>12.461190057560501</c:v>
                </c:pt>
                <c:pt idx="33">
                  <c:v>12.2461477758755</c:v>
                </c:pt>
                <c:pt idx="34">
                  <c:v>12.0470654043691</c:v>
                </c:pt>
                <c:pt idx="35">
                  <c:v>11.861968782037</c:v>
                </c:pt>
                <c:pt idx="36">
                  <c:v>11.6893880645307</c:v>
                </c:pt>
                <c:pt idx="37">
                  <c:v>11.528358834330399</c:v>
                </c:pt>
                <c:pt idx="38">
                  <c:v>11.3783044560956</c:v>
                </c:pt>
                <c:pt idx="39">
                  <c:v>11.238865612322201</c:v>
                </c:pt>
                <c:pt idx="40">
                  <c:v>11.1097391734907</c:v>
                </c:pt>
                <c:pt idx="41">
                  <c:v>10.990556765271799</c:v>
                </c:pt>
                <c:pt idx="42">
                  <c:v>10.880806695743701</c:v>
                </c:pt>
                <c:pt idx="43">
                  <c:v>10.779789312835399</c:v>
                </c:pt>
                <c:pt idx="44">
                  <c:v>10.6865893864671</c:v>
                </c:pt>
                <c:pt idx="45">
                  <c:v>10.600049790844499</c:v>
                </c:pt>
                <c:pt idx="46">
                  <c:v>10.5187505879939</c:v>
                </c:pt>
                <c:pt idx="47">
                  <c:v>10.4410361197948</c:v>
                </c:pt>
                <c:pt idx="48">
                  <c:v>10.365148906120501</c:v>
                </c:pt>
                <c:pt idx="49">
                  <c:v>10.2894754702128</c:v>
                </c:pt>
                <c:pt idx="50">
                  <c:v>10.212810361605399</c:v>
                </c:pt>
                <c:pt idx="51">
                  <c:v>10.1344963175206</c:v>
                </c:pt>
                <c:pt idx="52">
                  <c:v>10.0543626046312</c:v>
                </c:pt>
                <c:pt idx="53">
                  <c:v>9.9725173087155596</c:v>
                </c:pt>
                <c:pt idx="54">
                  <c:v>9.8891449798745708</c:v>
                </c:pt>
                <c:pt idx="55">
                  <c:v>9.8044390752056003</c:v>
                </c:pt>
                <c:pt idx="56">
                  <c:v>9.7186784943936804</c:v>
                </c:pt>
                <c:pt idx="57">
                  <c:v>9.6323449627858704</c:v>
                </c:pt>
                <c:pt idx="58">
                  <c:v>9.5461633006653006</c:v>
                </c:pt>
                <c:pt idx="59">
                  <c:v>9.4610210312549707</c:v>
                </c:pt>
                <c:pt idx="60">
                  <c:v>9.3778089842309793</c:v>
                </c:pt>
                <c:pt idx="61">
                  <c:v>9.2972595871369403</c:v>
                </c:pt>
                <c:pt idx="62">
                  <c:v>9.2198412597068504</c:v>
                </c:pt>
                <c:pt idx="63">
                  <c:v>9.1457277265035195</c:v>
                </c:pt>
                <c:pt idx="64">
                  <c:v>9.0748300342622006</c:v>
                </c:pt>
                <c:pt idx="65">
                  <c:v>9.0068669687255607</c:v>
                </c:pt>
                <c:pt idx="66">
                  <c:v>8.94145066985757</c:v>
                </c:pt>
                <c:pt idx="67">
                  <c:v>8.8781687144930093</c:v>
                </c:pt>
                <c:pt idx="68">
                  <c:v>8.8166475030666298</c:v>
                </c:pt>
                <c:pt idx="69">
                  <c:v>8.7565869322766794</c:v>
                </c:pt>
                <c:pt idx="70">
                  <c:v>8.6977657005679507</c:v>
                </c:pt>
                <c:pt idx="71">
                  <c:v>8.6400268887071991</c:v>
                </c:pt>
                <c:pt idx="72">
                  <c:v>8.5832580035202604</c:v>
                </c:pt>
                <c:pt idx="73">
                  <c:v>8.5273763327973509</c:v>
                </c:pt>
                <c:pt idx="74">
                  <c:v>8.4723238436179997</c:v>
                </c:pt>
                <c:pt idx="75">
                  <c:v>8.4180710901293594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77D-4D4F-9147-1AA3DECA9B53}"/>
            </c:ext>
          </c:extLst>
        </c:ser>
        <c:ser>
          <c:idx val="2"/>
          <c:order val="2"/>
          <c:tx>
            <c:strRef>
              <c:f>'Log DALYs Vietnam Child'!$D$1</c:f>
              <c:strCache>
                <c:ptCount val="1"/>
                <c:pt idx="0">
                  <c:v>Vietnam Child low risk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'Log DALYs Vietnam Child'!$A$2:$A$77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Vietnam Child'!$D$2:$D$77</c:f>
              <c:numCache>
                <c:formatCode>General</c:formatCode>
                <c:ptCount val="76"/>
                <c:pt idx="0">
                  <c:v>40.087811772044503</c:v>
                </c:pt>
                <c:pt idx="1">
                  <c:v>36.866945784991003</c:v>
                </c:pt>
                <c:pt idx="2">
                  <c:v>33.995322204363902</c:v>
                </c:pt>
                <c:pt idx="3">
                  <c:v>31.429897480440001</c:v>
                </c:pt>
                <c:pt idx="4">
                  <c:v>29.1346269501433</c:v>
                </c:pt>
                <c:pt idx="5">
                  <c:v>27.079972319613901</c:v>
                </c:pt>
                <c:pt idx="6">
                  <c:v>25.241547943586099</c:v>
                </c:pt>
                <c:pt idx="7">
                  <c:v>23.598382230536799</c:v>
                </c:pt>
                <c:pt idx="8">
                  <c:v>22.131590556315199</c:v>
                </c:pt>
                <c:pt idx="9">
                  <c:v>20.823813438603398</c:v>
                </c:pt>
                <c:pt idx="10">
                  <c:v>19.659108508246799</c:v>
                </c:pt>
                <c:pt idx="11">
                  <c:v>18.622803528738999</c:v>
                </c:pt>
                <c:pt idx="12">
                  <c:v>17.701192111464302</c:v>
                </c:pt>
                <c:pt idx="13">
                  <c:v>16.881335162464602</c:v>
                </c:pt>
                <c:pt idx="14">
                  <c:v>16.1511600320413</c:v>
                </c:pt>
                <c:pt idx="15">
                  <c:v>15.499699034079701</c:v>
                </c:pt>
                <c:pt idx="16">
                  <c:v>14.9171802755443</c:v>
                </c:pt>
                <c:pt idx="17">
                  <c:v>14.394909787710199</c:v>
                </c:pt>
                <c:pt idx="18">
                  <c:v>13.9251285280481</c:v>
                </c:pt>
                <c:pt idx="19">
                  <c:v>13.501014722233901</c:v>
                </c:pt>
                <c:pt idx="20">
                  <c:v>13.1168207671179</c:v>
                </c:pt>
                <c:pt idx="21">
                  <c:v>12.768002299449901</c:v>
                </c:pt>
                <c:pt idx="22">
                  <c:v>12.451196562882901</c:v>
                </c:pt>
                <c:pt idx="23">
                  <c:v>12.163996499318699</c:v>
                </c:pt>
                <c:pt idx="24">
                  <c:v>11.904576053416401</c:v>
                </c:pt>
                <c:pt idx="25">
                  <c:v>11.671290560556701</c:v>
                </c:pt>
                <c:pt idx="26">
                  <c:v>11.462374689634</c:v>
                </c:pt>
                <c:pt idx="27">
                  <c:v>11.2758036998968</c:v>
                </c:pt>
                <c:pt idx="28">
                  <c:v>11.109312226754801</c:v>
                </c:pt>
                <c:pt idx="29">
                  <c:v>10.960514410014801</c:v>
                </c:pt>
                <c:pt idx="30">
                  <c:v>10.8270541282278</c:v>
                </c:pt>
                <c:pt idx="31">
                  <c:v>10.706728666342199</c:v>
                </c:pt>
                <c:pt idx="32">
                  <c:v>10.597558174267499</c:v>
                </c:pt>
                <c:pt idx="33">
                  <c:v>10.497800489029601</c:v>
                </c:pt>
                <c:pt idx="34">
                  <c:v>10.4059239192416</c:v>
                </c:pt>
                <c:pt idx="35">
                  <c:v>10.3205477586709</c:v>
                </c:pt>
                <c:pt idx="36">
                  <c:v>10.240356692493201</c:v>
                </c:pt>
                <c:pt idx="37">
                  <c:v>10.1640127382808</c:v>
                </c:pt>
                <c:pt idx="38">
                  <c:v>10.090122248279</c:v>
                </c:pt>
                <c:pt idx="39">
                  <c:v>10.0173180347771</c:v>
                </c:pt>
                <c:pt idx="40">
                  <c:v>9.9444509489605295</c:v>
                </c:pt>
                <c:pt idx="41">
                  <c:v>9.8707955751481204</c:v>
                </c:pt>
                <c:pt idx="42">
                  <c:v>9.7961514550526001</c:v>
                </c:pt>
                <c:pt idx="43">
                  <c:v>9.7207899350795497</c:v>
                </c:pt>
                <c:pt idx="44">
                  <c:v>9.6452903695202092</c:v>
                </c:pt>
                <c:pt idx="45">
                  <c:v>9.5703524788938701</c:v>
                </c:pt>
                <c:pt idx="46">
                  <c:v>9.4966514848060992</c:v>
                </c:pt>
                <c:pt idx="47">
                  <c:v>9.4247568863752704</c:v>
                </c:pt>
                <c:pt idx="48">
                  <c:v>9.35510190575034</c:v>
                </c:pt>
                <c:pt idx="49">
                  <c:v>9.2879798744722208</c:v>
                </c:pt>
                <c:pt idx="50">
                  <c:v>9.2235484906411607</c:v>
                </c:pt>
                <c:pt idx="51">
                  <c:v>9.1618329082733094</c:v>
                </c:pt>
                <c:pt idx="52">
                  <c:v>9.1027283992260806</c:v>
                </c:pt>
                <c:pt idx="53">
                  <c:v>9.0460096023901109</c:v>
                </c:pt>
                <c:pt idx="54">
                  <c:v>8.9913535295907607</c:v>
                </c:pt>
                <c:pt idx="55">
                  <c:v>8.9383776201618002</c:v>
                </c:pt>
                <c:pt idx="56">
                  <c:v>8.8866866349802596</c:v>
                </c:pt>
                <c:pt idx="57">
                  <c:v>8.8359187804484502</c:v>
                </c:pt>
                <c:pt idx="58">
                  <c:v>8.7857838548724292</c:v>
                </c:pt>
                <c:pt idx="59">
                  <c:v>8.7360906316890592</c:v>
                </c:pt>
                <c:pt idx="60">
                  <c:v>8.6867624007754802</c:v>
                </c:pt>
                <c:pt idx="61">
                  <c:v>8.6378382072440196</c:v>
                </c:pt>
                <c:pt idx="62">
                  <c:v>8.5894567040854195</c:v>
                </c:pt>
                <c:pt idx="63">
                  <c:v>8.5418227452190596</c:v>
                </c:pt>
                <c:pt idx="64">
                  <c:v>8.4951626544564096</c:v>
                </c:pt>
                <c:pt idx="65">
                  <c:v>8.4496785403886996</c:v>
                </c:pt>
                <c:pt idx="66">
                  <c:v>8.4055122131084303</c:v>
                </c:pt>
                <c:pt idx="67">
                  <c:v>8.3627252111639994</c:v>
                </c:pt>
                <c:pt idx="68">
                  <c:v>8.3212953264136598</c:v>
                </c:pt>
                <c:pt idx="69">
                  <c:v>8.2811247790416296</c:v>
                </c:pt>
                <c:pt idx="70">
                  <c:v>8.2420533693416704</c:v>
                </c:pt>
                <c:pt idx="71">
                  <c:v>8.2038722129186805</c:v>
                </c:pt>
                <c:pt idx="72">
                  <c:v>8.1663380700942394</c:v>
                </c:pt>
                <c:pt idx="73">
                  <c:v>8.1291911177277694</c:v>
                </c:pt>
                <c:pt idx="74">
                  <c:v>8.0921776357998993</c:v>
                </c:pt>
                <c:pt idx="75">
                  <c:v>8.0550744246873194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77D-4D4F-9147-1AA3DECA9B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5280384"/>
        <c:axId val="805282048"/>
      </c:scatterChart>
      <c:valAx>
        <c:axId val="805280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282048"/>
        <c:crosses val="autoZero"/>
        <c:crossBetween val="midCat"/>
      </c:valAx>
      <c:valAx>
        <c:axId val="80528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280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'Log DALYs Uganda Adult make (6)'!$J$1</c:f>
              <c:strCache>
                <c:ptCount val="1"/>
                <c:pt idx="0">
                  <c:v>High Risk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(6)'!$I$2:$I$77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(6)'!$J$2:$J$77</c:f>
              <c:numCache>
                <c:formatCode>General</c:formatCode>
                <c:ptCount val="76"/>
                <c:pt idx="0">
                  <c:v>0</c:v>
                </c:pt>
                <c:pt idx="1">
                  <c:v>68.50838936166997</c:v>
                </c:pt>
                <c:pt idx="2">
                  <c:v>136.92895491296008</c:v>
                </c:pt>
                <c:pt idx="3">
                  <c:v>204.76523999313304</c:v>
                </c:pt>
                <c:pt idx="4">
                  <c:v>271.49720655912404</c:v>
                </c:pt>
                <c:pt idx="5">
                  <c:v>336.60477485049307</c:v>
                </c:pt>
                <c:pt idx="6">
                  <c:v>399.58917667014009</c:v>
                </c:pt>
                <c:pt idx="7">
                  <c:v>459.98679591347604</c:v>
                </c:pt>
                <c:pt idx="8">
                  <c:v>517.3922881701161</c:v>
                </c:pt>
                <c:pt idx="9">
                  <c:v>571.4923156077391</c:v>
                </c:pt>
                <c:pt idx="10">
                  <c:v>622.0855694342531</c:v>
                </c:pt>
                <c:pt idx="11">
                  <c:v>669.07417667703305</c:v>
                </c:pt>
                <c:pt idx="12">
                  <c:v>712.44032676954703</c:v>
                </c:pt>
                <c:pt idx="13">
                  <c:v>752.22415842165606</c:v>
                </c:pt>
                <c:pt idx="14">
                  <c:v>788.510555392068</c:v>
                </c:pt>
                <c:pt idx="15">
                  <c:v>821.43108657358107</c:v>
                </c:pt>
                <c:pt idx="16">
                  <c:v>851.17443839258408</c:v>
                </c:pt>
                <c:pt idx="17">
                  <c:v>877.98632636811612</c:v>
                </c:pt>
                <c:pt idx="18">
                  <c:v>902.14883713171116</c:v>
                </c:pt>
                <c:pt idx="19">
                  <c:v>923.94667871302204</c:v>
                </c:pt>
                <c:pt idx="20">
                  <c:v>943.63484301170604</c:v>
                </c:pt>
                <c:pt idx="21">
                  <c:v>961.41903494839812</c:v>
                </c:pt>
                <c:pt idx="22">
                  <c:v>977.4549502936361</c:v>
                </c:pt>
                <c:pt idx="23">
                  <c:v>991.86411238524306</c:v>
                </c:pt>
                <c:pt idx="24">
                  <c:v>1004.7553900345971</c:v>
                </c:pt>
                <c:pt idx="25">
                  <c:v>1016.240770087958</c:v>
                </c:pt>
                <c:pt idx="26">
                  <c:v>1026.4406893910771</c:v>
                </c:pt>
                <c:pt idx="27">
                  <c:v>1035.4810341224952</c:v>
                </c:pt>
                <c:pt idx="28">
                  <c:v>1043.486649343085</c:v>
                </c:pt>
                <c:pt idx="29">
                  <c:v>1050.575532629422</c:v>
                </c:pt>
                <c:pt idx="30">
                  <c:v>1056.855939767888</c:v>
                </c:pt>
                <c:pt idx="31">
                  <c:v>1062.426458731577</c:v>
                </c:pt>
                <c:pt idx="32">
                  <c:v>1067.3773258907013</c:v>
                </c:pt>
                <c:pt idx="33">
                  <c:v>1071.7909177677748</c:v>
                </c:pt>
                <c:pt idx="34">
                  <c:v>1075.7406511565221</c:v>
                </c:pt>
                <c:pt idx="35">
                  <c:v>1079.2891085152903</c:v>
                </c:pt>
                <c:pt idx="36">
                  <c:v>1082.4867605393633</c:v>
                </c:pt>
                <c:pt idx="37">
                  <c:v>1085.3722059432127</c:v>
                </c:pt>
                <c:pt idx="38">
                  <c:v>1087.9740910557555</c:v>
                </c:pt>
                <c:pt idx="39">
                  <c:v>1090.3142182740389</c:v>
                </c:pt>
                <c:pt idx="40">
                  <c:v>1092.4109430894473</c:v>
                </c:pt>
                <c:pt idx="41">
                  <c:v>1094.281934353299</c:v>
                </c:pt>
                <c:pt idx="42">
                  <c:v>1095.9457425479889</c:v>
                </c:pt>
                <c:pt idx="43">
                  <c:v>1097.4221551217113</c:v>
                </c:pt>
                <c:pt idx="44">
                  <c:v>1098.7317291374557</c:v>
                </c:pt>
                <c:pt idx="45">
                  <c:v>1099.89503613481</c:v>
                </c:pt>
                <c:pt idx="46">
                  <c:v>1100.9320333061617</c:v>
                </c:pt>
                <c:pt idx="47">
                  <c:v>1101.8616723395387</c:v>
                </c:pt>
                <c:pt idx="48">
                  <c:v>1102.7015583401626</c:v>
                </c:pt>
                <c:pt idx="49">
                  <c:v>1103.4674186075754</c:v>
                </c:pt>
                <c:pt idx="50">
                  <c:v>1104.1723918461626</c:v>
                </c:pt>
                <c:pt idx="51">
                  <c:v>1104.8264458266624</c:v>
                </c:pt>
                <c:pt idx="52">
                  <c:v>1105.4362737489578</c:v>
                </c:pt>
                <c:pt idx="53">
                  <c:v>1106.0057872787563</c:v>
                </c:pt>
                <c:pt idx="54">
                  <c:v>1106.5370403042916</c:v>
                </c:pt>
                <c:pt idx="55">
                  <c:v>1107.0312762671581</c:v>
                </c:pt>
                <c:pt idx="56">
                  <c:v>1107.4898195318665</c:v>
                </c:pt>
                <c:pt idx="57">
                  <c:v>1107.9146467350167</c:v>
                </c:pt>
                <c:pt idx="58">
                  <c:v>1108.3085965528696</c:v>
                </c:pt>
                <c:pt idx="59">
                  <c:v>1108.6752691887216</c:v>
                </c:pt>
                <c:pt idx="60">
                  <c:v>1109.0187243015291</c:v>
                </c:pt>
                <c:pt idx="61">
                  <c:v>1109.343106831506</c:v>
                </c:pt>
                <c:pt idx="62">
                  <c:v>1109.6523105274002</c:v>
                </c:pt>
                <c:pt idx="63">
                  <c:v>1109.9497383371984</c:v>
                </c:pt>
                <c:pt idx="64">
                  <c:v>1110.2381678717725</c:v>
                </c:pt>
                <c:pt idx="65">
                  <c:v>1110.5197096821203</c:v>
                </c:pt>
                <c:pt idx="66">
                  <c:v>1110.7958608238109</c:v>
                </c:pt>
                <c:pt idx="67">
                  <c:v>1111.067685461566</c:v>
                </c:pt>
                <c:pt idx="68">
                  <c:v>1111.3361680931353</c:v>
                </c:pt>
                <c:pt idx="69">
                  <c:v>1111.6027457226967</c:v>
                </c:pt>
                <c:pt idx="70">
                  <c:v>1111.8698932084301</c:v>
                </c:pt>
                <c:pt idx="71">
                  <c:v>1112.1414387360003</c:v>
                </c:pt>
                <c:pt idx="72">
                  <c:v>1112.4222063359825</c:v>
                </c:pt>
                <c:pt idx="73">
                  <c:v>1112.716842803693</c:v>
                </c:pt>
                <c:pt idx="74">
                  <c:v>1113.0282223996333</c:v>
                </c:pt>
                <c:pt idx="75">
                  <c:v>1113.3562016399942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7F5-4E39-9980-29A8BF5E6B3B}"/>
            </c:ext>
          </c:extLst>
        </c:ser>
        <c:ser>
          <c:idx val="1"/>
          <c:order val="1"/>
          <c:tx>
            <c:strRef>
              <c:f>'Log DALYs Uganda Adult make (6)'!$K$1</c:f>
              <c:strCache>
                <c:ptCount val="1"/>
                <c:pt idx="0">
                  <c:v>Medium Risk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(6)'!$I$2:$I$77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(6)'!$K$2:$K$77</c:f>
              <c:numCache>
                <c:formatCode>General</c:formatCode>
                <c:ptCount val="76"/>
                <c:pt idx="0">
                  <c:v>0</c:v>
                </c:pt>
                <c:pt idx="1">
                  <c:v>47.860959910007978</c:v>
                </c:pt>
                <c:pt idx="2">
                  <c:v>91.937374199927945</c:v>
                </c:pt>
                <c:pt idx="3">
                  <c:v>132.25921740143394</c:v>
                </c:pt>
                <c:pt idx="4">
                  <c:v>168.90811423395598</c:v>
                </c:pt>
                <c:pt idx="5">
                  <c:v>202.01201230106994</c:v>
                </c:pt>
                <c:pt idx="6">
                  <c:v>231.74423235448899</c:v>
                </c:pt>
                <c:pt idx="7">
                  <c:v>258.31961542110997</c:v>
                </c:pt>
                <c:pt idx="8">
                  <c:v>281.98446614581997</c:v>
                </c:pt>
                <c:pt idx="9">
                  <c:v>303.00259279772797</c:v>
                </c:pt>
                <c:pt idx="10">
                  <c:v>321.64194847713497</c:v>
                </c:pt>
                <c:pt idx="11">
                  <c:v>338.16504007586298</c:v>
                </c:pt>
                <c:pt idx="12">
                  <c:v>352.82279240428295</c:v>
                </c:pt>
                <c:pt idx="13">
                  <c:v>365.84917300027195</c:v>
                </c:pt>
                <c:pt idx="14">
                  <c:v>377.45486684105492</c:v>
                </c:pt>
                <c:pt idx="15">
                  <c:v>387.82115859946998</c:v>
                </c:pt>
                <c:pt idx="16">
                  <c:v>397.09682058841696</c:v>
                </c:pt>
                <c:pt idx="17">
                  <c:v>405.39990394115796</c:v>
                </c:pt>
                <c:pt idx="18">
                  <c:v>412.82393880950195</c:v>
                </c:pt>
                <c:pt idx="19">
                  <c:v>419.44614845146594</c:v>
                </c:pt>
                <c:pt idx="20">
                  <c:v>425.33504894222199</c:v>
                </c:pt>
                <c:pt idx="21">
                  <c:v>430.55578848802793</c:v>
                </c:pt>
                <c:pt idx="22">
                  <c:v>435.17279610162393</c:v>
                </c:pt>
                <c:pt idx="23">
                  <c:v>439.25034310057526</c:v>
                </c:pt>
                <c:pt idx="24">
                  <c:v>442.85205691428803</c:v>
                </c:pt>
                <c:pt idx="25">
                  <c:v>446.03987681697299</c:v>
                </c:pt>
                <c:pt idx="26">
                  <c:v>448.87218032866497</c:v>
                </c:pt>
                <c:pt idx="27">
                  <c:v>451.40109329231518</c:v>
                </c:pt>
                <c:pt idx="28">
                  <c:v>453.67008443534098</c:v>
                </c:pt>
                <c:pt idx="29">
                  <c:v>455.71337236683746</c:v>
                </c:pt>
                <c:pt idx="30">
                  <c:v>457.55782274187305</c:v>
                </c:pt>
                <c:pt idx="31">
                  <c:v>459.22664603085286</c:v>
                </c:pt>
                <c:pt idx="32">
                  <c:v>460.74325148933235</c:v>
                </c:pt>
                <c:pt idx="33">
                  <c:v>462.13344613582746</c:v>
                </c:pt>
                <c:pt idx="34">
                  <c:v>463.42484423035057</c:v>
                </c:pt>
                <c:pt idx="35">
                  <c:v>464.64370890430928</c:v>
                </c:pt>
                <c:pt idx="36">
                  <c:v>465.81086249522923</c:v>
                </c:pt>
                <c:pt idx="37">
                  <c:v>466.93885986202707</c:v>
                </c:pt>
                <c:pt idx="38">
                  <c:v>468.03185357767313</c:v>
                </c:pt>
                <c:pt idx="39">
                  <c:v>469.08799006254833</c:v>
                </c:pt>
                <c:pt idx="40">
                  <c:v>470.10285188368073</c:v>
                </c:pt>
                <c:pt idx="41">
                  <c:v>471.07223013555637</c:v>
                </c:pt>
                <c:pt idx="42">
                  <c:v>471.99334884460359</c:v>
                </c:pt>
                <c:pt idx="43">
                  <c:v>472.86478472727629</c:v>
                </c:pt>
                <c:pt idx="44">
                  <c:v>473.68590457809796</c:v>
                </c:pt>
                <c:pt idx="45">
                  <c:v>474.45649467204714</c:v>
                </c:pt>
                <c:pt idx="46">
                  <c:v>475.17678564032195</c:v>
                </c:pt>
                <c:pt idx="47">
                  <c:v>475.84772564733419</c:v>
                </c:pt>
                <c:pt idx="48">
                  <c:v>476.47126576930327</c:v>
                </c:pt>
                <c:pt idx="49">
                  <c:v>477.05049855224536</c:v>
                </c:pt>
                <c:pt idx="50">
                  <c:v>477.58959856483295</c:v>
                </c:pt>
                <c:pt idx="51">
                  <c:v>478.09358309560128</c:v>
                </c:pt>
                <c:pt idx="52">
                  <c:v>478.56793850804604</c:v>
                </c:pt>
                <c:pt idx="53">
                  <c:v>479.01816766730599</c:v>
                </c:pt>
                <c:pt idx="54">
                  <c:v>479.44932637235115</c:v>
                </c:pt>
                <c:pt idx="55">
                  <c:v>479.86563082138298</c:v>
                </c:pt>
                <c:pt idx="56">
                  <c:v>480.27021555788917</c:v>
                </c:pt>
                <c:pt idx="57">
                  <c:v>480.66508938647394</c:v>
                </c:pt>
                <c:pt idx="58">
                  <c:v>481.05128557413485</c:v>
                </c:pt>
                <c:pt idx="59">
                  <c:v>481.42915526277147</c:v>
                </c:pt>
                <c:pt idx="60">
                  <c:v>481.79872346227137</c:v>
                </c:pt>
                <c:pt idx="61">
                  <c:v>482.16001650292134</c:v>
                </c:pt>
                <c:pt idx="62">
                  <c:v>482.51327884803368</c:v>
                </c:pt>
                <c:pt idx="63">
                  <c:v>482.85902914334866</c:v>
                </c:pt>
                <c:pt idx="64">
                  <c:v>483.19795660817806</c:v>
                </c:pt>
                <c:pt idx="65">
                  <c:v>483.53071181586597</c:v>
                </c:pt>
                <c:pt idx="66">
                  <c:v>483.85767857719048</c:v>
                </c:pt>
                <c:pt idx="67">
                  <c:v>484.17881670215098</c:v>
                </c:pt>
                <c:pt idx="68">
                  <c:v>484.49364876016477</c:v>
                </c:pt>
                <c:pt idx="69">
                  <c:v>484.80144534423977</c:v>
                </c:pt>
                <c:pt idx="70">
                  <c:v>485.10164640308318</c:v>
                </c:pt>
                <c:pt idx="71">
                  <c:v>485.39451003118717</c:v>
                </c:pt>
                <c:pt idx="72">
                  <c:v>485.68184982709255</c:v>
                </c:pt>
                <c:pt idx="73">
                  <c:v>485.96751346880166</c:v>
                </c:pt>
                <c:pt idx="74">
                  <c:v>486.25713905686104</c:v>
                </c:pt>
                <c:pt idx="75">
                  <c:v>486.55694882017434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7F5-4E39-9980-29A8BF5E6B3B}"/>
            </c:ext>
          </c:extLst>
        </c:ser>
        <c:ser>
          <c:idx val="2"/>
          <c:order val="2"/>
          <c:tx>
            <c:strRef>
              <c:f>'Log DALYs Uganda Adult make (6)'!$L$1</c:f>
              <c:strCache>
                <c:ptCount val="1"/>
                <c:pt idx="0">
                  <c:v>Low Risk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(6)'!$I$2:$I$77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(6)'!$L$2:$L$77</c:f>
              <c:numCache>
                <c:formatCode>General</c:formatCode>
                <c:ptCount val="76"/>
                <c:pt idx="0">
                  <c:v>0</c:v>
                </c:pt>
                <c:pt idx="1">
                  <c:v>19.116059728172985</c:v>
                </c:pt>
                <c:pt idx="2">
                  <c:v>36.039894605398985</c:v>
                </c:pt>
                <c:pt idx="3">
                  <c:v>51.019887555967983</c:v>
                </c:pt>
                <c:pt idx="4">
                  <c:v>64.274043244670992</c:v>
                </c:pt>
                <c:pt idx="5">
                  <c:v>75.983097060810991</c:v>
                </c:pt>
                <c:pt idx="6">
                  <c:v>86.29607292523599</c:v>
                </c:pt>
                <c:pt idx="7">
                  <c:v>95.340935982106998</c:v>
                </c:pt>
                <c:pt idx="8">
                  <c:v>103.23470833147799</c:v>
                </c:pt>
                <c:pt idx="9">
                  <c:v>110.09083899150799</c:v>
                </c:pt>
                <c:pt idx="10">
                  <c:v>116.02326736201999</c:v>
                </c:pt>
                <c:pt idx="11">
                  <c:v>121.1467380099576</c:v>
                </c:pt>
                <c:pt idx="12">
                  <c:v>125.57342570969109</c:v>
                </c:pt>
                <c:pt idx="13">
                  <c:v>129.40742353042779</c:v>
                </c:pt>
                <c:pt idx="14">
                  <c:v>132.73978929767901</c:v>
                </c:pt>
                <c:pt idx="15">
                  <c:v>135.6463804257464</c:v>
                </c:pt>
                <c:pt idx="16">
                  <c:v>138.18901959942878</c:v>
                </c:pt>
                <c:pt idx="17">
                  <c:v>140.4189068684606</c:v>
                </c:pt>
                <c:pt idx="18">
                  <c:v>142.3804208262066</c:v>
                </c:pt>
                <c:pt idx="19">
                  <c:v>144.11362925166989</c:v>
                </c:pt>
                <c:pt idx="20">
                  <c:v>145.65478427657848</c:v>
                </c:pt>
                <c:pt idx="21">
                  <c:v>147.03533086473908</c:v>
                </c:pt>
                <c:pt idx="22">
                  <c:v>148.2807254879468</c:v>
                </c:pt>
                <c:pt idx="23">
                  <c:v>149.41019437173659</c:v>
                </c:pt>
                <c:pt idx="24">
                  <c:v>150.43779089037611</c:v>
                </c:pt>
                <c:pt idx="25">
                  <c:v>151.374400420434</c:v>
                </c:pt>
                <c:pt idx="26">
                  <c:v>152.22999161651879</c:v>
                </c:pt>
                <c:pt idx="27">
                  <c:v>153.015325939825</c:v>
                </c:pt>
                <c:pt idx="28">
                  <c:v>153.74246291515658</c:v>
                </c:pt>
                <c:pt idx="29">
                  <c:v>154.42387384481731</c:v>
                </c:pt>
                <c:pt idx="30">
                  <c:v>155.07070057813661</c:v>
                </c:pt>
                <c:pt idx="31">
                  <c:v>155.69115325485959</c:v>
                </c:pt>
                <c:pt idx="32">
                  <c:v>156.28984409358668</c:v>
                </c:pt>
                <c:pt idx="33">
                  <c:v>156.86821249112799</c:v>
                </c:pt>
                <c:pt idx="34">
                  <c:v>157.42564038141279</c:v>
                </c:pt>
                <c:pt idx="35">
                  <c:v>157.96069356248231</c:v>
                </c:pt>
                <c:pt idx="36">
                  <c:v>158.47208905826409</c:v>
                </c:pt>
                <c:pt idx="37">
                  <c:v>158.95925591680498</c:v>
                </c:pt>
                <c:pt idx="38">
                  <c:v>159.4225576692441</c:v>
                </c:pt>
                <c:pt idx="39">
                  <c:v>159.86332071403149</c:v>
                </c:pt>
                <c:pt idx="40">
                  <c:v>160.28378291248589</c:v>
                </c:pt>
                <c:pt idx="41">
                  <c:v>160.68699930888189</c:v>
                </c:pt>
                <c:pt idx="42">
                  <c:v>161.07668597700558</c:v>
                </c:pt>
                <c:pt idx="43">
                  <c:v>161.4569899430428</c:v>
                </c:pt>
                <c:pt idx="44">
                  <c:v>161.8322333720609</c:v>
                </c:pt>
                <c:pt idx="45">
                  <c:v>162.2067463492165</c:v>
                </c:pt>
                <c:pt idx="46">
                  <c:v>162.5849056235229</c:v>
                </c:pt>
                <c:pt idx="47">
                  <c:v>162.9713562520335</c:v>
                </c:pt>
                <c:pt idx="48">
                  <c:v>163.3711152241429</c:v>
                </c:pt>
                <c:pt idx="49">
                  <c:v>163.78908358300259</c:v>
                </c:pt>
                <c:pt idx="50">
                  <c:v>164.22876341286781</c:v>
                </c:pt>
                <c:pt idx="51">
                  <c:v>164.69062990300648</c:v>
                </c:pt>
                <c:pt idx="52">
                  <c:v>165.17106397925559</c:v>
                </c:pt>
                <c:pt idx="53">
                  <c:v>165.66252651171359</c:v>
                </c:pt>
                <c:pt idx="54">
                  <c:v>166.15493854225588</c:v>
                </c:pt>
                <c:pt idx="55">
                  <c:v>166.63762585493089</c:v>
                </c:pt>
                <c:pt idx="56">
                  <c:v>167.10107231405999</c:v>
                </c:pt>
                <c:pt idx="57">
                  <c:v>167.5380269130475</c:v>
                </c:pt>
                <c:pt idx="58">
                  <c:v>167.9439138140682</c:v>
                </c:pt>
                <c:pt idx="59">
                  <c:v>168.3167541005393</c:v>
                </c:pt>
                <c:pt idx="60">
                  <c:v>168.6568531575698</c:v>
                </c:pt>
                <c:pt idx="61">
                  <c:v>168.96641008503508</c:v>
                </c:pt>
                <c:pt idx="62">
                  <c:v>169.24908488045949</c:v>
                </c:pt>
                <c:pt idx="63">
                  <c:v>169.50950220221421</c:v>
                </c:pt>
                <c:pt idx="64">
                  <c:v>169.75269230948538</c:v>
                </c:pt>
                <c:pt idx="65">
                  <c:v>169.98352521356529</c:v>
                </c:pt>
                <c:pt idx="66">
                  <c:v>170.20622696968479</c:v>
                </c:pt>
                <c:pt idx="67">
                  <c:v>170.42405503310829</c:v>
                </c:pt>
                <c:pt idx="68">
                  <c:v>170.63916956572069</c:v>
                </c:pt>
                <c:pt idx="69">
                  <c:v>170.85269711942439</c:v>
                </c:pt>
                <c:pt idx="70">
                  <c:v>171.06495384862311</c:v>
                </c:pt>
                <c:pt idx="71">
                  <c:v>171.2757720326494</c:v>
                </c:pt>
                <c:pt idx="72">
                  <c:v>171.48485237432209</c:v>
                </c:pt>
                <c:pt idx="73">
                  <c:v>171.69205574957971</c:v>
                </c:pt>
                <c:pt idx="74">
                  <c:v>171.89756737694549</c:v>
                </c:pt>
                <c:pt idx="75">
                  <c:v>172.10191333685989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7F5-4E39-9980-29A8BF5E6B3B}"/>
            </c:ext>
          </c:extLst>
        </c:ser>
        <c:ser>
          <c:idx val="3"/>
          <c:order val="3"/>
          <c:tx>
            <c:strRef>
              <c:f>'Log DALYs Uganda Adult make (6)'!$M$1</c:f>
              <c:strCache>
                <c:ptCount val="1"/>
                <c:pt idx="0">
                  <c:v>Traditional Stove Cooking + Water Heating</c:v>
                </c:pt>
              </c:strCache>
            </c:strRef>
          </c:tx>
          <c:spPr>
            <a:ln w="19050" cap="rnd">
              <a:solidFill>
                <a:srgbClr val="00206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'Log DALYs Uganda Adult make (6)'!$I$2:$I$77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(6)'!$M$2:$M$77</c:f>
              <c:numCache>
                <c:formatCode>General</c:formatCode>
                <c:ptCount val="76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7F5-4E39-9980-29A8BF5E6B3B}"/>
            </c:ext>
          </c:extLst>
        </c:ser>
        <c:ser>
          <c:idx val="4"/>
          <c:order val="4"/>
          <c:tx>
            <c:strRef>
              <c:f>'Log DALYs Uganda Adult make (6)'!$N$1</c:f>
              <c:strCache>
                <c:ptCount val="1"/>
                <c:pt idx="0">
                  <c:v>Traditional Stove Only Water Heating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'Log DALYs Uganda Adult make (6)'!$I$2:$I$77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(6)'!$N$2:$N$77</c:f>
              <c:numCache>
                <c:formatCode>General</c:formatCode>
                <c:ptCount val="76"/>
                <c:pt idx="0">
                  <c:v>116</c:v>
                </c:pt>
                <c:pt idx="1">
                  <c:v>116</c:v>
                </c:pt>
                <c:pt idx="2">
                  <c:v>116</c:v>
                </c:pt>
                <c:pt idx="3">
                  <c:v>116</c:v>
                </c:pt>
                <c:pt idx="4">
                  <c:v>116</c:v>
                </c:pt>
                <c:pt idx="5">
                  <c:v>116</c:v>
                </c:pt>
                <c:pt idx="6">
                  <c:v>116</c:v>
                </c:pt>
                <c:pt idx="7">
                  <c:v>116</c:v>
                </c:pt>
                <c:pt idx="8">
                  <c:v>116</c:v>
                </c:pt>
                <c:pt idx="9">
                  <c:v>116</c:v>
                </c:pt>
                <c:pt idx="10">
                  <c:v>116</c:v>
                </c:pt>
                <c:pt idx="11">
                  <c:v>116</c:v>
                </c:pt>
                <c:pt idx="12">
                  <c:v>116</c:v>
                </c:pt>
                <c:pt idx="13">
                  <c:v>116</c:v>
                </c:pt>
                <c:pt idx="14">
                  <c:v>116</c:v>
                </c:pt>
                <c:pt idx="15">
                  <c:v>116</c:v>
                </c:pt>
                <c:pt idx="16">
                  <c:v>116</c:v>
                </c:pt>
                <c:pt idx="17">
                  <c:v>116</c:v>
                </c:pt>
                <c:pt idx="18">
                  <c:v>116</c:v>
                </c:pt>
                <c:pt idx="19">
                  <c:v>116</c:v>
                </c:pt>
                <c:pt idx="20">
                  <c:v>116</c:v>
                </c:pt>
                <c:pt idx="21">
                  <c:v>116</c:v>
                </c:pt>
                <c:pt idx="22">
                  <c:v>116</c:v>
                </c:pt>
                <c:pt idx="23">
                  <c:v>116</c:v>
                </c:pt>
                <c:pt idx="24">
                  <c:v>116</c:v>
                </c:pt>
                <c:pt idx="25">
                  <c:v>116</c:v>
                </c:pt>
                <c:pt idx="26">
                  <c:v>116</c:v>
                </c:pt>
                <c:pt idx="27">
                  <c:v>116</c:v>
                </c:pt>
                <c:pt idx="28">
                  <c:v>116</c:v>
                </c:pt>
                <c:pt idx="29">
                  <c:v>116</c:v>
                </c:pt>
                <c:pt idx="30">
                  <c:v>116</c:v>
                </c:pt>
                <c:pt idx="31">
                  <c:v>116</c:v>
                </c:pt>
                <c:pt idx="32">
                  <c:v>116</c:v>
                </c:pt>
                <c:pt idx="33">
                  <c:v>116</c:v>
                </c:pt>
                <c:pt idx="34">
                  <c:v>116</c:v>
                </c:pt>
                <c:pt idx="35">
                  <c:v>116</c:v>
                </c:pt>
                <c:pt idx="36">
                  <c:v>116</c:v>
                </c:pt>
                <c:pt idx="37">
                  <c:v>116</c:v>
                </c:pt>
                <c:pt idx="38">
                  <c:v>116</c:v>
                </c:pt>
                <c:pt idx="39">
                  <c:v>116</c:v>
                </c:pt>
                <c:pt idx="40">
                  <c:v>116</c:v>
                </c:pt>
                <c:pt idx="41">
                  <c:v>116</c:v>
                </c:pt>
                <c:pt idx="42">
                  <c:v>116</c:v>
                </c:pt>
                <c:pt idx="43">
                  <c:v>116</c:v>
                </c:pt>
                <c:pt idx="44">
                  <c:v>116</c:v>
                </c:pt>
                <c:pt idx="45">
                  <c:v>116</c:v>
                </c:pt>
                <c:pt idx="46">
                  <c:v>116</c:v>
                </c:pt>
                <c:pt idx="47">
                  <c:v>116</c:v>
                </c:pt>
                <c:pt idx="48">
                  <c:v>116</c:v>
                </c:pt>
                <c:pt idx="49">
                  <c:v>116</c:v>
                </c:pt>
                <c:pt idx="50">
                  <c:v>116</c:v>
                </c:pt>
                <c:pt idx="51">
                  <c:v>116</c:v>
                </c:pt>
                <c:pt idx="52">
                  <c:v>116</c:v>
                </c:pt>
                <c:pt idx="53">
                  <c:v>116</c:v>
                </c:pt>
                <c:pt idx="54">
                  <c:v>116</c:v>
                </c:pt>
                <c:pt idx="55">
                  <c:v>116</c:v>
                </c:pt>
                <c:pt idx="56">
                  <c:v>116</c:v>
                </c:pt>
                <c:pt idx="57">
                  <c:v>116</c:v>
                </c:pt>
                <c:pt idx="58">
                  <c:v>116</c:v>
                </c:pt>
                <c:pt idx="59">
                  <c:v>116</c:v>
                </c:pt>
                <c:pt idx="60">
                  <c:v>116</c:v>
                </c:pt>
                <c:pt idx="61">
                  <c:v>116</c:v>
                </c:pt>
                <c:pt idx="62">
                  <c:v>116</c:v>
                </c:pt>
                <c:pt idx="63">
                  <c:v>116</c:v>
                </c:pt>
                <c:pt idx="64">
                  <c:v>116</c:v>
                </c:pt>
                <c:pt idx="65">
                  <c:v>116</c:v>
                </c:pt>
                <c:pt idx="66">
                  <c:v>116</c:v>
                </c:pt>
                <c:pt idx="67">
                  <c:v>116</c:v>
                </c:pt>
                <c:pt idx="68">
                  <c:v>116</c:v>
                </c:pt>
                <c:pt idx="69">
                  <c:v>116</c:v>
                </c:pt>
                <c:pt idx="70">
                  <c:v>116</c:v>
                </c:pt>
                <c:pt idx="71">
                  <c:v>116</c:v>
                </c:pt>
                <c:pt idx="72">
                  <c:v>116</c:v>
                </c:pt>
                <c:pt idx="73">
                  <c:v>116</c:v>
                </c:pt>
                <c:pt idx="74">
                  <c:v>116</c:v>
                </c:pt>
                <c:pt idx="75">
                  <c:v>116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7F5-4E39-9980-29A8BF5E6B3B}"/>
            </c:ext>
          </c:extLst>
        </c:ser>
        <c:ser>
          <c:idx val="5"/>
          <c:order val="5"/>
          <c:tx>
            <c:strRef>
              <c:f>'Log DALYs Uganda Adult make (6)'!$O$1</c:f>
              <c:strCache>
                <c:ptCount val="1"/>
                <c:pt idx="0">
                  <c:v>LPG Only Water Heating</c:v>
                </c:pt>
              </c:strCache>
            </c:strRef>
          </c:tx>
          <c:spPr>
            <a:ln w="1905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'Log DALYs Uganda Adult make (6)'!$I$2:$I$77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(6)'!$O$2:$O$77</c:f>
              <c:numCache>
                <c:formatCode>General</c:formatCode>
                <c:ptCount val="7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7F5-4E39-9980-29A8BF5E6B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7628304"/>
        <c:axId val="797629136"/>
      </c:scatterChart>
      <c:valAx>
        <c:axId val="797628304"/>
        <c:scaling>
          <c:orientation val="minMax"/>
          <c:max val="1.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Log Removal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629136"/>
        <c:crosses val="autoZero"/>
        <c:crossBetween val="midCat"/>
      </c:valAx>
      <c:valAx>
        <c:axId val="797629136"/>
        <c:scaling>
          <c:orientation val="minMax"/>
          <c:max val="6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Absolute</a:t>
                </a:r>
                <a:r>
                  <a:rPr lang="en-US" sz="1200" baseline="0">
                    <a:solidFill>
                      <a:schemeClr val="tx1"/>
                    </a:solidFill>
                  </a:rPr>
                  <a:t> Value of DALYs </a:t>
                </a:r>
              </a:p>
              <a:p>
                <a:pPr>
                  <a:defRPr sz="1200">
                    <a:solidFill>
                      <a:schemeClr val="tx1"/>
                    </a:solidFill>
                  </a:defRPr>
                </a:pPr>
                <a:r>
                  <a:rPr lang="en-US" sz="1200" baseline="0">
                    <a:solidFill>
                      <a:schemeClr val="tx1"/>
                    </a:solidFill>
                  </a:rPr>
                  <a:t>Associated with Boiling</a:t>
                </a:r>
                <a:endParaRPr lang="en-US" sz="120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1.7609108720564856E-2"/>
              <c:y val="0.102654867256637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628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890894976156149"/>
          <c:y val="0.80486600236917283"/>
          <c:w val="0.85109105023843845"/>
          <c:h val="0.173895059577729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'Log DALYs Uganda Adult make (6)'!$J$1</c:f>
              <c:strCache>
                <c:ptCount val="1"/>
                <c:pt idx="0">
                  <c:v>High Risk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(6)'!$I$2:$I$77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(6)'!$J$2:$J$77</c:f>
              <c:numCache>
                <c:formatCode>General</c:formatCode>
                <c:ptCount val="76"/>
                <c:pt idx="0">
                  <c:v>0</c:v>
                </c:pt>
                <c:pt idx="1">
                  <c:v>68.50838936166997</c:v>
                </c:pt>
                <c:pt idx="2">
                  <c:v>136.92895491296008</c:v>
                </c:pt>
                <c:pt idx="3">
                  <c:v>204.76523999313304</c:v>
                </c:pt>
                <c:pt idx="4">
                  <c:v>271.49720655912404</c:v>
                </c:pt>
                <c:pt idx="5">
                  <c:v>336.60477485049307</c:v>
                </c:pt>
                <c:pt idx="6">
                  <c:v>399.58917667014009</c:v>
                </c:pt>
                <c:pt idx="7">
                  <c:v>459.98679591347604</c:v>
                </c:pt>
                <c:pt idx="8">
                  <c:v>517.3922881701161</c:v>
                </c:pt>
                <c:pt idx="9">
                  <c:v>571.4923156077391</c:v>
                </c:pt>
                <c:pt idx="10">
                  <c:v>622.0855694342531</c:v>
                </c:pt>
                <c:pt idx="11">
                  <c:v>669.07417667703305</c:v>
                </c:pt>
                <c:pt idx="12">
                  <c:v>712.44032676954703</c:v>
                </c:pt>
                <c:pt idx="13">
                  <c:v>752.22415842165606</c:v>
                </c:pt>
                <c:pt idx="14">
                  <c:v>788.510555392068</c:v>
                </c:pt>
                <c:pt idx="15">
                  <c:v>821.43108657358107</c:v>
                </c:pt>
                <c:pt idx="16">
                  <c:v>851.17443839258408</c:v>
                </c:pt>
                <c:pt idx="17">
                  <c:v>877.98632636811612</c:v>
                </c:pt>
                <c:pt idx="18">
                  <c:v>902.14883713171116</c:v>
                </c:pt>
                <c:pt idx="19">
                  <c:v>923.94667871302204</c:v>
                </c:pt>
                <c:pt idx="20">
                  <c:v>943.63484301170604</c:v>
                </c:pt>
                <c:pt idx="21">
                  <c:v>961.41903494839812</c:v>
                </c:pt>
                <c:pt idx="22">
                  <c:v>977.4549502936361</c:v>
                </c:pt>
                <c:pt idx="23">
                  <c:v>991.86411238524306</c:v>
                </c:pt>
                <c:pt idx="24">
                  <c:v>1004.7553900345971</c:v>
                </c:pt>
                <c:pt idx="25">
                  <c:v>1016.240770087958</c:v>
                </c:pt>
                <c:pt idx="26">
                  <c:v>1026.4406893910771</c:v>
                </c:pt>
                <c:pt idx="27">
                  <c:v>1035.4810341224952</c:v>
                </c:pt>
                <c:pt idx="28">
                  <c:v>1043.486649343085</c:v>
                </c:pt>
                <c:pt idx="29">
                  <c:v>1050.575532629422</c:v>
                </c:pt>
                <c:pt idx="30">
                  <c:v>1056.855939767888</c:v>
                </c:pt>
                <c:pt idx="31">
                  <c:v>1062.426458731577</c:v>
                </c:pt>
                <c:pt idx="32">
                  <c:v>1067.3773258907013</c:v>
                </c:pt>
                <c:pt idx="33">
                  <c:v>1071.7909177677748</c:v>
                </c:pt>
                <c:pt idx="34">
                  <c:v>1075.7406511565221</c:v>
                </c:pt>
                <c:pt idx="35">
                  <c:v>1079.2891085152903</c:v>
                </c:pt>
                <c:pt idx="36">
                  <c:v>1082.4867605393633</c:v>
                </c:pt>
                <c:pt idx="37">
                  <c:v>1085.3722059432127</c:v>
                </c:pt>
                <c:pt idx="38">
                  <c:v>1087.9740910557555</c:v>
                </c:pt>
                <c:pt idx="39">
                  <c:v>1090.3142182740389</c:v>
                </c:pt>
                <c:pt idx="40">
                  <c:v>1092.4109430894473</c:v>
                </c:pt>
                <c:pt idx="41">
                  <c:v>1094.281934353299</c:v>
                </c:pt>
                <c:pt idx="42">
                  <c:v>1095.9457425479889</c:v>
                </c:pt>
                <c:pt idx="43">
                  <c:v>1097.4221551217113</c:v>
                </c:pt>
                <c:pt idx="44">
                  <c:v>1098.7317291374557</c:v>
                </c:pt>
                <c:pt idx="45">
                  <c:v>1099.89503613481</c:v>
                </c:pt>
                <c:pt idx="46">
                  <c:v>1100.9320333061617</c:v>
                </c:pt>
                <c:pt idx="47">
                  <c:v>1101.8616723395387</c:v>
                </c:pt>
                <c:pt idx="48">
                  <c:v>1102.7015583401626</c:v>
                </c:pt>
                <c:pt idx="49">
                  <c:v>1103.4674186075754</c:v>
                </c:pt>
                <c:pt idx="50">
                  <c:v>1104.1723918461626</c:v>
                </c:pt>
                <c:pt idx="51">
                  <c:v>1104.8264458266624</c:v>
                </c:pt>
                <c:pt idx="52">
                  <c:v>1105.4362737489578</c:v>
                </c:pt>
                <c:pt idx="53">
                  <c:v>1106.0057872787563</c:v>
                </c:pt>
                <c:pt idx="54">
                  <c:v>1106.5370403042916</c:v>
                </c:pt>
                <c:pt idx="55">
                  <c:v>1107.0312762671581</c:v>
                </c:pt>
                <c:pt idx="56">
                  <c:v>1107.4898195318665</c:v>
                </c:pt>
                <c:pt idx="57">
                  <c:v>1107.9146467350167</c:v>
                </c:pt>
                <c:pt idx="58">
                  <c:v>1108.3085965528696</c:v>
                </c:pt>
                <c:pt idx="59">
                  <c:v>1108.6752691887216</c:v>
                </c:pt>
                <c:pt idx="60">
                  <c:v>1109.0187243015291</c:v>
                </c:pt>
                <c:pt idx="61">
                  <c:v>1109.343106831506</c:v>
                </c:pt>
                <c:pt idx="62">
                  <c:v>1109.6523105274002</c:v>
                </c:pt>
                <c:pt idx="63">
                  <c:v>1109.9497383371984</c:v>
                </c:pt>
                <c:pt idx="64">
                  <c:v>1110.2381678717725</c:v>
                </c:pt>
                <c:pt idx="65">
                  <c:v>1110.5197096821203</c:v>
                </c:pt>
                <c:pt idx="66">
                  <c:v>1110.7958608238109</c:v>
                </c:pt>
                <c:pt idx="67">
                  <c:v>1111.067685461566</c:v>
                </c:pt>
                <c:pt idx="68">
                  <c:v>1111.3361680931353</c:v>
                </c:pt>
                <c:pt idx="69">
                  <c:v>1111.6027457226967</c:v>
                </c:pt>
                <c:pt idx="70">
                  <c:v>1111.8698932084301</c:v>
                </c:pt>
                <c:pt idx="71">
                  <c:v>1112.1414387360003</c:v>
                </c:pt>
                <c:pt idx="72">
                  <c:v>1112.4222063359825</c:v>
                </c:pt>
                <c:pt idx="73">
                  <c:v>1112.716842803693</c:v>
                </c:pt>
                <c:pt idx="74">
                  <c:v>1113.0282223996333</c:v>
                </c:pt>
                <c:pt idx="75">
                  <c:v>1113.3562016399942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FA3-4595-BDB1-31847765E5A0}"/>
            </c:ext>
          </c:extLst>
        </c:ser>
        <c:ser>
          <c:idx val="1"/>
          <c:order val="1"/>
          <c:tx>
            <c:strRef>
              <c:f>'Log DALYs Uganda Adult make (6)'!$K$1</c:f>
              <c:strCache>
                <c:ptCount val="1"/>
                <c:pt idx="0">
                  <c:v>Medium Risk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(6)'!$I$2:$I$77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(6)'!$K$2:$K$77</c:f>
              <c:numCache>
                <c:formatCode>General</c:formatCode>
                <c:ptCount val="76"/>
                <c:pt idx="0">
                  <c:v>0</c:v>
                </c:pt>
                <c:pt idx="1">
                  <c:v>47.860959910007978</c:v>
                </c:pt>
                <c:pt idx="2">
                  <c:v>91.937374199927945</c:v>
                </c:pt>
                <c:pt idx="3">
                  <c:v>132.25921740143394</c:v>
                </c:pt>
                <c:pt idx="4">
                  <c:v>168.90811423395598</c:v>
                </c:pt>
                <c:pt idx="5">
                  <c:v>202.01201230106994</c:v>
                </c:pt>
                <c:pt idx="6">
                  <c:v>231.74423235448899</c:v>
                </c:pt>
                <c:pt idx="7">
                  <c:v>258.31961542110997</c:v>
                </c:pt>
                <c:pt idx="8">
                  <c:v>281.98446614581997</c:v>
                </c:pt>
                <c:pt idx="9">
                  <c:v>303.00259279772797</c:v>
                </c:pt>
                <c:pt idx="10">
                  <c:v>321.64194847713497</c:v>
                </c:pt>
                <c:pt idx="11">
                  <c:v>338.16504007586298</c:v>
                </c:pt>
                <c:pt idx="12">
                  <c:v>352.82279240428295</c:v>
                </c:pt>
                <c:pt idx="13">
                  <c:v>365.84917300027195</c:v>
                </c:pt>
                <c:pt idx="14">
                  <c:v>377.45486684105492</c:v>
                </c:pt>
                <c:pt idx="15">
                  <c:v>387.82115859946998</c:v>
                </c:pt>
                <c:pt idx="16">
                  <c:v>397.09682058841696</c:v>
                </c:pt>
                <c:pt idx="17">
                  <c:v>405.39990394115796</c:v>
                </c:pt>
                <c:pt idx="18">
                  <c:v>412.82393880950195</c:v>
                </c:pt>
                <c:pt idx="19">
                  <c:v>419.44614845146594</c:v>
                </c:pt>
                <c:pt idx="20">
                  <c:v>425.33504894222199</c:v>
                </c:pt>
                <c:pt idx="21">
                  <c:v>430.55578848802793</c:v>
                </c:pt>
                <c:pt idx="22">
                  <c:v>435.17279610162393</c:v>
                </c:pt>
                <c:pt idx="23">
                  <c:v>439.25034310057526</c:v>
                </c:pt>
                <c:pt idx="24">
                  <c:v>442.85205691428803</c:v>
                </c:pt>
                <c:pt idx="25">
                  <c:v>446.03987681697299</c:v>
                </c:pt>
                <c:pt idx="26">
                  <c:v>448.87218032866497</c:v>
                </c:pt>
                <c:pt idx="27">
                  <c:v>451.40109329231518</c:v>
                </c:pt>
                <c:pt idx="28">
                  <c:v>453.67008443534098</c:v>
                </c:pt>
                <c:pt idx="29">
                  <c:v>455.71337236683746</c:v>
                </c:pt>
                <c:pt idx="30">
                  <c:v>457.55782274187305</c:v>
                </c:pt>
                <c:pt idx="31">
                  <c:v>459.22664603085286</c:v>
                </c:pt>
                <c:pt idx="32">
                  <c:v>460.74325148933235</c:v>
                </c:pt>
                <c:pt idx="33">
                  <c:v>462.13344613582746</c:v>
                </c:pt>
                <c:pt idx="34">
                  <c:v>463.42484423035057</c:v>
                </c:pt>
                <c:pt idx="35">
                  <c:v>464.64370890430928</c:v>
                </c:pt>
                <c:pt idx="36">
                  <c:v>465.81086249522923</c:v>
                </c:pt>
                <c:pt idx="37">
                  <c:v>466.93885986202707</c:v>
                </c:pt>
                <c:pt idx="38">
                  <c:v>468.03185357767313</c:v>
                </c:pt>
                <c:pt idx="39">
                  <c:v>469.08799006254833</c:v>
                </c:pt>
                <c:pt idx="40">
                  <c:v>470.10285188368073</c:v>
                </c:pt>
                <c:pt idx="41">
                  <c:v>471.07223013555637</c:v>
                </c:pt>
                <c:pt idx="42">
                  <c:v>471.99334884460359</c:v>
                </c:pt>
                <c:pt idx="43">
                  <c:v>472.86478472727629</c:v>
                </c:pt>
                <c:pt idx="44">
                  <c:v>473.68590457809796</c:v>
                </c:pt>
                <c:pt idx="45">
                  <c:v>474.45649467204714</c:v>
                </c:pt>
                <c:pt idx="46">
                  <c:v>475.17678564032195</c:v>
                </c:pt>
                <c:pt idx="47">
                  <c:v>475.84772564733419</c:v>
                </c:pt>
                <c:pt idx="48">
                  <c:v>476.47126576930327</c:v>
                </c:pt>
                <c:pt idx="49">
                  <c:v>477.05049855224536</c:v>
                </c:pt>
                <c:pt idx="50">
                  <c:v>477.58959856483295</c:v>
                </c:pt>
                <c:pt idx="51">
                  <c:v>478.09358309560128</c:v>
                </c:pt>
                <c:pt idx="52">
                  <c:v>478.56793850804604</c:v>
                </c:pt>
                <c:pt idx="53">
                  <c:v>479.01816766730599</c:v>
                </c:pt>
                <c:pt idx="54">
                  <c:v>479.44932637235115</c:v>
                </c:pt>
                <c:pt idx="55">
                  <c:v>479.86563082138298</c:v>
                </c:pt>
                <c:pt idx="56">
                  <c:v>480.27021555788917</c:v>
                </c:pt>
                <c:pt idx="57">
                  <c:v>480.66508938647394</c:v>
                </c:pt>
                <c:pt idx="58">
                  <c:v>481.05128557413485</c:v>
                </c:pt>
                <c:pt idx="59">
                  <c:v>481.42915526277147</c:v>
                </c:pt>
                <c:pt idx="60">
                  <c:v>481.79872346227137</c:v>
                </c:pt>
                <c:pt idx="61">
                  <c:v>482.16001650292134</c:v>
                </c:pt>
                <c:pt idx="62">
                  <c:v>482.51327884803368</c:v>
                </c:pt>
                <c:pt idx="63">
                  <c:v>482.85902914334866</c:v>
                </c:pt>
                <c:pt idx="64">
                  <c:v>483.19795660817806</c:v>
                </c:pt>
                <c:pt idx="65">
                  <c:v>483.53071181586597</c:v>
                </c:pt>
                <c:pt idx="66">
                  <c:v>483.85767857719048</c:v>
                </c:pt>
                <c:pt idx="67">
                  <c:v>484.17881670215098</c:v>
                </c:pt>
                <c:pt idx="68">
                  <c:v>484.49364876016477</c:v>
                </c:pt>
                <c:pt idx="69">
                  <c:v>484.80144534423977</c:v>
                </c:pt>
                <c:pt idx="70">
                  <c:v>485.10164640308318</c:v>
                </c:pt>
                <c:pt idx="71">
                  <c:v>485.39451003118717</c:v>
                </c:pt>
                <c:pt idx="72">
                  <c:v>485.68184982709255</c:v>
                </c:pt>
                <c:pt idx="73">
                  <c:v>485.96751346880166</c:v>
                </c:pt>
                <c:pt idx="74">
                  <c:v>486.25713905686104</c:v>
                </c:pt>
                <c:pt idx="75">
                  <c:v>486.55694882017434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FA3-4595-BDB1-31847765E5A0}"/>
            </c:ext>
          </c:extLst>
        </c:ser>
        <c:ser>
          <c:idx val="2"/>
          <c:order val="2"/>
          <c:tx>
            <c:strRef>
              <c:f>'Log DALYs Uganda Adult make (6)'!$L$1</c:f>
              <c:strCache>
                <c:ptCount val="1"/>
                <c:pt idx="0">
                  <c:v>Low Risk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(6)'!$I$2:$I$77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(6)'!$L$2:$L$77</c:f>
              <c:numCache>
                <c:formatCode>General</c:formatCode>
                <c:ptCount val="76"/>
                <c:pt idx="0">
                  <c:v>0</c:v>
                </c:pt>
                <c:pt idx="1">
                  <c:v>19.116059728172985</c:v>
                </c:pt>
                <c:pt idx="2">
                  <c:v>36.039894605398985</c:v>
                </c:pt>
                <c:pt idx="3">
                  <c:v>51.019887555967983</c:v>
                </c:pt>
                <c:pt idx="4">
                  <c:v>64.274043244670992</c:v>
                </c:pt>
                <c:pt idx="5">
                  <c:v>75.983097060810991</c:v>
                </c:pt>
                <c:pt idx="6">
                  <c:v>86.29607292523599</c:v>
                </c:pt>
                <c:pt idx="7">
                  <c:v>95.340935982106998</c:v>
                </c:pt>
                <c:pt idx="8">
                  <c:v>103.23470833147799</c:v>
                </c:pt>
                <c:pt idx="9">
                  <c:v>110.09083899150799</c:v>
                </c:pt>
                <c:pt idx="10">
                  <c:v>116.02326736201999</c:v>
                </c:pt>
                <c:pt idx="11">
                  <c:v>121.1467380099576</c:v>
                </c:pt>
                <c:pt idx="12">
                  <c:v>125.57342570969109</c:v>
                </c:pt>
                <c:pt idx="13">
                  <c:v>129.40742353042779</c:v>
                </c:pt>
                <c:pt idx="14">
                  <c:v>132.73978929767901</c:v>
                </c:pt>
                <c:pt idx="15">
                  <c:v>135.6463804257464</c:v>
                </c:pt>
                <c:pt idx="16">
                  <c:v>138.18901959942878</c:v>
                </c:pt>
                <c:pt idx="17">
                  <c:v>140.4189068684606</c:v>
                </c:pt>
                <c:pt idx="18">
                  <c:v>142.3804208262066</c:v>
                </c:pt>
                <c:pt idx="19">
                  <c:v>144.11362925166989</c:v>
                </c:pt>
                <c:pt idx="20">
                  <c:v>145.65478427657848</c:v>
                </c:pt>
                <c:pt idx="21">
                  <c:v>147.03533086473908</c:v>
                </c:pt>
                <c:pt idx="22">
                  <c:v>148.2807254879468</c:v>
                </c:pt>
                <c:pt idx="23">
                  <c:v>149.41019437173659</c:v>
                </c:pt>
                <c:pt idx="24">
                  <c:v>150.43779089037611</c:v>
                </c:pt>
                <c:pt idx="25">
                  <c:v>151.374400420434</c:v>
                </c:pt>
                <c:pt idx="26">
                  <c:v>152.22999161651879</c:v>
                </c:pt>
                <c:pt idx="27">
                  <c:v>153.015325939825</c:v>
                </c:pt>
                <c:pt idx="28">
                  <c:v>153.74246291515658</c:v>
                </c:pt>
                <c:pt idx="29">
                  <c:v>154.42387384481731</c:v>
                </c:pt>
                <c:pt idx="30">
                  <c:v>155.07070057813661</c:v>
                </c:pt>
                <c:pt idx="31">
                  <c:v>155.69115325485959</c:v>
                </c:pt>
                <c:pt idx="32">
                  <c:v>156.28984409358668</c:v>
                </c:pt>
                <c:pt idx="33">
                  <c:v>156.86821249112799</c:v>
                </c:pt>
                <c:pt idx="34">
                  <c:v>157.42564038141279</c:v>
                </c:pt>
                <c:pt idx="35">
                  <c:v>157.96069356248231</c:v>
                </c:pt>
                <c:pt idx="36">
                  <c:v>158.47208905826409</c:v>
                </c:pt>
                <c:pt idx="37">
                  <c:v>158.95925591680498</c:v>
                </c:pt>
                <c:pt idx="38">
                  <c:v>159.4225576692441</c:v>
                </c:pt>
                <c:pt idx="39">
                  <c:v>159.86332071403149</c:v>
                </c:pt>
                <c:pt idx="40">
                  <c:v>160.28378291248589</c:v>
                </c:pt>
                <c:pt idx="41">
                  <c:v>160.68699930888189</c:v>
                </c:pt>
                <c:pt idx="42">
                  <c:v>161.07668597700558</c:v>
                </c:pt>
                <c:pt idx="43">
                  <c:v>161.4569899430428</c:v>
                </c:pt>
                <c:pt idx="44">
                  <c:v>161.8322333720609</c:v>
                </c:pt>
                <c:pt idx="45">
                  <c:v>162.2067463492165</c:v>
                </c:pt>
                <c:pt idx="46">
                  <c:v>162.5849056235229</c:v>
                </c:pt>
                <c:pt idx="47">
                  <c:v>162.9713562520335</c:v>
                </c:pt>
                <c:pt idx="48">
                  <c:v>163.3711152241429</c:v>
                </c:pt>
                <c:pt idx="49">
                  <c:v>163.78908358300259</c:v>
                </c:pt>
                <c:pt idx="50">
                  <c:v>164.22876341286781</c:v>
                </c:pt>
                <c:pt idx="51">
                  <c:v>164.69062990300648</c:v>
                </c:pt>
                <c:pt idx="52">
                  <c:v>165.17106397925559</c:v>
                </c:pt>
                <c:pt idx="53">
                  <c:v>165.66252651171359</c:v>
                </c:pt>
                <c:pt idx="54">
                  <c:v>166.15493854225588</c:v>
                </c:pt>
                <c:pt idx="55">
                  <c:v>166.63762585493089</c:v>
                </c:pt>
                <c:pt idx="56">
                  <c:v>167.10107231405999</c:v>
                </c:pt>
                <c:pt idx="57">
                  <c:v>167.5380269130475</c:v>
                </c:pt>
                <c:pt idx="58">
                  <c:v>167.9439138140682</c:v>
                </c:pt>
                <c:pt idx="59">
                  <c:v>168.3167541005393</c:v>
                </c:pt>
                <c:pt idx="60">
                  <c:v>168.6568531575698</c:v>
                </c:pt>
                <c:pt idx="61">
                  <c:v>168.96641008503508</c:v>
                </c:pt>
                <c:pt idx="62">
                  <c:v>169.24908488045949</c:v>
                </c:pt>
                <c:pt idx="63">
                  <c:v>169.50950220221421</c:v>
                </c:pt>
                <c:pt idx="64">
                  <c:v>169.75269230948538</c:v>
                </c:pt>
                <c:pt idx="65">
                  <c:v>169.98352521356529</c:v>
                </c:pt>
                <c:pt idx="66">
                  <c:v>170.20622696968479</c:v>
                </c:pt>
                <c:pt idx="67">
                  <c:v>170.42405503310829</c:v>
                </c:pt>
                <c:pt idx="68">
                  <c:v>170.63916956572069</c:v>
                </c:pt>
                <c:pt idx="69">
                  <c:v>170.85269711942439</c:v>
                </c:pt>
                <c:pt idx="70">
                  <c:v>171.06495384862311</c:v>
                </c:pt>
                <c:pt idx="71">
                  <c:v>171.2757720326494</c:v>
                </c:pt>
                <c:pt idx="72">
                  <c:v>171.48485237432209</c:v>
                </c:pt>
                <c:pt idx="73">
                  <c:v>171.69205574957971</c:v>
                </c:pt>
                <c:pt idx="74">
                  <c:v>171.89756737694549</c:v>
                </c:pt>
                <c:pt idx="75">
                  <c:v>172.10191333685989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FA3-4595-BDB1-31847765E5A0}"/>
            </c:ext>
          </c:extLst>
        </c:ser>
        <c:ser>
          <c:idx val="3"/>
          <c:order val="3"/>
          <c:tx>
            <c:strRef>
              <c:f>'Log DALYs Uganda Adult make (6)'!$M$1</c:f>
              <c:strCache>
                <c:ptCount val="1"/>
                <c:pt idx="0">
                  <c:v>Traditional Stove Cooking + Water Heating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(6)'!$I$2:$I$77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(6)'!$M$2:$M$77</c:f>
              <c:numCache>
                <c:formatCode>General</c:formatCode>
                <c:ptCount val="76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FA3-4595-BDB1-31847765E5A0}"/>
            </c:ext>
          </c:extLst>
        </c:ser>
        <c:ser>
          <c:idx val="4"/>
          <c:order val="4"/>
          <c:tx>
            <c:strRef>
              <c:f>'Log DALYs Uganda Adult make (6)'!$N$1</c:f>
              <c:strCache>
                <c:ptCount val="1"/>
                <c:pt idx="0">
                  <c:v>Traditional Stove Only Water Heating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(6)'!$I$2:$I$77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(6)'!$N$2:$N$77</c:f>
              <c:numCache>
                <c:formatCode>General</c:formatCode>
                <c:ptCount val="76"/>
                <c:pt idx="0">
                  <c:v>116</c:v>
                </c:pt>
                <c:pt idx="1">
                  <c:v>116</c:v>
                </c:pt>
                <c:pt idx="2">
                  <c:v>116</c:v>
                </c:pt>
                <c:pt idx="3">
                  <c:v>116</c:v>
                </c:pt>
                <c:pt idx="4">
                  <c:v>116</c:v>
                </c:pt>
                <c:pt idx="5">
                  <c:v>116</c:v>
                </c:pt>
                <c:pt idx="6">
                  <c:v>116</c:v>
                </c:pt>
                <c:pt idx="7">
                  <c:v>116</c:v>
                </c:pt>
                <c:pt idx="8">
                  <c:v>116</c:v>
                </c:pt>
                <c:pt idx="9">
                  <c:v>116</c:v>
                </c:pt>
                <c:pt idx="10">
                  <c:v>116</c:v>
                </c:pt>
                <c:pt idx="11">
                  <c:v>116</c:v>
                </c:pt>
                <c:pt idx="12">
                  <c:v>116</c:v>
                </c:pt>
                <c:pt idx="13">
                  <c:v>116</c:v>
                </c:pt>
                <c:pt idx="14">
                  <c:v>116</c:v>
                </c:pt>
                <c:pt idx="15">
                  <c:v>116</c:v>
                </c:pt>
                <c:pt idx="16">
                  <c:v>116</c:v>
                </c:pt>
                <c:pt idx="17">
                  <c:v>116</c:v>
                </c:pt>
                <c:pt idx="18">
                  <c:v>116</c:v>
                </c:pt>
                <c:pt idx="19">
                  <c:v>116</c:v>
                </c:pt>
                <c:pt idx="20">
                  <c:v>116</c:v>
                </c:pt>
                <c:pt idx="21">
                  <c:v>116</c:v>
                </c:pt>
                <c:pt idx="22">
                  <c:v>116</c:v>
                </c:pt>
                <c:pt idx="23">
                  <c:v>116</c:v>
                </c:pt>
                <c:pt idx="24">
                  <c:v>116</c:v>
                </c:pt>
                <c:pt idx="25">
                  <c:v>116</c:v>
                </c:pt>
                <c:pt idx="26">
                  <c:v>116</c:v>
                </c:pt>
                <c:pt idx="27">
                  <c:v>116</c:v>
                </c:pt>
                <c:pt idx="28">
                  <c:v>116</c:v>
                </c:pt>
                <c:pt idx="29">
                  <c:v>116</c:v>
                </c:pt>
                <c:pt idx="30">
                  <c:v>116</c:v>
                </c:pt>
                <c:pt idx="31">
                  <c:v>116</c:v>
                </c:pt>
                <c:pt idx="32">
                  <c:v>116</c:v>
                </c:pt>
                <c:pt idx="33">
                  <c:v>116</c:v>
                </c:pt>
                <c:pt idx="34">
                  <c:v>116</c:v>
                </c:pt>
                <c:pt idx="35">
                  <c:v>116</c:v>
                </c:pt>
                <c:pt idx="36">
                  <c:v>116</c:v>
                </c:pt>
                <c:pt idx="37">
                  <c:v>116</c:v>
                </c:pt>
                <c:pt idx="38">
                  <c:v>116</c:v>
                </c:pt>
                <c:pt idx="39">
                  <c:v>116</c:v>
                </c:pt>
                <c:pt idx="40">
                  <c:v>116</c:v>
                </c:pt>
                <c:pt idx="41">
                  <c:v>116</c:v>
                </c:pt>
                <c:pt idx="42">
                  <c:v>116</c:v>
                </c:pt>
                <c:pt idx="43">
                  <c:v>116</c:v>
                </c:pt>
                <c:pt idx="44">
                  <c:v>116</c:v>
                </c:pt>
                <c:pt idx="45">
                  <c:v>116</c:v>
                </c:pt>
                <c:pt idx="46">
                  <c:v>116</c:v>
                </c:pt>
                <c:pt idx="47">
                  <c:v>116</c:v>
                </c:pt>
                <c:pt idx="48">
                  <c:v>116</c:v>
                </c:pt>
                <c:pt idx="49">
                  <c:v>116</c:v>
                </c:pt>
                <c:pt idx="50">
                  <c:v>116</c:v>
                </c:pt>
                <c:pt idx="51">
                  <c:v>116</c:v>
                </c:pt>
                <c:pt idx="52">
                  <c:v>116</c:v>
                </c:pt>
                <c:pt idx="53">
                  <c:v>116</c:v>
                </c:pt>
                <c:pt idx="54">
                  <c:v>116</c:v>
                </c:pt>
                <c:pt idx="55">
                  <c:v>116</c:v>
                </c:pt>
                <c:pt idx="56">
                  <c:v>116</c:v>
                </c:pt>
                <c:pt idx="57">
                  <c:v>116</c:v>
                </c:pt>
                <c:pt idx="58">
                  <c:v>116</c:v>
                </c:pt>
                <c:pt idx="59">
                  <c:v>116</c:v>
                </c:pt>
                <c:pt idx="60">
                  <c:v>116</c:v>
                </c:pt>
                <c:pt idx="61">
                  <c:v>116</c:v>
                </c:pt>
                <c:pt idx="62">
                  <c:v>116</c:v>
                </c:pt>
                <c:pt idx="63">
                  <c:v>116</c:v>
                </c:pt>
                <c:pt idx="64">
                  <c:v>116</c:v>
                </c:pt>
                <c:pt idx="65">
                  <c:v>116</c:v>
                </c:pt>
                <c:pt idx="66">
                  <c:v>116</c:v>
                </c:pt>
                <c:pt idx="67">
                  <c:v>116</c:v>
                </c:pt>
                <c:pt idx="68">
                  <c:v>116</c:v>
                </c:pt>
                <c:pt idx="69">
                  <c:v>116</c:v>
                </c:pt>
                <c:pt idx="70">
                  <c:v>116</c:v>
                </c:pt>
                <c:pt idx="71">
                  <c:v>116</c:v>
                </c:pt>
                <c:pt idx="72">
                  <c:v>116</c:v>
                </c:pt>
                <c:pt idx="73">
                  <c:v>116</c:v>
                </c:pt>
                <c:pt idx="74">
                  <c:v>116</c:v>
                </c:pt>
                <c:pt idx="75">
                  <c:v>116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FA3-4595-BDB1-31847765E5A0}"/>
            </c:ext>
          </c:extLst>
        </c:ser>
        <c:ser>
          <c:idx val="5"/>
          <c:order val="5"/>
          <c:tx>
            <c:strRef>
              <c:f>'Log DALYs Uganda Adult make (6)'!$O$1</c:f>
              <c:strCache>
                <c:ptCount val="1"/>
                <c:pt idx="0">
                  <c:v>LPG Only Water Heating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(6)'!$I$2:$I$77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(6)'!$O$2:$O$77</c:f>
              <c:numCache>
                <c:formatCode>General</c:formatCode>
                <c:ptCount val="7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FA3-4595-BDB1-31847765E5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7628304"/>
        <c:axId val="797629136"/>
      </c:scatterChart>
      <c:valAx>
        <c:axId val="797628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Removal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629136"/>
        <c:crosses val="autoZero"/>
        <c:crossBetween val="midCat"/>
      </c:valAx>
      <c:valAx>
        <c:axId val="79762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Decrease in Drinking Water DALYs</a:t>
                </a:r>
              </a:p>
            </c:rich>
          </c:tx>
          <c:layout>
            <c:manualLayout>
              <c:xMode val="edge"/>
              <c:yMode val="edge"/>
              <c:x val="6.6468842729970321E-2"/>
              <c:y val="2.3637670291213665E-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628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'Log DALYs Uganda Adult make (5)'!$B$1</c:f>
              <c:strCache>
                <c:ptCount val="1"/>
                <c:pt idx="0">
                  <c:v>Uganda Adult High Risk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(5)'!$A$2:$A$77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(5)'!$B$2:$B$77</c:f>
              <c:numCache>
                <c:formatCode>General</c:formatCode>
                <c:ptCount val="76"/>
                <c:pt idx="0">
                  <c:v>1166.6071775768801</c:v>
                </c:pt>
                <c:pt idx="1">
                  <c:v>1098.0987882152101</c:v>
                </c:pt>
                <c:pt idx="2">
                  <c:v>1029.67822266392</c:v>
                </c:pt>
                <c:pt idx="3">
                  <c:v>961.84193758374704</c:v>
                </c:pt>
                <c:pt idx="4">
                  <c:v>895.10997101775604</c:v>
                </c:pt>
                <c:pt idx="5">
                  <c:v>830.002402726387</c:v>
                </c:pt>
                <c:pt idx="6">
                  <c:v>767.01800090673999</c:v>
                </c:pt>
                <c:pt idx="7">
                  <c:v>706.62038166340403</c:v>
                </c:pt>
                <c:pt idx="8">
                  <c:v>649.21488940676397</c:v>
                </c:pt>
                <c:pt idx="9">
                  <c:v>595.11486196914097</c:v>
                </c:pt>
                <c:pt idx="10">
                  <c:v>544.52160814262697</c:v>
                </c:pt>
                <c:pt idx="11">
                  <c:v>497.53300089984702</c:v>
                </c:pt>
                <c:pt idx="12">
                  <c:v>454.16685080733299</c:v>
                </c:pt>
                <c:pt idx="13">
                  <c:v>414.38301915522402</c:v>
                </c:pt>
                <c:pt idx="14">
                  <c:v>378.09662218481202</c:v>
                </c:pt>
                <c:pt idx="15">
                  <c:v>345.17609100329901</c:v>
                </c:pt>
                <c:pt idx="16">
                  <c:v>315.432739184296</c:v>
                </c:pt>
                <c:pt idx="17">
                  <c:v>288.62085120876401</c:v>
                </c:pt>
                <c:pt idx="18">
                  <c:v>264.45834044516897</c:v>
                </c:pt>
                <c:pt idx="19">
                  <c:v>242.66049886385801</c:v>
                </c:pt>
                <c:pt idx="20">
                  <c:v>222.97233456517401</c:v>
                </c:pt>
                <c:pt idx="21">
                  <c:v>205.18814262848201</c:v>
                </c:pt>
                <c:pt idx="22">
                  <c:v>189.152227283244</c:v>
                </c:pt>
                <c:pt idx="23">
                  <c:v>174.74306519163699</c:v>
                </c:pt>
                <c:pt idx="24">
                  <c:v>161.85178754228301</c:v>
                </c:pt>
                <c:pt idx="25">
                  <c:v>150.36640748892199</c:v>
                </c:pt>
                <c:pt idx="26">
                  <c:v>140.16648818580299</c:v>
                </c:pt>
                <c:pt idx="27">
                  <c:v>131.12614345438499</c:v>
                </c:pt>
                <c:pt idx="28">
                  <c:v>123.120528233795</c:v>
                </c:pt>
                <c:pt idx="29">
                  <c:v>116.03164494745801</c:v>
                </c:pt>
                <c:pt idx="30">
                  <c:v>109.751237808992</c:v>
                </c:pt>
                <c:pt idx="31">
                  <c:v>104.18071884530301</c:v>
                </c:pt>
                <c:pt idx="32">
                  <c:v>99.229851686178705</c:v>
                </c:pt>
                <c:pt idx="33">
                  <c:v>94.816259809105404</c:v>
                </c:pt>
                <c:pt idx="34">
                  <c:v>90.866526420358099</c:v>
                </c:pt>
                <c:pt idx="35">
                  <c:v>87.318069061589796</c:v>
                </c:pt>
                <c:pt idx="36">
                  <c:v>84.120417037516802</c:v>
                </c:pt>
                <c:pt idx="37">
                  <c:v>81.234971633667399</c:v>
                </c:pt>
                <c:pt idx="38">
                  <c:v>78.633086521124596</c:v>
                </c:pt>
                <c:pt idx="39">
                  <c:v>76.292959302841098</c:v>
                </c:pt>
                <c:pt idx="40">
                  <c:v>74.196234487432704</c:v>
                </c:pt>
                <c:pt idx="41">
                  <c:v>72.325243223581097</c:v>
                </c:pt>
                <c:pt idx="42">
                  <c:v>70.661435028891205</c:v>
                </c:pt>
                <c:pt idx="43">
                  <c:v>69.185022455168806</c:v>
                </c:pt>
                <c:pt idx="44">
                  <c:v>67.875448439424403</c:v>
                </c:pt>
                <c:pt idx="45">
                  <c:v>66.712141442070205</c:v>
                </c:pt>
                <c:pt idx="46">
                  <c:v>65.675144270718405</c:v>
                </c:pt>
                <c:pt idx="47">
                  <c:v>64.745505237341405</c:v>
                </c:pt>
                <c:pt idx="48">
                  <c:v>63.905619236717499</c:v>
                </c:pt>
                <c:pt idx="49">
                  <c:v>63.139758969304701</c:v>
                </c:pt>
                <c:pt idx="50">
                  <c:v>62.4347857307175</c:v>
                </c:pt>
                <c:pt idx="51">
                  <c:v>61.780731750217598</c:v>
                </c:pt>
                <c:pt idx="52">
                  <c:v>61.170903827922203</c:v>
                </c:pt>
                <c:pt idx="53">
                  <c:v>60.601390298123803</c:v>
                </c:pt>
                <c:pt idx="54">
                  <c:v>60.070137272588397</c:v>
                </c:pt>
                <c:pt idx="55">
                  <c:v>59.5759013097219</c:v>
                </c:pt>
                <c:pt idx="56">
                  <c:v>59.117358045013503</c:v>
                </c:pt>
                <c:pt idx="57">
                  <c:v>58.692530841863302</c:v>
                </c:pt>
                <c:pt idx="58">
                  <c:v>58.298581024010502</c:v>
                </c:pt>
                <c:pt idx="59">
                  <c:v>57.931908388158597</c:v>
                </c:pt>
                <c:pt idx="60">
                  <c:v>57.588453275350901</c:v>
                </c:pt>
                <c:pt idx="61">
                  <c:v>57.264070745374099</c:v>
                </c:pt>
                <c:pt idx="62">
                  <c:v>56.954867049479901</c:v>
                </c:pt>
                <c:pt idx="63">
                  <c:v>56.657439239681601</c:v>
                </c:pt>
                <c:pt idx="64">
                  <c:v>56.3690097051077</c:v>
                </c:pt>
                <c:pt idx="65">
                  <c:v>56.087467894759897</c:v>
                </c:pt>
                <c:pt idx="66">
                  <c:v>55.8113167530692</c:v>
                </c:pt>
                <c:pt idx="67">
                  <c:v>55.539492115314097</c:v>
                </c:pt>
                <c:pt idx="68">
                  <c:v>55.271009483744898</c:v>
                </c:pt>
                <c:pt idx="69">
                  <c:v>55.004431854183501</c:v>
                </c:pt>
                <c:pt idx="70">
                  <c:v>54.737284368449998</c:v>
                </c:pt>
                <c:pt idx="71">
                  <c:v>54.465738840879801</c:v>
                </c:pt>
                <c:pt idx="72">
                  <c:v>54.184971240897497</c:v>
                </c:pt>
                <c:pt idx="73">
                  <c:v>53.890334773187099</c:v>
                </c:pt>
                <c:pt idx="74">
                  <c:v>53.578955177246897</c:v>
                </c:pt>
                <c:pt idx="75">
                  <c:v>53.250975936885901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458-422E-A69A-88D6FC66D248}"/>
            </c:ext>
          </c:extLst>
        </c:ser>
        <c:ser>
          <c:idx val="1"/>
          <c:order val="1"/>
          <c:tx>
            <c:strRef>
              <c:f>'Log DALYs Uganda Adult make (5)'!$C$1</c:f>
              <c:strCache>
                <c:ptCount val="1"/>
                <c:pt idx="0">
                  <c:v>Uganda Adult Medium Risk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(5)'!$A$2:$A$77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(5)'!$C$2:$C$77</c:f>
              <c:numCache>
                <c:formatCode>General</c:formatCode>
                <c:ptCount val="76"/>
                <c:pt idx="0">
                  <c:v>532.35262517372496</c:v>
                </c:pt>
                <c:pt idx="1">
                  <c:v>484.49166526371698</c:v>
                </c:pt>
                <c:pt idx="2">
                  <c:v>440.41525097379701</c:v>
                </c:pt>
                <c:pt idx="3">
                  <c:v>400.09340777229102</c:v>
                </c:pt>
                <c:pt idx="4">
                  <c:v>363.44451093976897</c:v>
                </c:pt>
                <c:pt idx="5">
                  <c:v>330.34061287265502</c:v>
                </c:pt>
                <c:pt idx="6">
                  <c:v>300.60839281923597</c:v>
                </c:pt>
                <c:pt idx="7">
                  <c:v>274.03300975261499</c:v>
                </c:pt>
                <c:pt idx="8">
                  <c:v>250.36815902790499</c:v>
                </c:pt>
                <c:pt idx="9">
                  <c:v>229.35003237599699</c:v>
                </c:pt>
                <c:pt idx="10">
                  <c:v>210.71067669659001</c:v>
                </c:pt>
                <c:pt idx="11">
                  <c:v>194.18758509786201</c:v>
                </c:pt>
                <c:pt idx="12">
                  <c:v>179.52983276944201</c:v>
                </c:pt>
                <c:pt idx="13">
                  <c:v>166.50345217345301</c:v>
                </c:pt>
                <c:pt idx="14">
                  <c:v>154.89775833267001</c:v>
                </c:pt>
                <c:pt idx="15">
                  <c:v>144.53146657425501</c:v>
                </c:pt>
                <c:pt idx="16">
                  <c:v>135.255804585308</c:v>
                </c:pt>
                <c:pt idx="17">
                  <c:v>126.952721232567</c:v>
                </c:pt>
                <c:pt idx="18">
                  <c:v>119.52868636422301</c:v>
                </c:pt>
                <c:pt idx="19">
                  <c:v>112.906476722259</c:v>
                </c:pt>
                <c:pt idx="20">
                  <c:v>107.017576231503</c:v>
                </c:pt>
                <c:pt idx="21">
                  <c:v>101.796836685697</c:v>
                </c:pt>
                <c:pt idx="22">
                  <c:v>97.179829072101001</c:v>
                </c:pt>
                <c:pt idx="23">
                  <c:v>93.102282073149695</c:v>
                </c:pt>
                <c:pt idx="24">
                  <c:v>89.500568259436903</c:v>
                </c:pt>
                <c:pt idx="25">
                  <c:v>86.312748356751996</c:v>
                </c:pt>
                <c:pt idx="26">
                  <c:v>83.480444845060006</c:v>
                </c:pt>
                <c:pt idx="27">
                  <c:v>80.951531881409807</c:v>
                </c:pt>
                <c:pt idx="28">
                  <c:v>78.682540738384006</c:v>
                </c:pt>
                <c:pt idx="29">
                  <c:v>76.639252806887498</c:v>
                </c:pt>
                <c:pt idx="30">
                  <c:v>74.794802431851906</c:v>
                </c:pt>
                <c:pt idx="31">
                  <c:v>73.125979142872097</c:v>
                </c:pt>
                <c:pt idx="32">
                  <c:v>71.609373684392594</c:v>
                </c:pt>
                <c:pt idx="33">
                  <c:v>70.219179037897504</c:v>
                </c:pt>
                <c:pt idx="34">
                  <c:v>68.927780943374401</c:v>
                </c:pt>
                <c:pt idx="35">
                  <c:v>67.708916269415695</c:v>
                </c:pt>
                <c:pt idx="36">
                  <c:v>66.541762678495701</c:v>
                </c:pt>
                <c:pt idx="37">
                  <c:v>65.413765311697901</c:v>
                </c:pt>
                <c:pt idx="38">
                  <c:v>64.320771596051799</c:v>
                </c:pt>
                <c:pt idx="39">
                  <c:v>63.264635111176602</c:v>
                </c:pt>
                <c:pt idx="40">
                  <c:v>62.249773290044203</c:v>
                </c:pt>
                <c:pt idx="41">
                  <c:v>61.280395038168599</c:v>
                </c:pt>
                <c:pt idx="42">
                  <c:v>60.3592763291214</c:v>
                </c:pt>
                <c:pt idx="43">
                  <c:v>59.487840446448701</c:v>
                </c:pt>
                <c:pt idx="44">
                  <c:v>58.666720595626998</c:v>
                </c:pt>
                <c:pt idx="45">
                  <c:v>57.896130501677803</c:v>
                </c:pt>
                <c:pt idx="46">
                  <c:v>57.175839533403</c:v>
                </c:pt>
                <c:pt idx="47">
                  <c:v>56.504899526390801</c:v>
                </c:pt>
                <c:pt idx="48">
                  <c:v>55.881359404421701</c:v>
                </c:pt>
                <c:pt idx="49">
                  <c:v>55.302126621479601</c:v>
                </c:pt>
                <c:pt idx="50">
                  <c:v>54.763026608891998</c:v>
                </c:pt>
                <c:pt idx="51">
                  <c:v>54.259042078123699</c:v>
                </c:pt>
                <c:pt idx="52">
                  <c:v>53.784686665678898</c:v>
                </c:pt>
                <c:pt idx="53">
                  <c:v>53.334457506419</c:v>
                </c:pt>
                <c:pt idx="54">
                  <c:v>52.903298801373801</c:v>
                </c:pt>
                <c:pt idx="55">
                  <c:v>52.486994352342002</c:v>
                </c:pt>
                <c:pt idx="56">
                  <c:v>52.0824096158358</c:v>
                </c:pt>
                <c:pt idx="57">
                  <c:v>51.687535787251001</c:v>
                </c:pt>
                <c:pt idx="58">
                  <c:v>51.301339599590101</c:v>
                </c:pt>
                <c:pt idx="59">
                  <c:v>50.9234699109535</c:v>
                </c:pt>
                <c:pt idx="60">
                  <c:v>50.553901711453598</c:v>
                </c:pt>
                <c:pt idx="61">
                  <c:v>50.192608670803601</c:v>
                </c:pt>
                <c:pt idx="62">
                  <c:v>49.839346325691302</c:v>
                </c:pt>
                <c:pt idx="63">
                  <c:v>49.493596030376303</c:v>
                </c:pt>
                <c:pt idx="64">
                  <c:v>49.154668565546899</c:v>
                </c:pt>
                <c:pt idx="65">
                  <c:v>48.821913357859003</c:v>
                </c:pt>
                <c:pt idx="66">
                  <c:v>48.494946596534497</c:v>
                </c:pt>
                <c:pt idx="67">
                  <c:v>48.173808471573999</c:v>
                </c:pt>
                <c:pt idx="68">
                  <c:v>47.8589764135602</c:v>
                </c:pt>
                <c:pt idx="69">
                  <c:v>47.5511798294852</c:v>
                </c:pt>
                <c:pt idx="70">
                  <c:v>47.250978770641801</c:v>
                </c:pt>
                <c:pt idx="71">
                  <c:v>46.9581151425378</c:v>
                </c:pt>
                <c:pt idx="72">
                  <c:v>46.670775346632396</c:v>
                </c:pt>
                <c:pt idx="73">
                  <c:v>46.385111704923297</c:v>
                </c:pt>
                <c:pt idx="74">
                  <c:v>46.095486116863903</c:v>
                </c:pt>
                <c:pt idx="75">
                  <c:v>45.795676353550597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458-422E-A69A-88D6FC66D248}"/>
            </c:ext>
          </c:extLst>
        </c:ser>
        <c:ser>
          <c:idx val="2"/>
          <c:order val="2"/>
          <c:tx>
            <c:strRef>
              <c:f>'Log DALYs Uganda Adult make (5)'!$D$1</c:f>
              <c:strCache>
                <c:ptCount val="1"/>
                <c:pt idx="0">
                  <c:v>Uganda Adult Low Risk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(5)'!$A$2:$A$77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(5)'!$D$2:$D$77</c:f>
              <c:numCache>
                <c:formatCode>General</c:formatCode>
                <c:ptCount val="76"/>
                <c:pt idx="0">
                  <c:v>219.28242578990699</c:v>
                </c:pt>
                <c:pt idx="1">
                  <c:v>200.16636606173401</c:v>
                </c:pt>
                <c:pt idx="2">
                  <c:v>183.24253118450801</c:v>
                </c:pt>
                <c:pt idx="3">
                  <c:v>168.26253823393901</c:v>
                </c:pt>
                <c:pt idx="4">
                  <c:v>155.008382545236</c:v>
                </c:pt>
                <c:pt idx="5">
                  <c:v>143.299328729096</c:v>
                </c:pt>
                <c:pt idx="6">
                  <c:v>132.98635286467101</c:v>
                </c:pt>
                <c:pt idx="7">
                  <c:v>123.9414898078</c:v>
                </c:pt>
                <c:pt idx="8">
                  <c:v>116.04771745842901</c:v>
                </c:pt>
                <c:pt idx="9">
                  <c:v>109.191586798399</c:v>
                </c:pt>
                <c:pt idx="10">
                  <c:v>103.259158427887</c:v>
                </c:pt>
                <c:pt idx="11">
                  <c:v>98.135687779949393</c:v>
                </c:pt>
                <c:pt idx="12">
                  <c:v>93.709000080215901</c:v>
                </c:pt>
                <c:pt idx="13">
                  <c:v>89.875002259479203</c:v>
                </c:pt>
                <c:pt idx="14">
                  <c:v>86.542636492227999</c:v>
                </c:pt>
                <c:pt idx="15">
                  <c:v>83.636045364160594</c:v>
                </c:pt>
                <c:pt idx="16">
                  <c:v>81.093406190478206</c:v>
                </c:pt>
                <c:pt idx="17">
                  <c:v>78.863518921446399</c:v>
                </c:pt>
                <c:pt idx="18">
                  <c:v>76.902004963700406</c:v>
                </c:pt>
                <c:pt idx="19">
                  <c:v>75.168796538237103</c:v>
                </c:pt>
                <c:pt idx="20">
                  <c:v>73.627641513328498</c:v>
                </c:pt>
                <c:pt idx="21">
                  <c:v>72.2470949251679</c:v>
                </c:pt>
                <c:pt idx="22">
                  <c:v>71.001700301960199</c:v>
                </c:pt>
                <c:pt idx="23">
                  <c:v>69.872231418170401</c:v>
                </c:pt>
                <c:pt idx="24">
                  <c:v>68.844634899530902</c:v>
                </c:pt>
                <c:pt idx="25">
                  <c:v>67.908025369472995</c:v>
                </c:pt>
                <c:pt idx="26">
                  <c:v>67.052434173388207</c:v>
                </c:pt>
                <c:pt idx="27">
                  <c:v>66.267099850082005</c:v>
                </c:pt>
                <c:pt idx="28">
                  <c:v>65.539962874750401</c:v>
                </c:pt>
                <c:pt idx="29">
                  <c:v>64.858551945089701</c:v>
                </c:pt>
                <c:pt idx="30">
                  <c:v>64.2117252117704</c:v>
                </c:pt>
                <c:pt idx="31">
                  <c:v>63.591272535047402</c:v>
                </c:pt>
                <c:pt idx="32">
                  <c:v>62.9925816963203</c:v>
                </c:pt>
                <c:pt idx="33">
                  <c:v>62.414213298779003</c:v>
                </c:pt>
                <c:pt idx="34">
                  <c:v>61.856785408494197</c:v>
                </c:pt>
                <c:pt idx="35">
                  <c:v>61.321732227424697</c:v>
                </c:pt>
                <c:pt idx="36">
                  <c:v>60.810336731642899</c:v>
                </c:pt>
                <c:pt idx="37">
                  <c:v>60.323169873102003</c:v>
                </c:pt>
                <c:pt idx="38">
                  <c:v>59.859868120662902</c:v>
                </c:pt>
                <c:pt idx="39">
                  <c:v>59.4191050758755</c:v>
                </c:pt>
                <c:pt idx="40">
                  <c:v>58.998642877421098</c:v>
                </c:pt>
                <c:pt idx="41">
                  <c:v>58.5954264810251</c:v>
                </c:pt>
                <c:pt idx="42">
                  <c:v>58.205739812901399</c:v>
                </c:pt>
                <c:pt idx="43">
                  <c:v>57.825435846864202</c:v>
                </c:pt>
                <c:pt idx="44">
                  <c:v>57.450192417846097</c:v>
                </c:pt>
                <c:pt idx="45">
                  <c:v>57.0756794406905</c:v>
                </c:pt>
                <c:pt idx="46">
                  <c:v>56.697520166384102</c:v>
                </c:pt>
                <c:pt idx="47">
                  <c:v>56.3110695378735</c:v>
                </c:pt>
                <c:pt idx="48">
                  <c:v>55.911310565764097</c:v>
                </c:pt>
                <c:pt idx="49">
                  <c:v>55.493342206904401</c:v>
                </c:pt>
                <c:pt idx="50">
                  <c:v>55.053662377039203</c:v>
                </c:pt>
                <c:pt idx="51">
                  <c:v>54.591795886900499</c:v>
                </c:pt>
                <c:pt idx="52">
                  <c:v>54.111361810651402</c:v>
                </c:pt>
                <c:pt idx="53">
                  <c:v>53.619899278193401</c:v>
                </c:pt>
                <c:pt idx="54">
                  <c:v>53.127487247651104</c:v>
                </c:pt>
                <c:pt idx="55">
                  <c:v>52.644799934976099</c:v>
                </c:pt>
                <c:pt idx="56">
                  <c:v>52.181353475846997</c:v>
                </c:pt>
                <c:pt idx="57">
                  <c:v>51.744398876859499</c:v>
                </c:pt>
                <c:pt idx="58">
                  <c:v>51.338511975838799</c:v>
                </c:pt>
                <c:pt idx="59">
                  <c:v>50.965671689367703</c:v>
                </c:pt>
                <c:pt idx="60">
                  <c:v>50.625572632337203</c:v>
                </c:pt>
                <c:pt idx="61">
                  <c:v>50.316015704871901</c:v>
                </c:pt>
                <c:pt idx="62">
                  <c:v>50.033340909447503</c:v>
                </c:pt>
                <c:pt idx="63">
                  <c:v>49.772923587692802</c:v>
                </c:pt>
                <c:pt idx="64">
                  <c:v>49.529733480421598</c:v>
                </c:pt>
                <c:pt idx="65">
                  <c:v>49.298900576341701</c:v>
                </c:pt>
                <c:pt idx="66">
                  <c:v>49.076198820222203</c:v>
                </c:pt>
                <c:pt idx="67">
                  <c:v>48.858370756798699</c:v>
                </c:pt>
                <c:pt idx="68">
                  <c:v>48.643256224186302</c:v>
                </c:pt>
                <c:pt idx="69">
                  <c:v>48.429728670482604</c:v>
                </c:pt>
                <c:pt idx="70">
                  <c:v>48.217471941283897</c:v>
                </c:pt>
                <c:pt idx="71">
                  <c:v>48.006653757257602</c:v>
                </c:pt>
                <c:pt idx="72">
                  <c:v>47.7975734155849</c:v>
                </c:pt>
                <c:pt idx="73">
                  <c:v>47.590370040327301</c:v>
                </c:pt>
                <c:pt idx="74">
                  <c:v>47.384858412961499</c:v>
                </c:pt>
                <c:pt idx="75">
                  <c:v>47.180512453047101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458-422E-A69A-88D6FC66D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819120"/>
        <c:axId val="588812048"/>
      </c:scatterChart>
      <c:valAx>
        <c:axId val="588819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812048"/>
        <c:crosses val="autoZero"/>
        <c:crossBetween val="midCat"/>
      </c:valAx>
      <c:valAx>
        <c:axId val="58881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819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'Log DALYs Uganda Adult make (5)'!$J$1</c:f>
              <c:strCache>
                <c:ptCount val="1"/>
                <c:pt idx="0">
                  <c:v>High Risk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(5)'!$I$2:$I$77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(5)'!$J$2:$J$77</c:f>
              <c:numCache>
                <c:formatCode>General</c:formatCode>
                <c:ptCount val="76"/>
                <c:pt idx="0">
                  <c:v>0</c:v>
                </c:pt>
                <c:pt idx="1">
                  <c:v>68.50838936166997</c:v>
                </c:pt>
                <c:pt idx="2">
                  <c:v>136.92895491296008</c:v>
                </c:pt>
                <c:pt idx="3">
                  <c:v>204.76523999313304</c:v>
                </c:pt>
                <c:pt idx="4">
                  <c:v>271.49720655912404</c:v>
                </c:pt>
                <c:pt idx="5">
                  <c:v>336.60477485049307</c:v>
                </c:pt>
                <c:pt idx="6">
                  <c:v>399.58917667014009</c:v>
                </c:pt>
                <c:pt idx="7">
                  <c:v>459.98679591347604</c:v>
                </c:pt>
                <c:pt idx="8">
                  <c:v>517.3922881701161</c:v>
                </c:pt>
                <c:pt idx="9">
                  <c:v>571.4923156077391</c:v>
                </c:pt>
                <c:pt idx="10">
                  <c:v>622.0855694342531</c:v>
                </c:pt>
                <c:pt idx="11">
                  <c:v>669.07417667703305</c:v>
                </c:pt>
                <c:pt idx="12">
                  <c:v>712.44032676954703</c:v>
                </c:pt>
                <c:pt idx="13">
                  <c:v>752.22415842165606</c:v>
                </c:pt>
                <c:pt idx="14">
                  <c:v>788.510555392068</c:v>
                </c:pt>
                <c:pt idx="15">
                  <c:v>821.43108657358107</c:v>
                </c:pt>
                <c:pt idx="16">
                  <c:v>851.17443839258408</c:v>
                </c:pt>
                <c:pt idx="17">
                  <c:v>877.98632636811612</c:v>
                </c:pt>
                <c:pt idx="18">
                  <c:v>902.14883713171116</c:v>
                </c:pt>
                <c:pt idx="19">
                  <c:v>923.94667871302204</c:v>
                </c:pt>
                <c:pt idx="20">
                  <c:v>943.63484301170604</c:v>
                </c:pt>
                <c:pt idx="21">
                  <c:v>961.41903494839812</c:v>
                </c:pt>
                <c:pt idx="22">
                  <c:v>977.4549502936361</c:v>
                </c:pt>
                <c:pt idx="23">
                  <c:v>991.86411238524306</c:v>
                </c:pt>
                <c:pt idx="24">
                  <c:v>1004.7553900345971</c:v>
                </c:pt>
                <c:pt idx="25">
                  <c:v>1016.240770087958</c:v>
                </c:pt>
                <c:pt idx="26">
                  <c:v>1026.4406893910771</c:v>
                </c:pt>
                <c:pt idx="27">
                  <c:v>1035.4810341224952</c:v>
                </c:pt>
                <c:pt idx="28">
                  <c:v>1043.486649343085</c:v>
                </c:pt>
                <c:pt idx="29">
                  <c:v>1050.575532629422</c:v>
                </c:pt>
                <c:pt idx="30">
                  <c:v>1056.855939767888</c:v>
                </c:pt>
                <c:pt idx="31">
                  <c:v>1062.426458731577</c:v>
                </c:pt>
                <c:pt idx="32">
                  <c:v>1067.3773258907013</c:v>
                </c:pt>
                <c:pt idx="33">
                  <c:v>1071.7909177677748</c:v>
                </c:pt>
                <c:pt idx="34">
                  <c:v>1075.7406511565221</c:v>
                </c:pt>
                <c:pt idx="35">
                  <c:v>1079.2891085152903</c:v>
                </c:pt>
                <c:pt idx="36">
                  <c:v>1082.4867605393633</c:v>
                </c:pt>
                <c:pt idx="37">
                  <c:v>1085.3722059432127</c:v>
                </c:pt>
                <c:pt idx="38">
                  <c:v>1087.9740910557555</c:v>
                </c:pt>
                <c:pt idx="39">
                  <c:v>1090.3142182740389</c:v>
                </c:pt>
                <c:pt idx="40">
                  <c:v>1092.4109430894473</c:v>
                </c:pt>
                <c:pt idx="41">
                  <c:v>1094.281934353299</c:v>
                </c:pt>
                <c:pt idx="42">
                  <c:v>1095.9457425479889</c:v>
                </c:pt>
                <c:pt idx="43">
                  <c:v>1097.4221551217113</c:v>
                </c:pt>
                <c:pt idx="44">
                  <c:v>1098.7317291374557</c:v>
                </c:pt>
                <c:pt idx="45">
                  <c:v>1099.89503613481</c:v>
                </c:pt>
                <c:pt idx="46">
                  <c:v>1100.9320333061617</c:v>
                </c:pt>
                <c:pt idx="47">
                  <c:v>1101.8616723395387</c:v>
                </c:pt>
                <c:pt idx="48">
                  <c:v>1102.7015583401626</c:v>
                </c:pt>
                <c:pt idx="49">
                  <c:v>1103.4674186075754</c:v>
                </c:pt>
                <c:pt idx="50">
                  <c:v>1104.1723918461626</c:v>
                </c:pt>
                <c:pt idx="51">
                  <c:v>1104.8264458266624</c:v>
                </c:pt>
                <c:pt idx="52">
                  <c:v>1105.4362737489578</c:v>
                </c:pt>
                <c:pt idx="53">
                  <c:v>1106.0057872787563</c:v>
                </c:pt>
                <c:pt idx="54">
                  <c:v>1106.5370403042916</c:v>
                </c:pt>
                <c:pt idx="55">
                  <c:v>1107.0312762671581</c:v>
                </c:pt>
                <c:pt idx="56">
                  <c:v>1107.4898195318665</c:v>
                </c:pt>
                <c:pt idx="57">
                  <c:v>1107.9146467350167</c:v>
                </c:pt>
                <c:pt idx="58">
                  <c:v>1108.3085965528696</c:v>
                </c:pt>
                <c:pt idx="59">
                  <c:v>1108.6752691887216</c:v>
                </c:pt>
                <c:pt idx="60">
                  <c:v>1109.0187243015291</c:v>
                </c:pt>
                <c:pt idx="61">
                  <c:v>1109.343106831506</c:v>
                </c:pt>
                <c:pt idx="62">
                  <c:v>1109.6523105274002</c:v>
                </c:pt>
                <c:pt idx="63">
                  <c:v>1109.9497383371984</c:v>
                </c:pt>
                <c:pt idx="64">
                  <c:v>1110.2381678717725</c:v>
                </c:pt>
                <c:pt idx="65">
                  <c:v>1110.5197096821203</c:v>
                </c:pt>
                <c:pt idx="66">
                  <c:v>1110.7958608238109</c:v>
                </c:pt>
                <c:pt idx="67">
                  <c:v>1111.067685461566</c:v>
                </c:pt>
                <c:pt idx="68">
                  <c:v>1111.3361680931353</c:v>
                </c:pt>
                <c:pt idx="69">
                  <c:v>1111.6027457226967</c:v>
                </c:pt>
                <c:pt idx="70">
                  <c:v>1111.8698932084301</c:v>
                </c:pt>
                <c:pt idx="71">
                  <c:v>1112.1414387360003</c:v>
                </c:pt>
                <c:pt idx="72">
                  <c:v>1112.4222063359825</c:v>
                </c:pt>
                <c:pt idx="73">
                  <c:v>1112.716842803693</c:v>
                </c:pt>
                <c:pt idx="74">
                  <c:v>1113.0282223996333</c:v>
                </c:pt>
                <c:pt idx="75">
                  <c:v>1113.3562016399942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7A0-4930-B1B9-469A85DE1796}"/>
            </c:ext>
          </c:extLst>
        </c:ser>
        <c:ser>
          <c:idx val="1"/>
          <c:order val="1"/>
          <c:tx>
            <c:strRef>
              <c:f>'Log DALYs Uganda Adult make (5)'!$K$1</c:f>
              <c:strCache>
                <c:ptCount val="1"/>
                <c:pt idx="0">
                  <c:v>Medium Risk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(5)'!$I$2:$I$77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(5)'!$K$2:$K$77</c:f>
              <c:numCache>
                <c:formatCode>General</c:formatCode>
                <c:ptCount val="76"/>
                <c:pt idx="0">
                  <c:v>0</c:v>
                </c:pt>
                <c:pt idx="1">
                  <c:v>47.860959910007978</c:v>
                </c:pt>
                <c:pt idx="2">
                  <c:v>91.937374199927945</c:v>
                </c:pt>
                <c:pt idx="3">
                  <c:v>132.25921740143394</c:v>
                </c:pt>
                <c:pt idx="4">
                  <c:v>168.90811423395598</c:v>
                </c:pt>
                <c:pt idx="5">
                  <c:v>202.01201230106994</c:v>
                </c:pt>
                <c:pt idx="6">
                  <c:v>231.74423235448899</c:v>
                </c:pt>
                <c:pt idx="7">
                  <c:v>258.31961542110997</c:v>
                </c:pt>
                <c:pt idx="8">
                  <c:v>281.98446614581997</c:v>
                </c:pt>
                <c:pt idx="9">
                  <c:v>303.00259279772797</c:v>
                </c:pt>
                <c:pt idx="10">
                  <c:v>321.64194847713497</c:v>
                </c:pt>
                <c:pt idx="11">
                  <c:v>338.16504007586298</c:v>
                </c:pt>
                <c:pt idx="12">
                  <c:v>352.82279240428295</c:v>
                </c:pt>
                <c:pt idx="13">
                  <c:v>365.84917300027195</c:v>
                </c:pt>
                <c:pt idx="14">
                  <c:v>377.45486684105492</c:v>
                </c:pt>
                <c:pt idx="15">
                  <c:v>387.82115859946998</c:v>
                </c:pt>
                <c:pt idx="16">
                  <c:v>397.09682058841696</c:v>
                </c:pt>
                <c:pt idx="17">
                  <c:v>405.39990394115796</c:v>
                </c:pt>
                <c:pt idx="18">
                  <c:v>412.82393880950195</c:v>
                </c:pt>
                <c:pt idx="19">
                  <c:v>419.44614845146594</c:v>
                </c:pt>
                <c:pt idx="20">
                  <c:v>425.33504894222199</c:v>
                </c:pt>
                <c:pt idx="21">
                  <c:v>430.55578848802793</c:v>
                </c:pt>
                <c:pt idx="22">
                  <c:v>435.17279610162393</c:v>
                </c:pt>
                <c:pt idx="23">
                  <c:v>439.25034310057526</c:v>
                </c:pt>
                <c:pt idx="24">
                  <c:v>442.85205691428803</c:v>
                </c:pt>
                <c:pt idx="25">
                  <c:v>446.03987681697299</c:v>
                </c:pt>
                <c:pt idx="26">
                  <c:v>448.87218032866497</c:v>
                </c:pt>
                <c:pt idx="27">
                  <c:v>451.40109329231518</c:v>
                </c:pt>
                <c:pt idx="28">
                  <c:v>453.67008443534098</c:v>
                </c:pt>
                <c:pt idx="29">
                  <c:v>455.71337236683746</c:v>
                </c:pt>
                <c:pt idx="30">
                  <c:v>457.55782274187305</c:v>
                </c:pt>
                <c:pt idx="31">
                  <c:v>459.22664603085286</c:v>
                </c:pt>
                <c:pt idx="32">
                  <c:v>460.74325148933235</c:v>
                </c:pt>
                <c:pt idx="33">
                  <c:v>462.13344613582746</c:v>
                </c:pt>
                <c:pt idx="34">
                  <c:v>463.42484423035057</c:v>
                </c:pt>
                <c:pt idx="35">
                  <c:v>464.64370890430928</c:v>
                </c:pt>
                <c:pt idx="36">
                  <c:v>465.81086249522923</c:v>
                </c:pt>
                <c:pt idx="37">
                  <c:v>466.93885986202707</c:v>
                </c:pt>
                <c:pt idx="38">
                  <c:v>468.03185357767313</c:v>
                </c:pt>
                <c:pt idx="39">
                  <c:v>469.08799006254833</c:v>
                </c:pt>
                <c:pt idx="40">
                  <c:v>470.10285188368073</c:v>
                </c:pt>
                <c:pt idx="41">
                  <c:v>471.07223013555637</c:v>
                </c:pt>
                <c:pt idx="42">
                  <c:v>471.99334884460359</c:v>
                </c:pt>
                <c:pt idx="43">
                  <c:v>472.86478472727629</c:v>
                </c:pt>
                <c:pt idx="44">
                  <c:v>473.68590457809796</c:v>
                </c:pt>
                <c:pt idx="45">
                  <c:v>474.45649467204714</c:v>
                </c:pt>
                <c:pt idx="46">
                  <c:v>475.17678564032195</c:v>
                </c:pt>
                <c:pt idx="47">
                  <c:v>475.84772564733419</c:v>
                </c:pt>
                <c:pt idx="48">
                  <c:v>476.47126576930327</c:v>
                </c:pt>
                <c:pt idx="49">
                  <c:v>477.05049855224536</c:v>
                </c:pt>
                <c:pt idx="50">
                  <c:v>477.58959856483295</c:v>
                </c:pt>
                <c:pt idx="51">
                  <c:v>478.09358309560128</c:v>
                </c:pt>
                <c:pt idx="52">
                  <c:v>478.56793850804604</c:v>
                </c:pt>
                <c:pt idx="53">
                  <c:v>479.01816766730599</c:v>
                </c:pt>
                <c:pt idx="54">
                  <c:v>479.44932637235115</c:v>
                </c:pt>
                <c:pt idx="55">
                  <c:v>479.86563082138298</c:v>
                </c:pt>
                <c:pt idx="56">
                  <c:v>480.27021555788917</c:v>
                </c:pt>
                <c:pt idx="57">
                  <c:v>480.66508938647394</c:v>
                </c:pt>
                <c:pt idx="58">
                  <c:v>481.05128557413485</c:v>
                </c:pt>
                <c:pt idx="59">
                  <c:v>481.42915526277147</c:v>
                </c:pt>
                <c:pt idx="60">
                  <c:v>481.79872346227137</c:v>
                </c:pt>
                <c:pt idx="61">
                  <c:v>482.16001650292134</c:v>
                </c:pt>
                <c:pt idx="62">
                  <c:v>482.51327884803368</c:v>
                </c:pt>
                <c:pt idx="63">
                  <c:v>482.85902914334866</c:v>
                </c:pt>
                <c:pt idx="64">
                  <c:v>483.19795660817806</c:v>
                </c:pt>
                <c:pt idx="65">
                  <c:v>483.53071181586597</c:v>
                </c:pt>
                <c:pt idx="66">
                  <c:v>483.85767857719048</c:v>
                </c:pt>
                <c:pt idx="67">
                  <c:v>484.17881670215098</c:v>
                </c:pt>
                <c:pt idx="68">
                  <c:v>484.49364876016477</c:v>
                </c:pt>
                <c:pt idx="69">
                  <c:v>484.80144534423977</c:v>
                </c:pt>
                <c:pt idx="70">
                  <c:v>485.10164640308318</c:v>
                </c:pt>
                <c:pt idx="71">
                  <c:v>485.39451003118717</c:v>
                </c:pt>
                <c:pt idx="72">
                  <c:v>485.68184982709255</c:v>
                </c:pt>
                <c:pt idx="73">
                  <c:v>485.96751346880166</c:v>
                </c:pt>
                <c:pt idx="74">
                  <c:v>486.25713905686104</c:v>
                </c:pt>
                <c:pt idx="75">
                  <c:v>486.55694882017434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7A0-4930-B1B9-469A85DE1796}"/>
            </c:ext>
          </c:extLst>
        </c:ser>
        <c:ser>
          <c:idx val="2"/>
          <c:order val="2"/>
          <c:tx>
            <c:strRef>
              <c:f>'Log DALYs Uganda Adult make (5)'!$L$1</c:f>
              <c:strCache>
                <c:ptCount val="1"/>
                <c:pt idx="0">
                  <c:v>Low Risk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(5)'!$I$2:$I$77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(5)'!$L$2:$L$77</c:f>
              <c:numCache>
                <c:formatCode>General</c:formatCode>
                <c:ptCount val="76"/>
                <c:pt idx="0">
                  <c:v>0</c:v>
                </c:pt>
                <c:pt idx="1">
                  <c:v>19.116059728172985</c:v>
                </c:pt>
                <c:pt idx="2">
                  <c:v>36.039894605398985</c:v>
                </c:pt>
                <c:pt idx="3">
                  <c:v>51.019887555967983</c:v>
                </c:pt>
                <c:pt idx="4">
                  <c:v>64.274043244670992</c:v>
                </c:pt>
                <c:pt idx="5">
                  <c:v>75.983097060810991</c:v>
                </c:pt>
                <c:pt idx="6">
                  <c:v>86.29607292523599</c:v>
                </c:pt>
                <c:pt idx="7">
                  <c:v>95.340935982106998</c:v>
                </c:pt>
                <c:pt idx="8">
                  <c:v>103.23470833147799</c:v>
                </c:pt>
                <c:pt idx="9">
                  <c:v>110.09083899150799</c:v>
                </c:pt>
                <c:pt idx="10">
                  <c:v>116.02326736201999</c:v>
                </c:pt>
                <c:pt idx="11">
                  <c:v>121.1467380099576</c:v>
                </c:pt>
                <c:pt idx="12">
                  <c:v>125.57342570969109</c:v>
                </c:pt>
                <c:pt idx="13">
                  <c:v>129.40742353042779</c:v>
                </c:pt>
                <c:pt idx="14">
                  <c:v>132.73978929767901</c:v>
                </c:pt>
                <c:pt idx="15">
                  <c:v>135.6463804257464</c:v>
                </c:pt>
                <c:pt idx="16">
                  <c:v>138.18901959942878</c:v>
                </c:pt>
                <c:pt idx="17">
                  <c:v>140.4189068684606</c:v>
                </c:pt>
                <c:pt idx="18">
                  <c:v>142.3804208262066</c:v>
                </c:pt>
                <c:pt idx="19">
                  <c:v>144.11362925166989</c:v>
                </c:pt>
                <c:pt idx="20">
                  <c:v>145.65478427657848</c:v>
                </c:pt>
                <c:pt idx="21">
                  <c:v>147.03533086473908</c:v>
                </c:pt>
                <c:pt idx="22">
                  <c:v>148.2807254879468</c:v>
                </c:pt>
                <c:pt idx="23">
                  <c:v>149.41019437173659</c:v>
                </c:pt>
                <c:pt idx="24">
                  <c:v>150.43779089037611</c:v>
                </c:pt>
                <c:pt idx="25">
                  <c:v>151.374400420434</c:v>
                </c:pt>
                <c:pt idx="26">
                  <c:v>152.22999161651879</c:v>
                </c:pt>
                <c:pt idx="27">
                  <c:v>153.015325939825</c:v>
                </c:pt>
                <c:pt idx="28">
                  <c:v>153.74246291515658</c:v>
                </c:pt>
                <c:pt idx="29">
                  <c:v>154.42387384481731</c:v>
                </c:pt>
                <c:pt idx="30">
                  <c:v>155.07070057813661</c:v>
                </c:pt>
                <c:pt idx="31">
                  <c:v>155.69115325485959</c:v>
                </c:pt>
                <c:pt idx="32">
                  <c:v>156.28984409358668</c:v>
                </c:pt>
                <c:pt idx="33">
                  <c:v>156.86821249112799</c:v>
                </c:pt>
                <c:pt idx="34">
                  <c:v>157.42564038141279</c:v>
                </c:pt>
                <c:pt idx="35">
                  <c:v>157.96069356248231</c:v>
                </c:pt>
                <c:pt idx="36">
                  <c:v>158.47208905826409</c:v>
                </c:pt>
                <c:pt idx="37">
                  <c:v>158.95925591680498</c:v>
                </c:pt>
                <c:pt idx="38">
                  <c:v>159.4225576692441</c:v>
                </c:pt>
                <c:pt idx="39">
                  <c:v>159.86332071403149</c:v>
                </c:pt>
                <c:pt idx="40">
                  <c:v>160.28378291248589</c:v>
                </c:pt>
                <c:pt idx="41">
                  <c:v>160.68699930888189</c:v>
                </c:pt>
                <c:pt idx="42">
                  <c:v>161.07668597700558</c:v>
                </c:pt>
                <c:pt idx="43">
                  <c:v>161.4569899430428</c:v>
                </c:pt>
                <c:pt idx="44">
                  <c:v>161.8322333720609</c:v>
                </c:pt>
                <c:pt idx="45">
                  <c:v>162.2067463492165</c:v>
                </c:pt>
                <c:pt idx="46">
                  <c:v>162.5849056235229</c:v>
                </c:pt>
                <c:pt idx="47">
                  <c:v>162.9713562520335</c:v>
                </c:pt>
                <c:pt idx="48">
                  <c:v>163.3711152241429</c:v>
                </c:pt>
                <c:pt idx="49">
                  <c:v>163.78908358300259</c:v>
                </c:pt>
                <c:pt idx="50">
                  <c:v>164.22876341286781</c:v>
                </c:pt>
                <c:pt idx="51">
                  <c:v>164.69062990300648</c:v>
                </c:pt>
                <c:pt idx="52">
                  <c:v>165.17106397925559</c:v>
                </c:pt>
                <c:pt idx="53">
                  <c:v>165.66252651171359</c:v>
                </c:pt>
                <c:pt idx="54">
                  <c:v>166.15493854225588</c:v>
                </c:pt>
                <c:pt idx="55">
                  <c:v>166.63762585493089</c:v>
                </c:pt>
                <c:pt idx="56">
                  <c:v>167.10107231405999</c:v>
                </c:pt>
                <c:pt idx="57">
                  <c:v>167.5380269130475</c:v>
                </c:pt>
                <c:pt idx="58">
                  <c:v>167.9439138140682</c:v>
                </c:pt>
                <c:pt idx="59">
                  <c:v>168.3167541005393</c:v>
                </c:pt>
                <c:pt idx="60">
                  <c:v>168.6568531575698</c:v>
                </c:pt>
                <c:pt idx="61">
                  <c:v>168.96641008503508</c:v>
                </c:pt>
                <c:pt idx="62">
                  <c:v>169.24908488045949</c:v>
                </c:pt>
                <c:pt idx="63">
                  <c:v>169.50950220221421</c:v>
                </c:pt>
                <c:pt idx="64">
                  <c:v>169.75269230948538</c:v>
                </c:pt>
                <c:pt idx="65">
                  <c:v>169.98352521356529</c:v>
                </c:pt>
                <c:pt idx="66">
                  <c:v>170.20622696968479</c:v>
                </c:pt>
                <c:pt idx="67">
                  <c:v>170.42405503310829</c:v>
                </c:pt>
                <c:pt idx="68">
                  <c:v>170.63916956572069</c:v>
                </c:pt>
                <c:pt idx="69">
                  <c:v>170.85269711942439</c:v>
                </c:pt>
                <c:pt idx="70">
                  <c:v>171.06495384862311</c:v>
                </c:pt>
                <c:pt idx="71">
                  <c:v>171.2757720326494</c:v>
                </c:pt>
                <c:pt idx="72">
                  <c:v>171.48485237432209</c:v>
                </c:pt>
                <c:pt idx="73">
                  <c:v>171.69205574957971</c:v>
                </c:pt>
                <c:pt idx="74">
                  <c:v>171.89756737694549</c:v>
                </c:pt>
                <c:pt idx="75">
                  <c:v>172.10191333685989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7A0-4930-B1B9-469A85DE1796}"/>
            </c:ext>
          </c:extLst>
        </c:ser>
        <c:ser>
          <c:idx val="3"/>
          <c:order val="3"/>
          <c:tx>
            <c:strRef>
              <c:f>'Log DALYs Uganda Adult make (5)'!$M$1</c:f>
              <c:strCache>
                <c:ptCount val="1"/>
                <c:pt idx="0">
                  <c:v>Traditional Stove Cooking + Water Heating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(5)'!$I$2:$I$77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(5)'!$M$2:$M$77</c:f>
              <c:numCache>
                <c:formatCode>General</c:formatCode>
                <c:ptCount val="76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7A0-4930-B1B9-469A85DE1796}"/>
            </c:ext>
          </c:extLst>
        </c:ser>
        <c:ser>
          <c:idx val="4"/>
          <c:order val="4"/>
          <c:tx>
            <c:strRef>
              <c:f>'Log DALYs Uganda Adult make (2)'!#REF!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(5)'!$I$2:$I$77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(2)'!#REF!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7A0-4930-B1B9-469A85DE1796}"/>
            </c:ext>
          </c:extLst>
        </c:ser>
        <c:ser>
          <c:idx val="5"/>
          <c:order val="5"/>
          <c:tx>
            <c:strRef>
              <c:f>'Log DALYs Uganda Adult make (2)'!#REF!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(5)'!$I$2:$I$77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(2)'!#REF!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7A0-4930-B1B9-469A85DE1796}"/>
            </c:ext>
          </c:extLst>
        </c:ser>
        <c:ser>
          <c:idx val="6"/>
          <c:order val="6"/>
          <c:tx>
            <c:strRef>
              <c:f>'Log DALYs Uganda Adult make (2)'!#REF!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(5)'!$I$2:$I$77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(2)'!#REF!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7A0-4930-B1B9-469A85DE1796}"/>
            </c:ext>
          </c:extLst>
        </c:ser>
        <c:ser>
          <c:idx val="7"/>
          <c:order val="7"/>
          <c:tx>
            <c:strRef>
              <c:f>'Log DALYs Uganda Adult make (2)'!#REF!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(5)'!$I$2:$I$77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(2)'!#REF!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7A0-4930-B1B9-469A85DE1796}"/>
            </c:ext>
          </c:extLst>
        </c:ser>
        <c:ser>
          <c:idx val="8"/>
          <c:order val="8"/>
          <c:tx>
            <c:strRef>
              <c:f>'Log DALYs Uganda Adult make (5)'!$N$1</c:f>
              <c:strCache>
                <c:ptCount val="1"/>
                <c:pt idx="0">
                  <c:v>Traditional Stove Only Water Heating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(5)'!$I$2:$I$77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(5)'!$N$2:$N$77</c:f>
              <c:numCache>
                <c:formatCode>General</c:formatCode>
                <c:ptCount val="76"/>
                <c:pt idx="0">
                  <c:v>116</c:v>
                </c:pt>
                <c:pt idx="1">
                  <c:v>116</c:v>
                </c:pt>
                <c:pt idx="2">
                  <c:v>116</c:v>
                </c:pt>
                <c:pt idx="3">
                  <c:v>116</c:v>
                </c:pt>
                <c:pt idx="4">
                  <c:v>116</c:v>
                </c:pt>
                <c:pt idx="5">
                  <c:v>116</c:v>
                </c:pt>
                <c:pt idx="6">
                  <c:v>116</c:v>
                </c:pt>
                <c:pt idx="7">
                  <c:v>116</c:v>
                </c:pt>
                <c:pt idx="8">
                  <c:v>116</c:v>
                </c:pt>
                <c:pt idx="9">
                  <c:v>116</c:v>
                </c:pt>
                <c:pt idx="10">
                  <c:v>116</c:v>
                </c:pt>
                <c:pt idx="11">
                  <c:v>116</c:v>
                </c:pt>
                <c:pt idx="12">
                  <c:v>116</c:v>
                </c:pt>
                <c:pt idx="13">
                  <c:v>116</c:v>
                </c:pt>
                <c:pt idx="14">
                  <c:v>116</c:v>
                </c:pt>
                <c:pt idx="15">
                  <c:v>116</c:v>
                </c:pt>
                <c:pt idx="16">
                  <c:v>116</c:v>
                </c:pt>
                <c:pt idx="17">
                  <c:v>116</c:v>
                </c:pt>
                <c:pt idx="18">
                  <c:v>116</c:v>
                </c:pt>
                <c:pt idx="19">
                  <c:v>116</c:v>
                </c:pt>
                <c:pt idx="20">
                  <c:v>116</c:v>
                </c:pt>
                <c:pt idx="21">
                  <c:v>116</c:v>
                </c:pt>
                <c:pt idx="22">
                  <c:v>116</c:v>
                </c:pt>
                <c:pt idx="23">
                  <c:v>116</c:v>
                </c:pt>
                <c:pt idx="24">
                  <c:v>116</c:v>
                </c:pt>
                <c:pt idx="25">
                  <c:v>116</c:v>
                </c:pt>
                <c:pt idx="26">
                  <c:v>116</c:v>
                </c:pt>
                <c:pt idx="27">
                  <c:v>116</c:v>
                </c:pt>
                <c:pt idx="28">
                  <c:v>116</c:v>
                </c:pt>
                <c:pt idx="29">
                  <c:v>116</c:v>
                </c:pt>
                <c:pt idx="30">
                  <c:v>116</c:v>
                </c:pt>
                <c:pt idx="31">
                  <c:v>116</c:v>
                </c:pt>
                <c:pt idx="32">
                  <c:v>116</c:v>
                </c:pt>
                <c:pt idx="33">
                  <c:v>116</c:v>
                </c:pt>
                <c:pt idx="34">
                  <c:v>116</c:v>
                </c:pt>
                <c:pt idx="35">
                  <c:v>116</c:v>
                </c:pt>
                <c:pt idx="36">
                  <c:v>116</c:v>
                </c:pt>
                <c:pt idx="37">
                  <c:v>116</c:v>
                </c:pt>
                <c:pt idx="38">
                  <c:v>116</c:v>
                </c:pt>
                <c:pt idx="39">
                  <c:v>116</c:v>
                </c:pt>
                <c:pt idx="40">
                  <c:v>116</c:v>
                </c:pt>
                <c:pt idx="41">
                  <c:v>116</c:v>
                </c:pt>
                <c:pt idx="42">
                  <c:v>116</c:v>
                </c:pt>
                <c:pt idx="43">
                  <c:v>116</c:v>
                </c:pt>
                <c:pt idx="44">
                  <c:v>116</c:v>
                </c:pt>
                <c:pt idx="45">
                  <c:v>116</c:v>
                </c:pt>
                <c:pt idx="46">
                  <c:v>116</c:v>
                </c:pt>
                <c:pt idx="47">
                  <c:v>116</c:v>
                </c:pt>
                <c:pt idx="48">
                  <c:v>116</c:v>
                </c:pt>
                <c:pt idx="49">
                  <c:v>116</c:v>
                </c:pt>
                <c:pt idx="50">
                  <c:v>116</c:v>
                </c:pt>
                <c:pt idx="51">
                  <c:v>116</c:v>
                </c:pt>
                <c:pt idx="52">
                  <c:v>116</c:v>
                </c:pt>
                <c:pt idx="53">
                  <c:v>116</c:v>
                </c:pt>
                <c:pt idx="54">
                  <c:v>116</c:v>
                </c:pt>
                <c:pt idx="55">
                  <c:v>116</c:v>
                </c:pt>
                <c:pt idx="56">
                  <c:v>116</c:v>
                </c:pt>
                <c:pt idx="57">
                  <c:v>116</c:v>
                </c:pt>
                <c:pt idx="58">
                  <c:v>116</c:v>
                </c:pt>
                <c:pt idx="59">
                  <c:v>116</c:v>
                </c:pt>
                <c:pt idx="60">
                  <c:v>116</c:v>
                </c:pt>
                <c:pt idx="61">
                  <c:v>116</c:v>
                </c:pt>
                <c:pt idx="62">
                  <c:v>116</c:v>
                </c:pt>
                <c:pt idx="63">
                  <c:v>116</c:v>
                </c:pt>
                <c:pt idx="64">
                  <c:v>116</c:v>
                </c:pt>
                <c:pt idx="65">
                  <c:v>116</c:v>
                </c:pt>
                <c:pt idx="66">
                  <c:v>116</c:v>
                </c:pt>
                <c:pt idx="67">
                  <c:v>116</c:v>
                </c:pt>
                <c:pt idx="68">
                  <c:v>116</c:v>
                </c:pt>
                <c:pt idx="69">
                  <c:v>116</c:v>
                </c:pt>
                <c:pt idx="70">
                  <c:v>116</c:v>
                </c:pt>
                <c:pt idx="71">
                  <c:v>116</c:v>
                </c:pt>
                <c:pt idx="72">
                  <c:v>116</c:v>
                </c:pt>
                <c:pt idx="73">
                  <c:v>116</c:v>
                </c:pt>
                <c:pt idx="74">
                  <c:v>116</c:v>
                </c:pt>
                <c:pt idx="75">
                  <c:v>116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37A0-4930-B1B9-469A85DE1796}"/>
            </c:ext>
          </c:extLst>
        </c:ser>
        <c:ser>
          <c:idx val="9"/>
          <c:order val="9"/>
          <c:tx>
            <c:strRef>
              <c:f>'Log DALYs Uganda Adult make (2)'!#REF!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(5)'!$I$2:$I$77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(2)'!#REF!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37A0-4930-B1B9-469A85DE1796}"/>
            </c:ext>
          </c:extLst>
        </c:ser>
        <c:ser>
          <c:idx val="10"/>
          <c:order val="10"/>
          <c:tx>
            <c:strRef>
              <c:f>'Log DALYs Uganda Adult make (2)'!#REF!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(5)'!$I$2:$I$77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(2)'!#REF!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37A0-4930-B1B9-469A85DE1796}"/>
            </c:ext>
          </c:extLst>
        </c:ser>
        <c:ser>
          <c:idx val="11"/>
          <c:order val="11"/>
          <c:tx>
            <c:strRef>
              <c:f>'Log DALYs Uganda Adult make (2)'!#REF!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(5)'!$I$2:$I$77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(2)'!#REF!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37A0-4930-B1B9-469A85DE1796}"/>
            </c:ext>
          </c:extLst>
        </c:ser>
        <c:ser>
          <c:idx val="12"/>
          <c:order val="12"/>
          <c:tx>
            <c:strRef>
              <c:f>'Log DALYs Uganda Adult make (5)'!$O$1</c:f>
              <c:strCache>
                <c:ptCount val="1"/>
                <c:pt idx="0">
                  <c:v>LPG Only Water Heating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(5)'!$I$2:$I$77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(5)'!$O$2:$O$77</c:f>
              <c:numCache>
                <c:formatCode>General</c:formatCode>
                <c:ptCount val="7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37A0-4930-B1B9-469A85DE17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040352"/>
        <c:axId val="598047424"/>
      </c:scatterChart>
      <c:valAx>
        <c:axId val="598040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047424"/>
        <c:crosses val="autoZero"/>
        <c:crossBetween val="midCat"/>
      </c:valAx>
      <c:valAx>
        <c:axId val="59804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040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Decrease in Drinking Water DALYs vs.</a:t>
            </a:r>
            <a:r>
              <a:rPr lang="en-US" baseline="0">
                <a:solidFill>
                  <a:schemeClr val="tx1"/>
                </a:solidFill>
              </a:rPr>
              <a:t> Increase in IAP DALYs</a:t>
            </a:r>
            <a:endParaRPr lang="en-US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'Log DALYs Uganda Adult make (5)'!$J$1</c:f>
              <c:strCache>
                <c:ptCount val="1"/>
                <c:pt idx="0">
                  <c:v>High Risk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(5)'!$I$2:$I$77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(5)'!$J$2:$J$77</c:f>
              <c:numCache>
                <c:formatCode>General</c:formatCode>
                <c:ptCount val="76"/>
                <c:pt idx="0">
                  <c:v>0</c:v>
                </c:pt>
                <c:pt idx="1">
                  <c:v>68.50838936166997</c:v>
                </c:pt>
                <c:pt idx="2">
                  <c:v>136.92895491296008</c:v>
                </c:pt>
                <c:pt idx="3">
                  <c:v>204.76523999313304</c:v>
                </c:pt>
                <c:pt idx="4">
                  <c:v>271.49720655912404</c:v>
                </c:pt>
                <c:pt idx="5">
                  <c:v>336.60477485049307</c:v>
                </c:pt>
                <c:pt idx="6">
                  <c:v>399.58917667014009</c:v>
                </c:pt>
                <c:pt idx="7">
                  <c:v>459.98679591347604</c:v>
                </c:pt>
                <c:pt idx="8">
                  <c:v>517.3922881701161</c:v>
                </c:pt>
                <c:pt idx="9">
                  <c:v>571.4923156077391</c:v>
                </c:pt>
                <c:pt idx="10">
                  <c:v>622.0855694342531</c:v>
                </c:pt>
                <c:pt idx="11">
                  <c:v>669.07417667703305</c:v>
                </c:pt>
                <c:pt idx="12">
                  <c:v>712.44032676954703</c:v>
                </c:pt>
                <c:pt idx="13">
                  <c:v>752.22415842165606</c:v>
                </c:pt>
                <c:pt idx="14">
                  <c:v>788.510555392068</c:v>
                </c:pt>
                <c:pt idx="15">
                  <c:v>821.43108657358107</c:v>
                </c:pt>
                <c:pt idx="16">
                  <c:v>851.17443839258408</c:v>
                </c:pt>
                <c:pt idx="17">
                  <c:v>877.98632636811612</c:v>
                </c:pt>
                <c:pt idx="18">
                  <c:v>902.14883713171116</c:v>
                </c:pt>
                <c:pt idx="19">
                  <c:v>923.94667871302204</c:v>
                </c:pt>
                <c:pt idx="20">
                  <c:v>943.63484301170604</c:v>
                </c:pt>
                <c:pt idx="21">
                  <c:v>961.41903494839812</c:v>
                </c:pt>
                <c:pt idx="22">
                  <c:v>977.4549502936361</c:v>
                </c:pt>
                <c:pt idx="23">
                  <c:v>991.86411238524306</c:v>
                </c:pt>
                <c:pt idx="24">
                  <c:v>1004.7553900345971</c:v>
                </c:pt>
                <c:pt idx="25">
                  <c:v>1016.240770087958</c:v>
                </c:pt>
                <c:pt idx="26">
                  <c:v>1026.4406893910771</c:v>
                </c:pt>
                <c:pt idx="27">
                  <c:v>1035.4810341224952</c:v>
                </c:pt>
                <c:pt idx="28">
                  <c:v>1043.486649343085</c:v>
                </c:pt>
                <c:pt idx="29">
                  <c:v>1050.575532629422</c:v>
                </c:pt>
                <c:pt idx="30">
                  <c:v>1056.855939767888</c:v>
                </c:pt>
                <c:pt idx="31">
                  <c:v>1062.426458731577</c:v>
                </c:pt>
                <c:pt idx="32">
                  <c:v>1067.3773258907013</c:v>
                </c:pt>
                <c:pt idx="33">
                  <c:v>1071.7909177677748</c:v>
                </c:pt>
                <c:pt idx="34">
                  <c:v>1075.7406511565221</c:v>
                </c:pt>
                <c:pt idx="35">
                  <c:v>1079.2891085152903</c:v>
                </c:pt>
                <c:pt idx="36">
                  <c:v>1082.4867605393633</c:v>
                </c:pt>
                <c:pt idx="37">
                  <c:v>1085.3722059432127</c:v>
                </c:pt>
                <c:pt idx="38">
                  <c:v>1087.9740910557555</c:v>
                </c:pt>
                <c:pt idx="39">
                  <c:v>1090.3142182740389</c:v>
                </c:pt>
                <c:pt idx="40">
                  <c:v>1092.4109430894473</c:v>
                </c:pt>
                <c:pt idx="41">
                  <c:v>1094.281934353299</c:v>
                </c:pt>
                <c:pt idx="42">
                  <c:v>1095.9457425479889</c:v>
                </c:pt>
                <c:pt idx="43">
                  <c:v>1097.4221551217113</c:v>
                </c:pt>
                <c:pt idx="44">
                  <c:v>1098.7317291374557</c:v>
                </c:pt>
                <c:pt idx="45">
                  <c:v>1099.89503613481</c:v>
                </c:pt>
                <c:pt idx="46">
                  <c:v>1100.9320333061617</c:v>
                </c:pt>
                <c:pt idx="47">
                  <c:v>1101.8616723395387</c:v>
                </c:pt>
                <c:pt idx="48">
                  <c:v>1102.7015583401626</c:v>
                </c:pt>
                <c:pt idx="49">
                  <c:v>1103.4674186075754</c:v>
                </c:pt>
                <c:pt idx="50">
                  <c:v>1104.1723918461626</c:v>
                </c:pt>
                <c:pt idx="51">
                  <c:v>1104.8264458266624</c:v>
                </c:pt>
                <c:pt idx="52">
                  <c:v>1105.4362737489578</c:v>
                </c:pt>
                <c:pt idx="53">
                  <c:v>1106.0057872787563</c:v>
                </c:pt>
                <c:pt idx="54">
                  <c:v>1106.5370403042916</c:v>
                </c:pt>
                <c:pt idx="55">
                  <c:v>1107.0312762671581</c:v>
                </c:pt>
                <c:pt idx="56">
                  <c:v>1107.4898195318665</c:v>
                </c:pt>
                <c:pt idx="57">
                  <c:v>1107.9146467350167</c:v>
                </c:pt>
                <c:pt idx="58">
                  <c:v>1108.3085965528696</c:v>
                </c:pt>
                <c:pt idx="59">
                  <c:v>1108.6752691887216</c:v>
                </c:pt>
                <c:pt idx="60">
                  <c:v>1109.0187243015291</c:v>
                </c:pt>
                <c:pt idx="61">
                  <c:v>1109.343106831506</c:v>
                </c:pt>
                <c:pt idx="62">
                  <c:v>1109.6523105274002</c:v>
                </c:pt>
                <c:pt idx="63">
                  <c:v>1109.9497383371984</c:v>
                </c:pt>
                <c:pt idx="64">
                  <c:v>1110.2381678717725</c:v>
                </c:pt>
                <c:pt idx="65">
                  <c:v>1110.5197096821203</c:v>
                </c:pt>
                <c:pt idx="66">
                  <c:v>1110.7958608238109</c:v>
                </c:pt>
                <c:pt idx="67">
                  <c:v>1111.067685461566</c:v>
                </c:pt>
                <c:pt idx="68">
                  <c:v>1111.3361680931353</c:v>
                </c:pt>
                <c:pt idx="69">
                  <c:v>1111.6027457226967</c:v>
                </c:pt>
                <c:pt idx="70">
                  <c:v>1111.8698932084301</c:v>
                </c:pt>
                <c:pt idx="71">
                  <c:v>1112.1414387360003</c:v>
                </c:pt>
                <c:pt idx="72">
                  <c:v>1112.4222063359825</c:v>
                </c:pt>
                <c:pt idx="73">
                  <c:v>1112.716842803693</c:v>
                </c:pt>
                <c:pt idx="74">
                  <c:v>1113.0282223996333</c:v>
                </c:pt>
                <c:pt idx="75">
                  <c:v>1113.3562016399942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7C9-4DFE-A68E-47DB8232C9EA}"/>
            </c:ext>
          </c:extLst>
        </c:ser>
        <c:ser>
          <c:idx val="1"/>
          <c:order val="1"/>
          <c:tx>
            <c:strRef>
              <c:f>'Log DALYs Uganda Adult make (5)'!$K$1</c:f>
              <c:strCache>
                <c:ptCount val="1"/>
                <c:pt idx="0">
                  <c:v>Medium Risk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(5)'!$I$2:$I$77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(5)'!$K$2:$K$77</c:f>
              <c:numCache>
                <c:formatCode>General</c:formatCode>
                <c:ptCount val="76"/>
                <c:pt idx="0">
                  <c:v>0</c:v>
                </c:pt>
                <c:pt idx="1">
                  <c:v>47.860959910007978</c:v>
                </c:pt>
                <c:pt idx="2">
                  <c:v>91.937374199927945</c:v>
                </c:pt>
                <c:pt idx="3">
                  <c:v>132.25921740143394</c:v>
                </c:pt>
                <c:pt idx="4">
                  <c:v>168.90811423395598</c:v>
                </c:pt>
                <c:pt idx="5">
                  <c:v>202.01201230106994</c:v>
                </c:pt>
                <c:pt idx="6">
                  <c:v>231.74423235448899</c:v>
                </c:pt>
                <c:pt idx="7">
                  <c:v>258.31961542110997</c:v>
                </c:pt>
                <c:pt idx="8">
                  <c:v>281.98446614581997</c:v>
                </c:pt>
                <c:pt idx="9">
                  <c:v>303.00259279772797</c:v>
                </c:pt>
                <c:pt idx="10">
                  <c:v>321.64194847713497</c:v>
                </c:pt>
                <c:pt idx="11">
                  <c:v>338.16504007586298</c:v>
                </c:pt>
                <c:pt idx="12">
                  <c:v>352.82279240428295</c:v>
                </c:pt>
                <c:pt idx="13">
                  <c:v>365.84917300027195</c:v>
                </c:pt>
                <c:pt idx="14">
                  <c:v>377.45486684105492</c:v>
                </c:pt>
                <c:pt idx="15">
                  <c:v>387.82115859946998</c:v>
                </c:pt>
                <c:pt idx="16">
                  <c:v>397.09682058841696</c:v>
                </c:pt>
                <c:pt idx="17">
                  <c:v>405.39990394115796</c:v>
                </c:pt>
                <c:pt idx="18">
                  <c:v>412.82393880950195</c:v>
                </c:pt>
                <c:pt idx="19">
                  <c:v>419.44614845146594</c:v>
                </c:pt>
                <c:pt idx="20">
                  <c:v>425.33504894222199</c:v>
                </c:pt>
                <c:pt idx="21">
                  <c:v>430.55578848802793</c:v>
                </c:pt>
                <c:pt idx="22">
                  <c:v>435.17279610162393</c:v>
                </c:pt>
                <c:pt idx="23">
                  <c:v>439.25034310057526</c:v>
                </c:pt>
                <c:pt idx="24">
                  <c:v>442.85205691428803</c:v>
                </c:pt>
                <c:pt idx="25">
                  <c:v>446.03987681697299</c:v>
                </c:pt>
                <c:pt idx="26">
                  <c:v>448.87218032866497</c:v>
                </c:pt>
                <c:pt idx="27">
                  <c:v>451.40109329231518</c:v>
                </c:pt>
                <c:pt idx="28">
                  <c:v>453.67008443534098</c:v>
                </c:pt>
                <c:pt idx="29">
                  <c:v>455.71337236683746</c:v>
                </c:pt>
                <c:pt idx="30">
                  <c:v>457.55782274187305</c:v>
                </c:pt>
                <c:pt idx="31">
                  <c:v>459.22664603085286</c:v>
                </c:pt>
                <c:pt idx="32">
                  <c:v>460.74325148933235</c:v>
                </c:pt>
                <c:pt idx="33">
                  <c:v>462.13344613582746</c:v>
                </c:pt>
                <c:pt idx="34">
                  <c:v>463.42484423035057</c:v>
                </c:pt>
                <c:pt idx="35">
                  <c:v>464.64370890430928</c:v>
                </c:pt>
                <c:pt idx="36">
                  <c:v>465.81086249522923</c:v>
                </c:pt>
                <c:pt idx="37">
                  <c:v>466.93885986202707</c:v>
                </c:pt>
                <c:pt idx="38">
                  <c:v>468.03185357767313</c:v>
                </c:pt>
                <c:pt idx="39">
                  <c:v>469.08799006254833</c:v>
                </c:pt>
                <c:pt idx="40">
                  <c:v>470.10285188368073</c:v>
                </c:pt>
                <c:pt idx="41">
                  <c:v>471.07223013555637</c:v>
                </c:pt>
                <c:pt idx="42">
                  <c:v>471.99334884460359</c:v>
                </c:pt>
                <c:pt idx="43">
                  <c:v>472.86478472727629</c:v>
                </c:pt>
                <c:pt idx="44">
                  <c:v>473.68590457809796</c:v>
                </c:pt>
                <c:pt idx="45">
                  <c:v>474.45649467204714</c:v>
                </c:pt>
                <c:pt idx="46">
                  <c:v>475.17678564032195</c:v>
                </c:pt>
                <c:pt idx="47">
                  <c:v>475.84772564733419</c:v>
                </c:pt>
                <c:pt idx="48">
                  <c:v>476.47126576930327</c:v>
                </c:pt>
                <c:pt idx="49">
                  <c:v>477.05049855224536</c:v>
                </c:pt>
                <c:pt idx="50">
                  <c:v>477.58959856483295</c:v>
                </c:pt>
                <c:pt idx="51">
                  <c:v>478.09358309560128</c:v>
                </c:pt>
                <c:pt idx="52">
                  <c:v>478.56793850804604</c:v>
                </c:pt>
                <c:pt idx="53">
                  <c:v>479.01816766730599</c:v>
                </c:pt>
                <c:pt idx="54">
                  <c:v>479.44932637235115</c:v>
                </c:pt>
                <c:pt idx="55">
                  <c:v>479.86563082138298</c:v>
                </c:pt>
                <c:pt idx="56">
                  <c:v>480.27021555788917</c:v>
                </c:pt>
                <c:pt idx="57">
                  <c:v>480.66508938647394</c:v>
                </c:pt>
                <c:pt idx="58">
                  <c:v>481.05128557413485</c:v>
                </c:pt>
                <c:pt idx="59">
                  <c:v>481.42915526277147</c:v>
                </c:pt>
                <c:pt idx="60">
                  <c:v>481.79872346227137</c:v>
                </c:pt>
                <c:pt idx="61">
                  <c:v>482.16001650292134</c:v>
                </c:pt>
                <c:pt idx="62">
                  <c:v>482.51327884803368</c:v>
                </c:pt>
                <c:pt idx="63">
                  <c:v>482.85902914334866</c:v>
                </c:pt>
                <c:pt idx="64">
                  <c:v>483.19795660817806</c:v>
                </c:pt>
                <c:pt idx="65">
                  <c:v>483.53071181586597</c:v>
                </c:pt>
                <c:pt idx="66">
                  <c:v>483.85767857719048</c:v>
                </c:pt>
                <c:pt idx="67">
                  <c:v>484.17881670215098</c:v>
                </c:pt>
                <c:pt idx="68">
                  <c:v>484.49364876016477</c:v>
                </c:pt>
                <c:pt idx="69">
                  <c:v>484.80144534423977</c:v>
                </c:pt>
                <c:pt idx="70">
                  <c:v>485.10164640308318</c:v>
                </c:pt>
                <c:pt idx="71">
                  <c:v>485.39451003118717</c:v>
                </c:pt>
                <c:pt idx="72">
                  <c:v>485.68184982709255</c:v>
                </c:pt>
                <c:pt idx="73">
                  <c:v>485.96751346880166</c:v>
                </c:pt>
                <c:pt idx="74">
                  <c:v>486.25713905686104</c:v>
                </c:pt>
                <c:pt idx="75">
                  <c:v>486.55694882017434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7C9-4DFE-A68E-47DB8232C9EA}"/>
            </c:ext>
          </c:extLst>
        </c:ser>
        <c:ser>
          <c:idx val="2"/>
          <c:order val="2"/>
          <c:tx>
            <c:strRef>
              <c:f>'Log DALYs Uganda Adult make (5)'!$L$1</c:f>
              <c:strCache>
                <c:ptCount val="1"/>
                <c:pt idx="0">
                  <c:v>Low Risk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(5)'!$I$2:$I$77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(5)'!$L$2:$L$77</c:f>
              <c:numCache>
                <c:formatCode>General</c:formatCode>
                <c:ptCount val="76"/>
                <c:pt idx="0">
                  <c:v>0</c:v>
                </c:pt>
                <c:pt idx="1">
                  <c:v>19.116059728172985</c:v>
                </c:pt>
                <c:pt idx="2">
                  <c:v>36.039894605398985</c:v>
                </c:pt>
                <c:pt idx="3">
                  <c:v>51.019887555967983</c:v>
                </c:pt>
                <c:pt idx="4">
                  <c:v>64.274043244670992</c:v>
                </c:pt>
                <c:pt idx="5">
                  <c:v>75.983097060810991</c:v>
                </c:pt>
                <c:pt idx="6">
                  <c:v>86.29607292523599</c:v>
                </c:pt>
                <c:pt idx="7">
                  <c:v>95.340935982106998</c:v>
                </c:pt>
                <c:pt idx="8">
                  <c:v>103.23470833147799</c:v>
                </c:pt>
                <c:pt idx="9">
                  <c:v>110.09083899150799</c:v>
                </c:pt>
                <c:pt idx="10">
                  <c:v>116.02326736201999</c:v>
                </c:pt>
                <c:pt idx="11">
                  <c:v>121.1467380099576</c:v>
                </c:pt>
                <c:pt idx="12">
                  <c:v>125.57342570969109</c:v>
                </c:pt>
                <c:pt idx="13">
                  <c:v>129.40742353042779</c:v>
                </c:pt>
                <c:pt idx="14">
                  <c:v>132.73978929767901</c:v>
                </c:pt>
                <c:pt idx="15">
                  <c:v>135.6463804257464</c:v>
                </c:pt>
                <c:pt idx="16">
                  <c:v>138.18901959942878</c:v>
                </c:pt>
                <c:pt idx="17">
                  <c:v>140.4189068684606</c:v>
                </c:pt>
                <c:pt idx="18">
                  <c:v>142.3804208262066</c:v>
                </c:pt>
                <c:pt idx="19">
                  <c:v>144.11362925166989</c:v>
                </c:pt>
                <c:pt idx="20">
                  <c:v>145.65478427657848</c:v>
                </c:pt>
                <c:pt idx="21">
                  <c:v>147.03533086473908</c:v>
                </c:pt>
                <c:pt idx="22">
                  <c:v>148.2807254879468</c:v>
                </c:pt>
                <c:pt idx="23">
                  <c:v>149.41019437173659</c:v>
                </c:pt>
                <c:pt idx="24">
                  <c:v>150.43779089037611</c:v>
                </c:pt>
                <c:pt idx="25">
                  <c:v>151.374400420434</c:v>
                </c:pt>
                <c:pt idx="26">
                  <c:v>152.22999161651879</c:v>
                </c:pt>
                <c:pt idx="27">
                  <c:v>153.015325939825</c:v>
                </c:pt>
                <c:pt idx="28">
                  <c:v>153.74246291515658</c:v>
                </c:pt>
                <c:pt idx="29">
                  <c:v>154.42387384481731</c:v>
                </c:pt>
                <c:pt idx="30">
                  <c:v>155.07070057813661</c:v>
                </c:pt>
                <c:pt idx="31">
                  <c:v>155.69115325485959</c:v>
                </c:pt>
                <c:pt idx="32">
                  <c:v>156.28984409358668</c:v>
                </c:pt>
                <c:pt idx="33">
                  <c:v>156.86821249112799</c:v>
                </c:pt>
                <c:pt idx="34">
                  <c:v>157.42564038141279</c:v>
                </c:pt>
                <c:pt idx="35">
                  <c:v>157.96069356248231</c:v>
                </c:pt>
                <c:pt idx="36">
                  <c:v>158.47208905826409</c:v>
                </c:pt>
                <c:pt idx="37">
                  <c:v>158.95925591680498</c:v>
                </c:pt>
                <c:pt idx="38">
                  <c:v>159.4225576692441</c:v>
                </c:pt>
                <c:pt idx="39">
                  <c:v>159.86332071403149</c:v>
                </c:pt>
                <c:pt idx="40">
                  <c:v>160.28378291248589</c:v>
                </c:pt>
                <c:pt idx="41">
                  <c:v>160.68699930888189</c:v>
                </c:pt>
                <c:pt idx="42">
                  <c:v>161.07668597700558</c:v>
                </c:pt>
                <c:pt idx="43">
                  <c:v>161.4569899430428</c:v>
                </c:pt>
                <c:pt idx="44">
                  <c:v>161.8322333720609</c:v>
                </c:pt>
                <c:pt idx="45">
                  <c:v>162.2067463492165</c:v>
                </c:pt>
                <c:pt idx="46">
                  <c:v>162.5849056235229</c:v>
                </c:pt>
                <c:pt idx="47">
                  <c:v>162.9713562520335</c:v>
                </c:pt>
                <c:pt idx="48">
                  <c:v>163.3711152241429</c:v>
                </c:pt>
                <c:pt idx="49">
                  <c:v>163.78908358300259</c:v>
                </c:pt>
                <c:pt idx="50">
                  <c:v>164.22876341286781</c:v>
                </c:pt>
                <c:pt idx="51">
                  <c:v>164.69062990300648</c:v>
                </c:pt>
                <c:pt idx="52">
                  <c:v>165.17106397925559</c:v>
                </c:pt>
                <c:pt idx="53">
                  <c:v>165.66252651171359</c:v>
                </c:pt>
                <c:pt idx="54">
                  <c:v>166.15493854225588</c:v>
                </c:pt>
                <c:pt idx="55">
                  <c:v>166.63762585493089</c:v>
                </c:pt>
                <c:pt idx="56">
                  <c:v>167.10107231405999</c:v>
                </c:pt>
                <c:pt idx="57">
                  <c:v>167.5380269130475</c:v>
                </c:pt>
                <c:pt idx="58">
                  <c:v>167.9439138140682</c:v>
                </c:pt>
                <c:pt idx="59">
                  <c:v>168.3167541005393</c:v>
                </c:pt>
                <c:pt idx="60">
                  <c:v>168.6568531575698</c:v>
                </c:pt>
                <c:pt idx="61">
                  <c:v>168.96641008503508</c:v>
                </c:pt>
                <c:pt idx="62">
                  <c:v>169.24908488045949</c:v>
                </c:pt>
                <c:pt idx="63">
                  <c:v>169.50950220221421</c:v>
                </c:pt>
                <c:pt idx="64">
                  <c:v>169.75269230948538</c:v>
                </c:pt>
                <c:pt idx="65">
                  <c:v>169.98352521356529</c:v>
                </c:pt>
                <c:pt idx="66">
                  <c:v>170.20622696968479</c:v>
                </c:pt>
                <c:pt idx="67">
                  <c:v>170.42405503310829</c:v>
                </c:pt>
                <c:pt idx="68">
                  <c:v>170.63916956572069</c:v>
                </c:pt>
                <c:pt idx="69">
                  <c:v>170.85269711942439</c:v>
                </c:pt>
                <c:pt idx="70">
                  <c:v>171.06495384862311</c:v>
                </c:pt>
                <c:pt idx="71">
                  <c:v>171.2757720326494</c:v>
                </c:pt>
                <c:pt idx="72">
                  <c:v>171.48485237432209</c:v>
                </c:pt>
                <c:pt idx="73">
                  <c:v>171.69205574957971</c:v>
                </c:pt>
                <c:pt idx="74">
                  <c:v>171.89756737694549</c:v>
                </c:pt>
                <c:pt idx="75">
                  <c:v>172.10191333685989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7C9-4DFE-A68E-47DB8232C9EA}"/>
            </c:ext>
          </c:extLst>
        </c:ser>
        <c:ser>
          <c:idx val="3"/>
          <c:order val="3"/>
          <c:tx>
            <c:strRef>
              <c:f>'Log DALYs Uganda Adult make (5)'!$M$1</c:f>
              <c:strCache>
                <c:ptCount val="1"/>
                <c:pt idx="0">
                  <c:v>Traditional Stove Cooking + Water Heating</c:v>
                </c:pt>
              </c:strCache>
            </c:strRef>
          </c:tx>
          <c:spPr>
            <a:ln w="19050" cap="rnd">
              <a:solidFill>
                <a:srgbClr val="00206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'Log DALYs Uganda Adult make (5)'!$I$2:$I$77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(5)'!$M$2:$M$77</c:f>
              <c:numCache>
                <c:formatCode>General</c:formatCode>
                <c:ptCount val="76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7C9-4DFE-A68E-47DB8232C9EA}"/>
            </c:ext>
          </c:extLst>
        </c:ser>
        <c:ser>
          <c:idx val="4"/>
          <c:order val="4"/>
          <c:tx>
            <c:strRef>
              <c:f>'Log DALYs Uganda Adult make (5)'!$N$1</c:f>
              <c:strCache>
                <c:ptCount val="1"/>
                <c:pt idx="0">
                  <c:v>Traditional Stove Only Water Heating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'Log DALYs Uganda Adult make (5)'!$I$2:$I$77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(5)'!$N$2:$N$77</c:f>
              <c:numCache>
                <c:formatCode>General</c:formatCode>
                <c:ptCount val="76"/>
                <c:pt idx="0">
                  <c:v>116</c:v>
                </c:pt>
                <c:pt idx="1">
                  <c:v>116</c:v>
                </c:pt>
                <c:pt idx="2">
                  <c:v>116</c:v>
                </c:pt>
                <c:pt idx="3">
                  <c:v>116</c:v>
                </c:pt>
                <c:pt idx="4">
                  <c:v>116</c:v>
                </c:pt>
                <c:pt idx="5">
                  <c:v>116</c:v>
                </c:pt>
                <c:pt idx="6">
                  <c:v>116</c:v>
                </c:pt>
                <c:pt idx="7">
                  <c:v>116</c:v>
                </c:pt>
                <c:pt idx="8">
                  <c:v>116</c:v>
                </c:pt>
                <c:pt idx="9">
                  <c:v>116</c:v>
                </c:pt>
                <c:pt idx="10">
                  <c:v>116</c:v>
                </c:pt>
                <c:pt idx="11">
                  <c:v>116</c:v>
                </c:pt>
                <c:pt idx="12">
                  <c:v>116</c:v>
                </c:pt>
                <c:pt idx="13">
                  <c:v>116</c:v>
                </c:pt>
                <c:pt idx="14">
                  <c:v>116</c:v>
                </c:pt>
                <c:pt idx="15">
                  <c:v>116</c:v>
                </c:pt>
                <c:pt idx="16">
                  <c:v>116</c:v>
                </c:pt>
                <c:pt idx="17">
                  <c:v>116</c:v>
                </c:pt>
                <c:pt idx="18">
                  <c:v>116</c:v>
                </c:pt>
                <c:pt idx="19">
                  <c:v>116</c:v>
                </c:pt>
                <c:pt idx="20">
                  <c:v>116</c:v>
                </c:pt>
                <c:pt idx="21">
                  <c:v>116</c:v>
                </c:pt>
                <c:pt idx="22">
                  <c:v>116</c:v>
                </c:pt>
                <c:pt idx="23">
                  <c:v>116</c:v>
                </c:pt>
                <c:pt idx="24">
                  <c:v>116</c:v>
                </c:pt>
                <c:pt idx="25">
                  <c:v>116</c:v>
                </c:pt>
                <c:pt idx="26">
                  <c:v>116</c:v>
                </c:pt>
                <c:pt idx="27">
                  <c:v>116</c:v>
                </c:pt>
                <c:pt idx="28">
                  <c:v>116</c:v>
                </c:pt>
                <c:pt idx="29">
                  <c:v>116</c:v>
                </c:pt>
                <c:pt idx="30">
                  <c:v>116</c:v>
                </c:pt>
                <c:pt idx="31">
                  <c:v>116</c:v>
                </c:pt>
                <c:pt idx="32">
                  <c:v>116</c:v>
                </c:pt>
                <c:pt idx="33">
                  <c:v>116</c:v>
                </c:pt>
                <c:pt idx="34">
                  <c:v>116</c:v>
                </c:pt>
                <c:pt idx="35">
                  <c:v>116</c:v>
                </c:pt>
                <c:pt idx="36">
                  <c:v>116</c:v>
                </c:pt>
                <c:pt idx="37">
                  <c:v>116</c:v>
                </c:pt>
                <c:pt idx="38">
                  <c:v>116</c:v>
                </c:pt>
                <c:pt idx="39">
                  <c:v>116</c:v>
                </c:pt>
                <c:pt idx="40">
                  <c:v>116</c:v>
                </c:pt>
                <c:pt idx="41">
                  <c:v>116</c:v>
                </c:pt>
                <c:pt idx="42">
                  <c:v>116</c:v>
                </c:pt>
                <c:pt idx="43">
                  <c:v>116</c:v>
                </c:pt>
                <c:pt idx="44">
                  <c:v>116</c:v>
                </c:pt>
                <c:pt idx="45">
                  <c:v>116</c:v>
                </c:pt>
                <c:pt idx="46">
                  <c:v>116</c:v>
                </c:pt>
                <c:pt idx="47">
                  <c:v>116</c:v>
                </c:pt>
                <c:pt idx="48">
                  <c:v>116</c:v>
                </c:pt>
                <c:pt idx="49">
                  <c:v>116</c:v>
                </c:pt>
                <c:pt idx="50">
                  <c:v>116</c:v>
                </c:pt>
                <c:pt idx="51">
                  <c:v>116</c:v>
                </c:pt>
                <c:pt idx="52">
                  <c:v>116</c:v>
                </c:pt>
                <c:pt idx="53">
                  <c:v>116</c:v>
                </c:pt>
                <c:pt idx="54">
                  <c:v>116</c:v>
                </c:pt>
                <c:pt idx="55">
                  <c:v>116</c:v>
                </c:pt>
                <c:pt idx="56">
                  <c:v>116</c:v>
                </c:pt>
                <c:pt idx="57">
                  <c:v>116</c:v>
                </c:pt>
                <c:pt idx="58">
                  <c:v>116</c:v>
                </c:pt>
                <c:pt idx="59">
                  <c:v>116</c:v>
                </c:pt>
                <c:pt idx="60">
                  <c:v>116</c:v>
                </c:pt>
                <c:pt idx="61">
                  <c:v>116</c:v>
                </c:pt>
                <c:pt idx="62">
                  <c:v>116</c:v>
                </c:pt>
                <c:pt idx="63">
                  <c:v>116</c:v>
                </c:pt>
                <c:pt idx="64">
                  <c:v>116</c:v>
                </c:pt>
                <c:pt idx="65">
                  <c:v>116</c:v>
                </c:pt>
                <c:pt idx="66">
                  <c:v>116</c:v>
                </c:pt>
                <c:pt idx="67">
                  <c:v>116</c:v>
                </c:pt>
                <c:pt idx="68">
                  <c:v>116</c:v>
                </c:pt>
                <c:pt idx="69">
                  <c:v>116</c:v>
                </c:pt>
                <c:pt idx="70">
                  <c:v>116</c:v>
                </c:pt>
                <c:pt idx="71">
                  <c:v>116</c:v>
                </c:pt>
                <c:pt idx="72">
                  <c:v>116</c:v>
                </c:pt>
                <c:pt idx="73">
                  <c:v>116</c:v>
                </c:pt>
                <c:pt idx="74">
                  <c:v>116</c:v>
                </c:pt>
                <c:pt idx="75">
                  <c:v>116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7C9-4DFE-A68E-47DB8232C9EA}"/>
            </c:ext>
          </c:extLst>
        </c:ser>
        <c:ser>
          <c:idx val="5"/>
          <c:order val="5"/>
          <c:tx>
            <c:strRef>
              <c:f>'Log DALYs Uganda Adult make (5)'!$O$1</c:f>
              <c:strCache>
                <c:ptCount val="1"/>
                <c:pt idx="0">
                  <c:v>LPG Only Water Heating</c:v>
                </c:pt>
              </c:strCache>
            </c:strRef>
          </c:tx>
          <c:spPr>
            <a:ln w="1905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'Log DALYs Uganda Adult make (5)'!$I$2:$I$77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(5)'!$O$2:$O$77</c:f>
              <c:numCache>
                <c:formatCode>General</c:formatCode>
                <c:ptCount val="7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7C9-4DFE-A68E-47DB8232C9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7628304"/>
        <c:axId val="797629136"/>
      </c:scatterChart>
      <c:valAx>
        <c:axId val="797628304"/>
        <c:scaling>
          <c:orientation val="minMax"/>
          <c:max val="1.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Log Removal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629136"/>
        <c:crosses val="autoZero"/>
        <c:crossBetween val="midCat"/>
      </c:valAx>
      <c:valAx>
        <c:axId val="797629136"/>
        <c:scaling>
          <c:orientation val="minMax"/>
          <c:max val="8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Decrease in Drinking Water DALYs</a:t>
                </a:r>
              </a:p>
            </c:rich>
          </c:tx>
          <c:layout>
            <c:manualLayout>
              <c:xMode val="edge"/>
              <c:yMode val="edge"/>
              <c:x val="2.1364985163204748E-2"/>
              <c:y val="0.101570116235470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628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890894976156149"/>
          <c:y val="0.80486600236917283"/>
          <c:w val="0.85109105023843845"/>
          <c:h val="0.173895059577729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'Log DALYs Uganda Adult make (5)'!$J$1</c:f>
              <c:strCache>
                <c:ptCount val="1"/>
                <c:pt idx="0">
                  <c:v>High Risk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(5)'!$I$2:$I$77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(5)'!$J$2:$J$77</c:f>
              <c:numCache>
                <c:formatCode>General</c:formatCode>
                <c:ptCount val="76"/>
                <c:pt idx="0">
                  <c:v>0</c:v>
                </c:pt>
                <c:pt idx="1">
                  <c:v>68.50838936166997</c:v>
                </c:pt>
                <c:pt idx="2">
                  <c:v>136.92895491296008</c:v>
                </c:pt>
                <c:pt idx="3">
                  <c:v>204.76523999313304</c:v>
                </c:pt>
                <c:pt idx="4">
                  <c:v>271.49720655912404</c:v>
                </c:pt>
                <c:pt idx="5">
                  <c:v>336.60477485049307</c:v>
                </c:pt>
                <c:pt idx="6">
                  <c:v>399.58917667014009</c:v>
                </c:pt>
                <c:pt idx="7">
                  <c:v>459.98679591347604</c:v>
                </c:pt>
                <c:pt idx="8">
                  <c:v>517.3922881701161</c:v>
                </c:pt>
                <c:pt idx="9">
                  <c:v>571.4923156077391</c:v>
                </c:pt>
                <c:pt idx="10">
                  <c:v>622.0855694342531</c:v>
                </c:pt>
                <c:pt idx="11">
                  <c:v>669.07417667703305</c:v>
                </c:pt>
                <c:pt idx="12">
                  <c:v>712.44032676954703</c:v>
                </c:pt>
                <c:pt idx="13">
                  <c:v>752.22415842165606</c:v>
                </c:pt>
                <c:pt idx="14">
                  <c:v>788.510555392068</c:v>
                </c:pt>
                <c:pt idx="15">
                  <c:v>821.43108657358107</c:v>
                </c:pt>
                <c:pt idx="16">
                  <c:v>851.17443839258408</c:v>
                </c:pt>
                <c:pt idx="17">
                  <c:v>877.98632636811612</c:v>
                </c:pt>
                <c:pt idx="18">
                  <c:v>902.14883713171116</c:v>
                </c:pt>
                <c:pt idx="19">
                  <c:v>923.94667871302204</c:v>
                </c:pt>
                <c:pt idx="20">
                  <c:v>943.63484301170604</c:v>
                </c:pt>
                <c:pt idx="21">
                  <c:v>961.41903494839812</c:v>
                </c:pt>
                <c:pt idx="22">
                  <c:v>977.4549502936361</c:v>
                </c:pt>
                <c:pt idx="23">
                  <c:v>991.86411238524306</c:v>
                </c:pt>
                <c:pt idx="24">
                  <c:v>1004.7553900345971</c:v>
                </c:pt>
                <c:pt idx="25">
                  <c:v>1016.240770087958</c:v>
                </c:pt>
                <c:pt idx="26">
                  <c:v>1026.4406893910771</c:v>
                </c:pt>
                <c:pt idx="27">
                  <c:v>1035.4810341224952</c:v>
                </c:pt>
                <c:pt idx="28">
                  <c:v>1043.486649343085</c:v>
                </c:pt>
                <c:pt idx="29">
                  <c:v>1050.575532629422</c:v>
                </c:pt>
                <c:pt idx="30">
                  <c:v>1056.855939767888</c:v>
                </c:pt>
                <c:pt idx="31">
                  <c:v>1062.426458731577</c:v>
                </c:pt>
                <c:pt idx="32">
                  <c:v>1067.3773258907013</c:v>
                </c:pt>
                <c:pt idx="33">
                  <c:v>1071.7909177677748</c:v>
                </c:pt>
                <c:pt idx="34">
                  <c:v>1075.7406511565221</c:v>
                </c:pt>
                <c:pt idx="35">
                  <c:v>1079.2891085152903</c:v>
                </c:pt>
                <c:pt idx="36">
                  <c:v>1082.4867605393633</c:v>
                </c:pt>
                <c:pt idx="37">
                  <c:v>1085.3722059432127</c:v>
                </c:pt>
                <c:pt idx="38">
                  <c:v>1087.9740910557555</c:v>
                </c:pt>
                <c:pt idx="39">
                  <c:v>1090.3142182740389</c:v>
                </c:pt>
                <c:pt idx="40">
                  <c:v>1092.4109430894473</c:v>
                </c:pt>
                <c:pt idx="41">
                  <c:v>1094.281934353299</c:v>
                </c:pt>
                <c:pt idx="42">
                  <c:v>1095.9457425479889</c:v>
                </c:pt>
                <c:pt idx="43">
                  <c:v>1097.4221551217113</c:v>
                </c:pt>
                <c:pt idx="44">
                  <c:v>1098.7317291374557</c:v>
                </c:pt>
                <c:pt idx="45">
                  <c:v>1099.89503613481</c:v>
                </c:pt>
                <c:pt idx="46">
                  <c:v>1100.9320333061617</c:v>
                </c:pt>
                <c:pt idx="47">
                  <c:v>1101.8616723395387</c:v>
                </c:pt>
                <c:pt idx="48">
                  <c:v>1102.7015583401626</c:v>
                </c:pt>
                <c:pt idx="49">
                  <c:v>1103.4674186075754</c:v>
                </c:pt>
                <c:pt idx="50">
                  <c:v>1104.1723918461626</c:v>
                </c:pt>
                <c:pt idx="51">
                  <c:v>1104.8264458266624</c:v>
                </c:pt>
                <c:pt idx="52">
                  <c:v>1105.4362737489578</c:v>
                </c:pt>
                <c:pt idx="53">
                  <c:v>1106.0057872787563</c:v>
                </c:pt>
                <c:pt idx="54">
                  <c:v>1106.5370403042916</c:v>
                </c:pt>
                <c:pt idx="55">
                  <c:v>1107.0312762671581</c:v>
                </c:pt>
                <c:pt idx="56">
                  <c:v>1107.4898195318665</c:v>
                </c:pt>
                <c:pt idx="57">
                  <c:v>1107.9146467350167</c:v>
                </c:pt>
                <c:pt idx="58">
                  <c:v>1108.3085965528696</c:v>
                </c:pt>
                <c:pt idx="59">
                  <c:v>1108.6752691887216</c:v>
                </c:pt>
                <c:pt idx="60">
                  <c:v>1109.0187243015291</c:v>
                </c:pt>
                <c:pt idx="61">
                  <c:v>1109.343106831506</c:v>
                </c:pt>
                <c:pt idx="62">
                  <c:v>1109.6523105274002</c:v>
                </c:pt>
                <c:pt idx="63">
                  <c:v>1109.9497383371984</c:v>
                </c:pt>
                <c:pt idx="64">
                  <c:v>1110.2381678717725</c:v>
                </c:pt>
                <c:pt idx="65">
                  <c:v>1110.5197096821203</c:v>
                </c:pt>
                <c:pt idx="66">
                  <c:v>1110.7958608238109</c:v>
                </c:pt>
                <c:pt idx="67">
                  <c:v>1111.067685461566</c:v>
                </c:pt>
                <c:pt idx="68">
                  <c:v>1111.3361680931353</c:v>
                </c:pt>
                <c:pt idx="69">
                  <c:v>1111.6027457226967</c:v>
                </c:pt>
                <c:pt idx="70">
                  <c:v>1111.8698932084301</c:v>
                </c:pt>
                <c:pt idx="71">
                  <c:v>1112.1414387360003</c:v>
                </c:pt>
                <c:pt idx="72">
                  <c:v>1112.4222063359825</c:v>
                </c:pt>
                <c:pt idx="73">
                  <c:v>1112.716842803693</c:v>
                </c:pt>
                <c:pt idx="74">
                  <c:v>1113.0282223996333</c:v>
                </c:pt>
                <c:pt idx="75">
                  <c:v>1113.3562016399942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B03-4866-8BA9-4FE82629B8F1}"/>
            </c:ext>
          </c:extLst>
        </c:ser>
        <c:ser>
          <c:idx val="1"/>
          <c:order val="1"/>
          <c:tx>
            <c:strRef>
              <c:f>'Log DALYs Uganda Adult make (5)'!$K$1</c:f>
              <c:strCache>
                <c:ptCount val="1"/>
                <c:pt idx="0">
                  <c:v>Medium Risk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(5)'!$I$2:$I$77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(5)'!$K$2:$K$77</c:f>
              <c:numCache>
                <c:formatCode>General</c:formatCode>
                <c:ptCount val="76"/>
                <c:pt idx="0">
                  <c:v>0</c:v>
                </c:pt>
                <c:pt idx="1">
                  <c:v>47.860959910007978</c:v>
                </c:pt>
                <c:pt idx="2">
                  <c:v>91.937374199927945</c:v>
                </c:pt>
                <c:pt idx="3">
                  <c:v>132.25921740143394</c:v>
                </c:pt>
                <c:pt idx="4">
                  <c:v>168.90811423395598</c:v>
                </c:pt>
                <c:pt idx="5">
                  <c:v>202.01201230106994</c:v>
                </c:pt>
                <c:pt idx="6">
                  <c:v>231.74423235448899</c:v>
                </c:pt>
                <c:pt idx="7">
                  <c:v>258.31961542110997</c:v>
                </c:pt>
                <c:pt idx="8">
                  <c:v>281.98446614581997</c:v>
                </c:pt>
                <c:pt idx="9">
                  <c:v>303.00259279772797</c:v>
                </c:pt>
                <c:pt idx="10">
                  <c:v>321.64194847713497</c:v>
                </c:pt>
                <c:pt idx="11">
                  <c:v>338.16504007586298</c:v>
                </c:pt>
                <c:pt idx="12">
                  <c:v>352.82279240428295</c:v>
                </c:pt>
                <c:pt idx="13">
                  <c:v>365.84917300027195</c:v>
                </c:pt>
                <c:pt idx="14">
                  <c:v>377.45486684105492</c:v>
                </c:pt>
                <c:pt idx="15">
                  <c:v>387.82115859946998</c:v>
                </c:pt>
                <c:pt idx="16">
                  <c:v>397.09682058841696</c:v>
                </c:pt>
                <c:pt idx="17">
                  <c:v>405.39990394115796</c:v>
                </c:pt>
                <c:pt idx="18">
                  <c:v>412.82393880950195</c:v>
                </c:pt>
                <c:pt idx="19">
                  <c:v>419.44614845146594</c:v>
                </c:pt>
                <c:pt idx="20">
                  <c:v>425.33504894222199</c:v>
                </c:pt>
                <c:pt idx="21">
                  <c:v>430.55578848802793</c:v>
                </c:pt>
                <c:pt idx="22">
                  <c:v>435.17279610162393</c:v>
                </c:pt>
                <c:pt idx="23">
                  <c:v>439.25034310057526</c:v>
                </c:pt>
                <c:pt idx="24">
                  <c:v>442.85205691428803</c:v>
                </c:pt>
                <c:pt idx="25">
                  <c:v>446.03987681697299</c:v>
                </c:pt>
                <c:pt idx="26">
                  <c:v>448.87218032866497</c:v>
                </c:pt>
                <c:pt idx="27">
                  <c:v>451.40109329231518</c:v>
                </c:pt>
                <c:pt idx="28">
                  <c:v>453.67008443534098</c:v>
                </c:pt>
                <c:pt idx="29">
                  <c:v>455.71337236683746</c:v>
                </c:pt>
                <c:pt idx="30">
                  <c:v>457.55782274187305</c:v>
                </c:pt>
                <c:pt idx="31">
                  <c:v>459.22664603085286</c:v>
                </c:pt>
                <c:pt idx="32">
                  <c:v>460.74325148933235</c:v>
                </c:pt>
                <c:pt idx="33">
                  <c:v>462.13344613582746</c:v>
                </c:pt>
                <c:pt idx="34">
                  <c:v>463.42484423035057</c:v>
                </c:pt>
                <c:pt idx="35">
                  <c:v>464.64370890430928</c:v>
                </c:pt>
                <c:pt idx="36">
                  <c:v>465.81086249522923</c:v>
                </c:pt>
                <c:pt idx="37">
                  <c:v>466.93885986202707</c:v>
                </c:pt>
                <c:pt idx="38">
                  <c:v>468.03185357767313</c:v>
                </c:pt>
                <c:pt idx="39">
                  <c:v>469.08799006254833</c:v>
                </c:pt>
                <c:pt idx="40">
                  <c:v>470.10285188368073</c:v>
                </c:pt>
                <c:pt idx="41">
                  <c:v>471.07223013555637</c:v>
                </c:pt>
                <c:pt idx="42">
                  <c:v>471.99334884460359</c:v>
                </c:pt>
                <c:pt idx="43">
                  <c:v>472.86478472727629</c:v>
                </c:pt>
                <c:pt idx="44">
                  <c:v>473.68590457809796</c:v>
                </c:pt>
                <c:pt idx="45">
                  <c:v>474.45649467204714</c:v>
                </c:pt>
                <c:pt idx="46">
                  <c:v>475.17678564032195</c:v>
                </c:pt>
                <c:pt idx="47">
                  <c:v>475.84772564733419</c:v>
                </c:pt>
                <c:pt idx="48">
                  <c:v>476.47126576930327</c:v>
                </c:pt>
                <c:pt idx="49">
                  <c:v>477.05049855224536</c:v>
                </c:pt>
                <c:pt idx="50">
                  <c:v>477.58959856483295</c:v>
                </c:pt>
                <c:pt idx="51">
                  <c:v>478.09358309560128</c:v>
                </c:pt>
                <c:pt idx="52">
                  <c:v>478.56793850804604</c:v>
                </c:pt>
                <c:pt idx="53">
                  <c:v>479.01816766730599</c:v>
                </c:pt>
                <c:pt idx="54">
                  <c:v>479.44932637235115</c:v>
                </c:pt>
                <c:pt idx="55">
                  <c:v>479.86563082138298</c:v>
                </c:pt>
                <c:pt idx="56">
                  <c:v>480.27021555788917</c:v>
                </c:pt>
                <c:pt idx="57">
                  <c:v>480.66508938647394</c:v>
                </c:pt>
                <c:pt idx="58">
                  <c:v>481.05128557413485</c:v>
                </c:pt>
                <c:pt idx="59">
                  <c:v>481.42915526277147</c:v>
                </c:pt>
                <c:pt idx="60">
                  <c:v>481.79872346227137</c:v>
                </c:pt>
                <c:pt idx="61">
                  <c:v>482.16001650292134</c:v>
                </c:pt>
                <c:pt idx="62">
                  <c:v>482.51327884803368</c:v>
                </c:pt>
                <c:pt idx="63">
                  <c:v>482.85902914334866</c:v>
                </c:pt>
                <c:pt idx="64">
                  <c:v>483.19795660817806</c:v>
                </c:pt>
                <c:pt idx="65">
                  <c:v>483.53071181586597</c:v>
                </c:pt>
                <c:pt idx="66">
                  <c:v>483.85767857719048</c:v>
                </c:pt>
                <c:pt idx="67">
                  <c:v>484.17881670215098</c:v>
                </c:pt>
                <c:pt idx="68">
                  <c:v>484.49364876016477</c:v>
                </c:pt>
                <c:pt idx="69">
                  <c:v>484.80144534423977</c:v>
                </c:pt>
                <c:pt idx="70">
                  <c:v>485.10164640308318</c:v>
                </c:pt>
                <c:pt idx="71">
                  <c:v>485.39451003118717</c:v>
                </c:pt>
                <c:pt idx="72">
                  <c:v>485.68184982709255</c:v>
                </c:pt>
                <c:pt idx="73">
                  <c:v>485.96751346880166</c:v>
                </c:pt>
                <c:pt idx="74">
                  <c:v>486.25713905686104</c:v>
                </c:pt>
                <c:pt idx="75">
                  <c:v>486.55694882017434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B03-4866-8BA9-4FE82629B8F1}"/>
            </c:ext>
          </c:extLst>
        </c:ser>
        <c:ser>
          <c:idx val="2"/>
          <c:order val="2"/>
          <c:tx>
            <c:strRef>
              <c:f>'Log DALYs Uganda Adult make (5)'!$L$1</c:f>
              <c:strCache>
                <c:ptCount val="1"/>
                <c:pt idx="0">
                  <c:v>Low Risk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(5)'!$I$2:$I$77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(5)'!$L$2:$L$77</c:f>
              <c:numCache>
                <c:formatCode>General</c:formatCode>
                <c:ptCount val="76"/>
                <c:pt idx="0">
                  <c:v>0</c:v>
                </c:pt>
                <c:pt idx="1">
                  <c:v>19.116059728172985</c:v>
                </c:pt>
                <c:pt idx="2">
                  <c:v>36.039894605398985</c:v>
                </c:pt>
                <c:pt idx="3">
                  <c:v>51.019887555967983</c:v>
                </c:pt>
                <c:pt idx="4">
                  <c:v>64.274043244670992</c:v>
                </c:pt>
                <c:pt idx="5">
                  <c:v>75.983097060810991</c:v>
                </c:pt>
                <c:pt idx="6">
                  <c:v>86.29607292523599</c:v>
                </c:pt>
                <c:pt idx="7">
                  <c:v>95.340935982106998</c:v>
                </c:pt>
                <c:pt idx="8">
                  <c:v>103.23470833147799</c:v>
                </c:pt>
                <c:pt idx="9">
                  <c:v>110.09083899150799</c:v>
                </c:pt>
                <c:pt idx="10">
                  <c:v>116.02326736201999</c:v>
                </c:pt>
                <c:pt idx="11">
                  <c:v>121.1467380099576</c:v>
                </c:pt>
                <c:pt idx="12">
                  <c:v>125.57342570969109</c:v>
                </c:pt>
                <c:pt idx="13">
                  <c:v>129.40742353042779</c:v>
                </c:pt>
                <c:pt idx="14">
                  <c:v>132.73978929767901</c:v>
                </c:pt>
                <c:pt idx="15">
                  <c:v>135.6463804257464</c:v>
                </c:pt>
                <c:pt idx="16">
                  <c:v>138.18901959942878</c:v>
                </c:pt>
                <c:pt idx="17">
                  <c:v>140.4189068684606</c:v>
                </c:pt>
                <c:pt idx="18">
                  <c:v>142.3804208262066</c:v>
                </c:pt>
                <c:pt idx="19">
                  <c:v>144.11362925166989</c:v>
                </c:pt>
                <c:pt idx="20">
                  <c:v>145.65478427657848</c:v>
                </c:pt>
                <c:pt idx="21">
                  <c:v>147.03533086473908</c:v>
                </c:pt>
                <c:pt idx="22">
                  <c:v>148.2807254879468</c:v>
                </c:pt>
                <c:pt idx="23">
                  <c:v>149.41019437173659</c:v>
                </c:pt>
                <c:pt idx="24">
                  <c:v>150.43779089037611</c:v>
                </c:pt>
                <c:pt idx="25">
                  <c:v>151.374400420434</c:v>
                </c:pt>
                <c:pt idx="26">
                  <c:v>152.22999161651879</c:v>
                </c:pt>
                <c:pt idx="27">
                  <c:v>153.015325939825</c:v>
                </c:pt>
                <c:pt idx="28">
                  <c:v>153.74246291515658</c:v>
                </c:pt>
                <c:pt idx="29">
                  <c:v>154.42387384481731</c:v>
                </c:pt>
                <c:pt idx="30">
                  <c:v>155.07070057813661</c:v>
                </c:pt>
                <c:pt idx="31">
                  <c:v>155.69115325485959</c:v>
                </c:pt>
                <c:pt idx="32">
                  <c:v>156.28984409358668</c:v>
                </c:pt>
                <c:pt idx="33">
                  <c:v>156.86821249112799</c:v>
                </c:pt>
                <c:pt idx="34">
                  <c:v>157.42564038141279</c:v>
                </c:pt>
                <c:pt idx="35">
                  <c:v>157.96069356248231</c:v>
                </c:pt>
                <c:pt idx="36">
                  <c:v>158.47208905826409</c:v>
                </c:pt>
                <c:pt idx="37">
                  <c:v>158.95925591680498</c:v>
                </c:pt>
                <c:pt idx="38">
                  <c:v>159.4225576692441</c:v>
                </c:pt>
                <c:pt idx="39">
                  <c:v>159.86332071403149</c:v>
                </c:pt>
                <c:pt idx="40">
                  <c:v>160.28378291248589</c:v>
                </c:pt>
                <c:pt idx="41">
                  <c:v>160.68699930888189</c:v>
                </c:pt>
                <c:pt idx="42">
                  <c:v>161.07668597700558</c:v>
                </c:pt>
                <c:pt idx="43">
                  <c:v>161.4569899430428</c:v>
                </c:pt>
                <c:pt idx="44">
                  <c:v>161.8322333720609</c:v>
                </c:pt>
                <c:pt idx="45">
                  <c:v>162.2067463492165</c:v>
                </c:pt>
                <c:pt idx="46">
                  <c:v>162.5849056235229</c:v>
                </c:pt>
                <c:pt idx="47">
                  <c:v>162.9713562520335</c:v>
                </c:pt>
                <c:pt idx="48">
                  <c:v>163.3711152241429</c:v>
                </c:pt>
                <c:pt idx="49">
                  <c:v>163.78908358300259</c:v>
                </c:pt>
                <c:pt idx="50">
                  <c:v>164.22876341286781</c:v>
                </c:pt>
                <c:pt idx="51">
                  <c:v>164.69062990300648</c:v>
                </c:pt>
                <c:pt idx="52">
                  <c:v>165.17106397925559</c:v>
                </c:pt>
                <c:pt idx="53">
                  <c:v>165.66252651171359</c:v>
                </c:pt>
                <c:pt idx="54">
                  <c:v>166.15493854225588</c:v>
                </c:pt>
                <c:pt idx="55">
                  <c:v>166.63762585493089</c:v>
                </c:pt>
                <c:pt idx="56">
                  <c:v>167.10107231405999</c:v>
                </c:pt>
                <c:pt idx="57">
                  <c:v>167.5380269130475</c:v>
                </c:pt>
                <c:pt idx="58">
                  <c:v>167.9439138140682</c:v>
                </c:pt>
                <c:pt idx="59">
                  <c:v>168.3167541005393</c:v>
                </c:pt>
                <c:pt idx="60">
                  <c:v>168.6568531575698</c:v>
                </c:pt>
                <c:pt idx="61">
                  <c:v>168.96641008503508</c:v>
                </c:pt>
                <c:pt idx="62">
                  <c:v>169.24908488045949</c:v>
                </c:pt>
                <c:pt idx="63">
                  <c:v>169.50950220221421</c:v>
                </c:pt>
                <c:pt idx="64">
                  <c:v>169.75269230948538</c:v>
                </c:pt>
                <c:pt idx="65">
                  <c:v>169.98352521356529</c:v>
                </c:pt>
                <c:pt idx="66">
                  <c:v>170.20622696968479</c:v>
                </c:pt>
                <c:pt idx="67">
                  <c:v>170.42405503310829</c:v>
                </c:pt>
                <c:pt idx="68">
                  <c:v>170.63916956572069</c:v>
                </c:pt>
                <c:pt idx="69">
                  <c:v>170.85269711942439</c:v>
                </c:pt>
                <c:pt idx="70">
                  <c:v>171.06495384862311</c:v>
                </c:pt>
                <c:pt idx="71">
                  <c:v>171.2757720326494</c:v>
                </c:pt>
                <c:pt idx="72">
                  <c:v>171.48485237432209</c:v>
                </c:pt>
                <c:pt idx="73">
                  <c:v>171.69205574957971</c:v>
                </c:pt>
                <c:pt idx="74">
                  <c:v>171.89756737694549</c:v>
                </c:pt>
                <c:pt idx="75">
                  <c:v>172.10191333685989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B03-4866-8BA9-4FE82629B8F1}"/>
            </c:ext>
          </c:extLst>
        </c:ser>
        <c:ser>
          <c:idx val="3"/>
          <c:order val="3"/>
          <c:tx>
            <c:strRef>
              <c:f>'Log DALYs Uganda Adult make (5)'!$M$1</c:f>
              <c:strCache>
                <c:ptCount val="1"/>
                <c:pt idx="0">
                  <c:v>Traditional Stove Cooking + Water Heating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(5)'!$I$2:$I$77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(5)'!$M$2:$M$77</c:f>
              <c:numCache>
                <c:formatCode>General</c:formatCode>
                <c:ptCount val="76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B03-4866-8BA9-4FE82629B8F1}"/>
            </c:ext>
          </c:extLst>
        </c:ser>
        <c:ser>
          <c:idx val="4"/>
          <c:order val="4"/>
          <c:tx>
            <c:strRef>
              <c:f>'Log DALYs Uganda Adult make (5)'!$N$1</c:f>
              <c:strCache>
                <c:ptCount val="1"/>
                <c:pt idx="0">
                  <c:v>Traditional Stove Only Water Heating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(5)'!$I$2:$I$77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(5)'!$N$2:$N$77</c:f>
              <c:numCache>
                <c:formatCode>General</c:formatCode>
                <c:ptCount val="76"/>
                <c:pt idx="0">
                  <c:v>116</c:v>
                </c:pt>
                <c:pt idx="1">
                  <c:v>116</c:v>
                </c:pt>
                <c:pt idx="2">
                  <c:v>116</c:v>
                </c:pt>
                <c:pt idx="3">
                  <c:v>116</c:v>
                </c:pt>
                <c:pt idx="4">
                  <c:v>116</c:v>
                </c:pt>
                <c:pt idx="5">
                  <c:v>116</c:v>
                </c:pt>
                <c:pt idx="6">
                  <c:v>116</c:v>
                </c:pt>
                <c:pt idx="7">
                  <c:v>116</c:v>
                </c:pt>
                <c:pt idx="8">
                  <c:v>116</c:v>
                </c:pt>
                <c:pt idx="9">
                  <c:v>116</c:v>
                </c:pt>
                <c:pt idx="10">
                  <c:v>116</c:v>
                </c:pt>
                <c:pt idx="11">
                  <c:v>116</c:v>
                </c:pt>
                <c:pt idx="12">
                  <c:v>116</c:v>
                </c:pt>
                <c:pt idx="13">
                  <c:v>116</c:v>
                </c:pt>
                <c:pt idx="14">
                  <c:v>116</c:v>
                </c:pt>
                <c:pt idx="15">
                  <c:v>116</c:v>
                </c:pt>
                <c:pt idx="16">
                  <c:v>116</c:v>
                </c:pt>
                <c:pt idx="17">
                  <c:v>116</c:v>
                </c:pt>
                <c:pt idx="18">
                  <c:v>116</c:v>
                </c:pt>
                <c:pt idx="19">
                  <c:v>116</c:v>
                </c:pt>
                <c:pt idx="20">
                  <c:v>116</c:v>
                </c:pt>
                <c:pt idx="21">
                  <c:v>116</c:v>
                </c:pt>
                <c:pt idx="22">
                  <c:v>116</c:v>
                </c:pt>
                <c:pt idx="23">
                  <c:v>116</c:v>
                </c:pt>
                <c:pt idx="24">
                  <c:v>116</c:v>
                </c:pt>
                <c:pt idx="25">
                  <c:v>116</c:v>
                </c:pt>
                <c:pt idx="26">
                  <c:v>116</c:v>
                </c:pt>
                <c:pt idx="27">
                  <c:v>116</c:v>
                </c:pt>
                <c:pt idx="28">
                  <c:v>116</c:v>
                </c:pt>
                <c:pt idx="29">
                  <c:v>116</c:v>
                </c:pt>
                <c:pt idx="30">
                  <c:v>116</c:v>
                </c:pt>
                <c:pt idx="31">
                  <c:v>116</c:v>
                </c:pt>
                <c:pt idx="32">
                  <c:v>116</c:v>
                </c:pt>
                <c:pt idx="33">
                  <c:v>116</c:v>
                </c:pt>
                <c:pt idx="34">
                  <c:v>116</c:v>
                </c:pt>
                <c:pt idx="35">
                  <c:v>116</c:v>
                </c:pt>
                <c:pt idx="36">
                  <c:v>116</c:v>
                </c:pt>
                <c:pt idx="37">
                  <c:v>116</c:v>
                </c:pt>
                <c:pt idx="38">
                  <c:v>116</c:v>
                </c:pt>
                <c:pt idx="39">
                  <c:v>116</c:v>
                </c:pt>
                <c:pt idx="40">
                  <c:v>116</c:v>
                </c:pt>
                <c:pt idx="41">
                  <c:v>116</c:v>
                </c:pt>
                <c:pt idx="42">
                  <c:v>116</c:v>
                </c:pt>
                <c:pt idx="43">
                  <c:v>116</c:v>
                </c:pt>
                <c:pt idx="44">
                  <c:v>116</c:v>
                </c:pt>
                <c:pt idx="45">
                  <c:v>116</c:v>
                </c:pt>
                <c:pt idx="46">
                  <c:v>116</c:v>
                </c:pt>
                <c:pt idx="47">
                  <c:v>116</c:v>
                </c:pt>
                <c:pt idx="48">
                  <c:v>116</c:v>
                </c:pt>
                <c:pt idx="49">
                  <c:v>116</c:v>
                </c:pt>
                <c:pt idx="50">
                  <c:v>116</c:v>
                </c:pt>
                <c:pt idx="51">
                  <c:v>116</c:v>
                </c:pt>
                <c:pt idx="52">
                  <c:v>116</c:v>
                </c:pt>
                <c:pt idx="53">
                  <c:v>116</c:v>
                </c:pt>
                <c:pt idx="54">
                  <c:v>116</c:v>
                </c:pt>
                <c:pt idx="55">
                  <c:v>116</c:v>
                </c:pt>
                <c:pt idx="56">
                  <c:v>116</c:v>
                </c:pt>
                <c:pt idx="57">
                  <c:v>116</c:v>
                </c:pt>
                <c:pt idx="58">
                  <c:v>116</c:v>
                </c:pt>
                <c:pt idx="59">
                  <c:v>116</c:v>
                </c:pt>
                <c:pt idx="60">
                  <c:v>116</c:v>
                </c:pt>
                <c:pt idx="61">
                  <c:v>116</c:v>
                </c:pt>
                <c:pt idx="62">
                  <c:v>116</c:v>
                </c:pt>
                <c:pt idx="63">
                  <c:v>116</c:v>
                </c:pt>
                <c:pt idx="64">
                  <c:v>116</c:v>
                </c:pt>
                <c:pt idx="65">
                  <c:v>116</c:v>
                </c:pt>
                <c:pt idx="66">
                  <c:v>116</c:v>
                </c:pt>
                <c:pt idx="67">
                  <c:v>116</c:v>
                </c:pt>
                <c:pt idx="68">
                  <c:v>116</c:v>
                </c:pt>
                <c:pt idx="69">
                  <c:v>116</c:v>
                </c:pt>
                <c:pt idx="70">
                  <c:v>116</c:v>
                </c:pt>
                <c:pt idx="71">
                  <c:v>116</c:v>
                </c:pt>
                <c:pt idx="72">
                  <c:v>116</c:v>
                </c:pt>
                <c:pt idx="73">
                  <c:v>116</c:v>
                </c:pt>
                <c:pt idx="74">
                  <c:v>116</c:v>
                </c:pt>
                <c:pt idx="75">
                  <c:v>116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B03-4866-8BA9-4FE82629B8F1}"/>
            </c:ext>
          </c:extLst>
        </c:ser>
        <c:ser>
          <c:idx val="5"/>
          <c:order val="5"/>
          <c:tx>
            <c:strRef>
              <c:f>'Log DALYs Uganda Adult make (5)'!$O$1</c:f>
              <c:strCache>
                <c:ptCount val="1"/>
                <c:pt idx="0">
                  <c:v>LPG Only Water Heating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(5)'!$I$2:$I$77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(5)'!$O$2:$O$77</c:f>
              <c:numCache>
                <c:formatCode>General</c:formatCode>
                <c:ptCount val="7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B03-4866-8BA9-4FE82629B8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7628304"/>
        <c:axId val="797629136"/>
      </c:scatterChart>
      <c:valAx>
        <c:axId val="797628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Removal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629136"/>
        <c:crosses val="autoZero"/>
        <c:crossBetween val="midCat"/>
      </c:valAx>
      <c:valAx>
        <c:axId val="79762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Decrease in Drinking Water DALYs</a:t>
                </a:r>
              </a:p>
            </c:rich>
          </c:tx>
          <c:layout>
            <c:manualLayout>
              <c:xMode val="edge"/>
              <c:yMode val="edge"/>
              <c:x val="6.6468842729970321E-2"/>
              <c:y val="2.3637670291213665E-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628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'Log DALYs Uganda Adult make (3)'!$B$1</c:f>
              <c:strCache>
                <c:ptCount val="1"/>
                <c:pt idx="0">
                  <c:v>Uganda Adult High Risk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(3)'!$A$2:$A$77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(3)'!$B$2:$B$77</c:f>
              <c:numCache>
                <c:formatCode>General</c:formatCode>
                <c:ptCount val="76"/>
                <c:pt idx="0">
                  <c:v>1166.6071775768801</c:v>
                </c:pt>
                <c:pt idx="1">
                  <c:v>1098.0987882152101</c:v>
                </c:pt>
                <c:pt idx="2">
                  <c:v>1029.67822266392</c:v>
                </c:pt>
                <c:pt idx="3">
                  <c:v>961.84193758374704</c:v>
                </c:pt>
                <c:pt idx="4">
                  <c:v>895.10997101775604</c:v>
                </c:pt>
                <c:pt idx="5">
                  <c:v>830.002402726387</c:v>
                </c:pt>
                <c:pt idx="6">
                  <c:v>767.01800090673999</c:v>
                </c:pt>
                <c:pt idx="7">
                  <c:v>706.62038166340403</c:v>
                </c:pt>
                <c:pt idx="8">
                  <c:v>649.21488940676397</c:v>
                </c:pt>
                <c:pt idx="9">
                  <c:v>595.11486196914097</c:v>
                </c:pt>
                <c:pt idx="10">
                  <c:v>544.52160814262697</c:v>
                </c:pt>
                <c:pt idx="11">
                  <c:v>497.53300089984702</c:v>
                </c:pt>
                <c:pt idx="12">
                  <c:v>454.16685080733299</c:v>
                </c:pt>
                <c:pt idx="13">
                  <c:v>414.38301915522402</c:v>
                </c:pt>
                <c:pt idx="14">
                  <c:v>378.09662218481202</c:v>
                </c:pt>
                <c:pt idx="15">
                  <c:v>345.17609100329901</c:v>
                </c:pt>
                <c:pt idx="16">
                  <c:v>315.432739184296</c:v>
                </c:pt>
                <c:pt idx="17">
                  <c:v>288.62085120876401</c:v>
                </c:pt>
                <c:pt idx="18">
                  <c:v>264.45834044516897</c:v>
                </c:pt>
                <c:pt idx="19">
                  <c:v>242.66049886385801</c:v>
                </c:pt>
                <c:pt idx="20">
                  <c:v>222.97233456517401</c:v>
                </c:pt>
                <c:pt idx="21">
                  <c:v>205.18814262848201</c:v>
                </c:pt>
                <c:pt idx="22">
                  <c:v>189.152227283244</c:v>
                </c:pt>
                <c:pt idx="23">
                  <c:v>174.74306519163699</c:v>
                </c:pt>
                <c:pt idx="24">
                  <c:v>161.85178754228301</c:v>
                </c:pt>
                <c:pt idx="25">
                  <c:v>150.36640748892199</c:v>
                </c:pt>
                <c:pt idx="26">
                  <c:v>140.16648818580299</c:v>
                </c:pt>
                <c:pt idx="27">
                  <c:v>131.12614345438499</c:v>
                </c:pt>
                <c:pt idx="28">
                  <c:v>123.120528233795</c:v>
                </c:pt>
                <c:pt idx="29">
                  <c:v>116.03164494745801</c:v>
                </c:pt>
                <c:pt idx="30">
                  <c:v>109.751237808992</c:v>
                </c:pt>
                <c:pt idx="31">
                  <c:v>104.18071884530301</c:v>
                </c:pt>
                <c:pt idx="32">
                  <c:v>99.229851686178705</c:v>
                </c:pt>
                <c:pt idx="33">
                  <c:v>94.816259809105404</c:v>
                </c:pt>
                <c:pt idx="34">
                  <c:v>90.866526420358099</c:v>
                </c:pt>
                <c:pt idx="35">
                  <c:v>87.318069061589796</c:v>
                </c:pt>
                <c:pt idx="36">
                  <c:v>84.120417037516802</c:v>
                </c:pt>
                <c:pt idx="37">
                  <c:v>81.234971633667399</c:v>
                </c:pt>
                <c:pt idx="38">
                  <c:v>78.633086521124596</c:v>
                </c:pt>
                <c:pt idx="39">
                  <c:v>76.292959302841098</c:v>
                </c:pt>
                <c:pt idx="40">
                  <c:v>74.196234487432704</c:v>
                </c:pt>
                <c:pt idx="41">
                  <c:v>72.325243223581097</c:v>
                </c:pt>
                <c:pt idx="42">
                  <c:v>70.661435028891205</c:v>
                </c:pt>
                <c:pt idx="43">
                  <c:v>69.185022455168806</c:v>
                </c:pt>
                <c:pt idx="44">
                  <c:v>67.875448439424403</c:v>
                </c:pt>
                <c:pt idx="45">
                  <c:v>66.712141442070205</c:v>
                </c:pt>
                <c:pt idx="46">
                  <c:v>65.675144270718405</c:v>
                </c:pt>
                <c:pt idx="47">
                  <c:v>64.745505237341405</c:v>
                </c:pt>
                <c:pt idx="48">
                  <c:v>63.905619236717499</c:v>
                </c:pt>
                <c:pt idx="49">
                  <c:v>63.139758969304701</c:v>
                </c:pt>
                <c:pt idx="50">
                  <c:v>62.4347857307175</c:v>
                </c:pt>
                <c:pt idx="51">
                  <c:v>61.780731750217598</c:v>
                </c:pt>
                <c:pt idx="52">
                  <c:v>61.170903827922203</c:v>
                </c:pt>
                <c:pt idx="53">
                  <c:v>60.601390298123803</c:v>
                </c:pt>
                <c:pt idx="54">
                  <c:v>60.070137272588397</c:v>
                </c:pt>
                <c:pt idx="55">
                  <c:v>59.5759013097219</c:v>
                </c:pt>
                <c:pt idx="56">
                  <c:v>59.117358045013503</c:v>
                </c:pt>
                <c:pt idx="57">
                  <c:v>58.692530841863302</c:v>
                </c:pt>
                <c:pt idx="58">
                  <c:v>58.298581024010502</c:v>
                </c:pt>
                <c:pt idx="59">
                  <c:v>57.931908388158597</c:v>
                </c:pt>
                <c:pt idx="60">
                  <c:v>57.588453275350901</c:v>
                </c:pt>
                <c:pt idx="61">
                  <c:v>57.264070745374099</c:v>
                </c:pt>
                <c:pt idx="62">
                  <c:v>56.954867049479901</c:v>
                </c:pt>
                <c:pt idx="63">
                  <c:v>56.657439239681601</c:v>
                </c:pt>
                <c:pt idx="64">
                  <c:v>56.3690097051077</c:v>
                </c:pt>
                <c:pt idx="65">
                  <c:v>56.087467894759897</c:v>
                </c:pt>
                <c:pt idx="66">
                  <c:v>55.8113167530692</c:v>
                </c:pt>
                <c:pt idx="67">
                  <c:v>55.539492115314097</c:v>
                </c:pt>
                <c:pt idx="68">
                  <c:v>55.271009483744898</c:v>
                </c:pt>
                <c:pt idx="69">
                  <c:v>55.004431854183501</c:v>
                </c:pt>
                <c:pt idx="70">
                  <c:v>54.737284368449998</c:v>
                </c:pt>
                <c:pt idx="71">
                  <c:v>54.465738840879801</c:v>
                </c:pt>
                <c:pt idx="72">
                  <c:v>54.184971240897497</c:v>
                </c:pt>
                <c:pt idx="73">
                  <c:v>53.890334773187099</c:v>
                </c:pt>
                <c:pt idx="74">
                  <c:v>53.578955177246897</c:v>
                </c:pt>
                <c:pt idx="75">
                  <c:v>53.250975936885901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691-48E8-80DD-7DDCEFC7C7FB}"/>
            </c:ext>
          </c:extLst>
        </c:ser>
        <c:ser>
          <c:idx val="1"/>
          <c:order val="1"/>
          <c:tx>
            <c:strRef>
              <c:f>'Log DALYs Uganda Adult make (3)'!$C$1</c:f>
              <c:strCache>
                <c:ptCount val="1"/>
                <c:pt idx="0">
                  <c:v>Uganda Adult Medium Risk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(3)'!$A$2:$A$77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(3)'!$C$2:$C$77</c:f>
              <c:numCache>
                <c:formatCode>General</c:formatCode>
                <c:ptCount val="76"/>
                <c:pt idx="0">
                  <c:v>532.35262517372496</c:v>
                </c:pt>
                <c:pt idx="1">
                  <c:v>484.49166526371698</c:v>
                </c:pt>
                <c:pt idx="2">
                  <c:v>440.41525097379701</c:v>
                </c:pt>
                <c:pt idx="3">
                  <c:v>400.09340777229102</c:v>
                </c:pt>
                <c:pt idx="4">
                  <c:v>363.44451093976897</c:v>
                </c:pt>
                <c:pt idx="5">
                  <c:v>330.34061287265502</c:v>
                </c:pt>
                <c:pt idx="6">
                  <c:v>300.60839281923597</c:v>
                </c:pt>
                <c:pt idx="7">
                  <c:v>274.03300975261499</c:v>
                </c:pt>
                <c:pt idx="8">
                  <c:v>250.36815902790499</c:v>
                </c:pt>
                <c:pt idx="9">
                  <c:v>229.35003237599699</c:v>
                </c:pt>
                <c:pt idx="10">
                  <c:v>210.71067669659001</c:v>
                </c:pt>
                <c:pt idx="11">
                  <c:v>194.18758509786201</c:v>
                </c:pt>
                <c:pt idx="12">
                  <c:v>179.52983276944201</c:v>
                </c:pt>
                <c:pt idx="13">
                  <c:v>166.50345217345301</c:v>
                </c:pt>
                <c:pt idx="14">
                  <c:v>154.89775833267001</c:v>
                </c:pt>
                <c:pt idx="15">
                  <c:v>144.53146657425501</c:v>
                </c:pt>
                <c:pt idx="16">
                  <c:v>135.255804585308</c:v>
                </c:pt>
                <c:pt idx="17">
                  <c:v>126.952721232567</c:v>
                </c:pt>
                <c:pt idx="18">
                  <c:v>119.52868636422301</c:v>
                </c:pt>
                <c:pt idx="19">
                  <c:v>112.906476722259</c:v>
                </c:pt>
                <c:pt idx="20">
                  <c:v>107.017576231503</c:v>
                </c:pt>
                <c:pt idx="21">
                  <c:v>101.796836685697</c:v>
                </c:pt>
                <c:pt idx="22">
                  <c:v>97.179829072101001</c:v>
                </c:pt>
                <c:pt idx="23">
                  <c:v>93.102282073149695</c:v>
                </c:pt>
                <c:pt idx="24">
                  <c:v>89.500568259436903</c:v>
                </c:pt>
                <c:pt idx="25">
                  <c:v>86.312748356751996</c:v>
                </c:pt>
                <c:pt idx="26">
                  <c:v>83.480444845060006</c:v>
                </c:pt>
                <c:pt idx="27">
                  <c:v>80.951531881409807</c:v>
                </c:pt>
                <c:pt idx="28">
                  <c:v>78.682540738384006</c:v>
                </c:pt>
                <c:pt idx="29">
                  <c:v>76.639252806887498</c:v>
                </c:pt>
                <c:pt idx="30">
                  <c:v>74.794802431851906</c:v>
                </c:pt>
                <c:pt idx="31">
                  <c:v>73.125979142872097</c:v>
                </c:pt>
                <c:pt idx="32">
                  <c:v>71.609373684392594</c:v>
                </c:pt>
                <c:pt idx="33">
                  <c:v>70.219179037897504</c:v>
                </c:pt>
                <c:pt idx="34">
                  <c:v>68.927780943374401</c:v>
                </c:pt>
                <c:pt idx="35">
                  <c:v>67.708916269415695</c:v>
                </c:pt>
                <c:pt idx="36">
                  <c:v>66.541762678495701</c:v>
                </c:pt>
                <c:pt idx="37">
                  <c:v>65.413765311697901</c:v>
                </c:pt>
                <c:pt idx="38">
                  <c:v>64.320771596051799</c:v>
                </c:pt>
                <c:pt idx="39">
                  <c:v>63.264635111176602</c:v>
                </c:pt>
                <c:pt idx="40">
                  <c:v>62.249773290044203</c:v>
                </c:pt>
                <c:pt idx="41">
                  <c:v>61.280395038168599</c:v>
                </c:pt>
                <c:pt idx="42">
                  <c:v>60.3592763291214</c:v>
                </c:pt>
                <c:pt idx="43">
                  <c:v>59.487840446448701</c:v>
                </c:pt>
                <c:pt idx="44">
                  <c:v>58.666720595626998</c:v>
                </c:pt>
                <c:pt idx="45">
                  <c:v>57.896130501677803</c:v>
                </c:pt>
                <c:pt idx="46">
                  <c:v>57.175839533403</c:v>
                </c:pt>
                <c:pt idx="47">
                  <c:v>56.504899526390801</c:v>
                </c:pt>
                <c:pt idx="48">
                  <c:v>55.881359404421701</c:v>
                </c:pt>
                <c:pt idx="49">
                  <c:v>55.302126621479601</c:v>
                </c:pt>
                <c:pt idx="50">
                  <c:v>54.763026608891998</c:v>
                </c:pt>
                <c:pt idx="51">
                  <c:v>54.259042078123699</c:v>
                </c:pt>
                <c:pt idx="52">
                  <c:v>53.784686665678898</c:v>
                </c:pt>
                <c:pt idx="53">
                  <c:v>53.334457506419</c:v>
                </c:pt>
                <c:pt idx="54">
                  <c:v>52.903298801373801</c:v>
                </c:pt>
                <c:pt idx="55">
                  <c:v>52.486994352342002</c:v>
                </c:pt>
                <c:pt idx="56">
                  <c:v>52.0824096158358</c:v>
                </c:pt>
                <c:pt idx="57">
                  <c:v>51.687535787251001</c:v>
                </c:pt>
                <c:pt idx="58">
                  <c:v>51.301339599590101</c:v>
                </c:pt>
                <c:pt idx="59">
                  <c:v>50.9234699109535</c:v>
                </c:pt>
                <c:pt idx="60">
                  <c:v>50.553901711453598</c:v>
                </c:pt>
                <c:pt idx="61">
                  <c:v>50.192608670803601</c:v>
                </c:pt>
                <c:pt idx="62">
                  <c:v>49.839346325691302</c:v>
                </c:pt>
                <c:pt idx="63">
                  <c:v>49.493596030376303</c:v>
                </c:pt>
                <c:pt idx="64">
                  <c:v>49.154668565546899</c:v>
                </c:pt>
                <c:pt idx="65">
                  <c:v>48.821913357859003</c:v>
                </c:pt>
                <c:pt idx="66">
                  <c:v>48.494946596534497</c:v>
                </c:pt>
                <c:pt idx="67">
                  <c:v>48.173808471573999</c:v>
                </c:pt>
                <c:pt idx="68">
                  <c:v>47.8589764135602</c:v>
                </c:pt>
                <c:pt idx="69">
                  <c:v>47.5511798294852</c:v>
                </c:pt>
                <c:pt idx="70">
                  <c:v>47.250978770641801</c:v>
                </c:pt>
                <c:pt idx="71">
                  <c:v>46.9581151425378</c:v>
                </c:pt>
                <c:pt idx="72">
                  <c:v>46.670775346632396</c:v>
                </c:pt>
                <c:pt idx="73">
                  <c:v>46.385111704923297</c:v>
                </c:pt>
                <c:pt idx="74">
                  <c:v>46.095486116863903</c:v>
                </c:pt>
                <c:pt idx="75">
                  <c:v>45.795676353550597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691-48E8-80DD-7DDCEFC7C7FB}"/>
            </c:ext>
          </c:extLst>
        </c:ser>
        <c:ser>
          <c:idx val="2"/>
          <c:order val="2"/>
          <c:tx>
            <c:strRef>
              <c:f>'Log DALYs Uganda Adult make (3)'!$D$1</c:f>
              <c:strCache>
                <c:ptCount val="1"/>
                <c:pt idx="0">
                  <c:v>Uganda Adult Low Risk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'Log DALYs Uganda Adult make (3)'!$A$2:$A$77</c:f>
              <c:numCache>
                <c:formatCode>General</c:formatCode>
                <c:ptCount val="7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</c:numCache>
            </c:numRef>
          </c:xVal>
          <c:yVal>
            <c:numRef>
              <c:f>'Log DALYs Uganda Adult make (3)'!$D$2:$D$77</c:f>
              <c:numCache>
                <c:formatCode>General</c:formatCode>
                <c:ptCount val="76"/>
                <c:pt idx="0">
                  <c:v>219.28242578990699</c:v>
                </c:pt>
                <c:pt idx="1">
                  <c:v>200.16636606173401</c:v>
                </c:pt>
                <c:pt idx="2">
                  <c:v>183.24253118450801</c:v>
                </c:pt>
                <c:pt idx="3">
                  <c:v>168.26253823393901</c:v>
                </c:pt>
                <c:pt idx="4">
                  <c:v>155.008382545236</c:v>
                </c:pt>
                <c:pt idx="5">
                  <c:v>143.299328729096</c:v>
                </c:pt>
                <c:pt idx="6">
                  <c:v>132.98635286467101</c:v>
                </c:pt>
                <c:pt idx="7">
                  <c:v>123.9414898078</c:v>
                </c:pt>
                <c:pt idx="8">
                  <c:v>116.04771745842901</c:v>
                </c:pt>
                <c:pt idx="9">
                  <c:v>109.191586798399</c:v>
                </c:pt>
                <c:pt idx="10">
                  <c:v>103.259158427887</c:v>
                </c:pt>
                <c:pt idx="11">
                  <c:v>98.135687779949393</c:v>
                </c:pt>
                <c:pt idx="12">
                  <c:v>93.709000080215901</c:v>
                </c:pt>
                <c:pt idx="13">
                  <c:v>89.875002259479203</c:v>
                </c:pt>
                <c:pt idx="14">
                  <c:v>86.542636492227999</c:v>
                </c:pt>
                <c:pt idx="15">
                  <c:v>83.636045364160594</c:v>
                </c:pt>
                <c:pt idx="16">
                  <c:v>81.093406190478206</c:v>
                </c:pt>
                <c:pt idx="17">
                  <c:v>78.863518921446399</c:v>
                </c:pt>
                <c:pt idx="18">
                  <c:v>76.902004963700406</c:v>
                </c:pt>
                <c:pt idx="19">
                  <c:v>75.168796538237103</c:v>
                </c:pt>
                <c:pt idx="20">
                  <c:v>73.627641513328498</c:v>
                </c:pt>
                <c:pt idx="21">
                  <c:v>72.2470949251679</c:v>
                </c:pt>
                <c:pt idx="22">
                  <c:v>71.001700301960199</c:v>
                </c:pt>
                <c:pt idx="23">
                  <c:v>69.872231418170401</c:v>
                </c:pt>
                <c:pt idx="24">
                  <c:v>68.844634899530902</c:v>
                </c:pt>
                <c:pt idx="25">
                  <c:v>67.908025369472995</c:v>
                </c:pt>
                <c:pt idx="26">
                  <c:v>67.052434173388207</c:v>
                </c:pt>
                <c:pt idx="27">
                  <c:v>66.267099850082005</c:v>
                </c:pt>
                <c:pt idx="28">
                  <c:v>65.539962874750401</c:v>
                </c:pt>
                <c:pt idx="29">
                  <c:v>64.858551945089701</c:v>
                </c:pt>
                <c:pt idx="30">
                  <c:v>64.2117252117704</c:v>
                </c:pt>
                <c:pt idx="31">
                  <c:v>63.591272535047402</c:v>
                </c:pt>
                <c:pt idx="32">
                  <c:v>62.9925816963203</c:v>
                </c:pt>
                <c:pt idx="33">
                  <c:v>62.414213298779003</c:v>
                </c:pt>
                <c:pt idx="34">
                  <c:v>61.856785408494197</c:v>
                </c:pt>
                <c:pt idx="35">
                  <c:v>61.321732227424697</c:v>
                </c:pt>
                <c:pt idx="36">
                  <c:v>60.810336731642899</c:v>
                </c:pt>
                <c:pt idx="37">
                  <c:v>60.323169873102003</c:v>
                </c:pt>
                <c:pt idx="38">
                  <c:v>59.859868120662902</c:v>
                </c:pt>
                <c:pt idx="39">
                  <c:v>59.4191050758755</c:v>
                </c:pt>
                <c:pt idx="40">
                  <c:v>58.998642877421098</c:v>
                </c:pt>
                <c:pt idx="41">
                  <c:v>58.5954264810251</c:v>
                </c:pt>
                <c:pt idx="42">
                  <c:v>58.205739812901399</c:v>
                </c:pt>
                <c:pt idx="43">
                  <c:v>57.825435846864202</c:v>
                </c:pt>
                <c:pt idx="44">
                  <c:v>57.450192417846097</c:v>
                </c:pt>
                <c:pt idx="45">
                  <c:v>57.0756794406905</c:v>
                </c:pt>
                <c:pt idx="46">
                  <c:v>56.697520166384102</c:v>
                </c:pt>
                <c:pt idx="47">
                  <c:v>56.3110695378735</c:v>
                </c:pt>
                <c:pt idx="48">
                  <c:v>55.911310565764097</c:v>
                </c:pt>
                <c:pt idx="49">
                  <c:v>55.493342206904401</c:v>
                </c:pt>
                <c:pt idx="50">
                  <c:v>55.053662377039203</c:v>
                </c:pt>
                <c:pt idx="51">
                  <c:v>54.591795886900499</c:v>
                </c:pt>
                <c:pt idx="52">
                  <c:v>54.111361810651402</c:v>
                </c:pt>
                <c:pt idx="53">
                  <c:v>53.619899278193401</c:v>
                </c:pt>
                <c:pt idx="54">
                  <c:v>53.127487247651104</c:v>
                </c:pt>
                <c:pt idx="55">
                  <c:v>52.644799934976099</c:v>
                </c:pt>
                <c:pt idx="56">
                  <c:v>52.181353475846997</c:v>
                </c:pt>
                <c:pt idx="57">
                  <c:v>51.744398876859499</c:v>
                </c:pt>
                <c:pt idx="58">
                  <c:v>51.338511975838799</c:v>
                </c:pt>
                <c:pt idx="59">
                  <c:v>50.965671689367703</c:v>
                </c:pt>
                <c:pt idx="60">
                  <c:v>50.625572632337203</c:v>
                </c:pt>
                <c:pt idx="61">
                  <c:v>50.316015704871901</c:v>
                </c:pt>
                <c:pt idx="62">
                  <c:v>50.033340909447503</c:v>
                </c:pt>
                <c:pt idx="63">
                  <c:v>49.772923587692802</c:v>
                </c:pt>
                <c:pt idx="64">
                  <c:v>49.529733480421598</c:v>
                </c:pt>
                <c:pt idx="65">
                  <c:v>49.298900576341701</c:v>
                </c:pt>
                <c:pt idx="66">
                  <c:v>49.076198820222203</c:v>
                </c:pt>
                <c:pt idx="67">
                  <c:v>48.858370756798699</c:v>
                </c:pt>
                <c:pt idx="68">
                  <c:v>48.643256224186302</c:v>
                </c:pt>
                <c:pt idx="69">
                  <c:v>48.429728670482604</c:v>
                </c:pt>
                <c:pt idx="70">
                  <c:v>48.217471941283897</c:v>
                </c:pt>
                <c:pt idx="71">
                  <c:v>48.006653757257602</c:v>
                </c:pt>
                <c:pt idx="72">
                  <c:v>47.7975734155849</c:v>
                </c:pt>
                <c:pt idx="73">
                  <c:v>47.590370040327301</c:v>
                </c:pt>
                <c:pt idx="74">
                  <c:v>47.384858412961499</c:v>
                </c:pt>
                <c:pt idx="75">
                  <c:v>47.180512453047101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691-48E8-80DD-7DDCEFC7C7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819120"/>
        <c:axId val="588812048"/>
      </c:scatterChart>
      <c:valAx>
        <c:axId val="588819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812048"/>
        <c:crosses val="autoZero"/>
        <c:crossBetween val="midCat"/>
      </c:valAx>
      <c:valAx>
        <c:axId val="58881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819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4" Type="http://schemas.openxmlformats.org/officeDocument/2006/relationships/chart" Target="../charts/chart22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60</xdr:row>
      <xdr:rowOff>3175</xdr:rowOff>
    </xdr:from>
    <xdr:to>
      <xdr:col>18</xdr:col>
      <xdr:colOff>606425</xdr:colOff>
      <xdr:row>74</xdr:row>
      <xdr:rowOff>168275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FAA2B2-D07F-4ED2-BE84-4D0117EDD3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555624</xdr:colOff>
      <xdr:row>63</xdr:row>
      <xdr:rowOff>82550</xdr:rowOff>
    </xdr:from>
    <xdr:to>
      <xdr:col>19</xdr:col>
      <xdr:colOff>450849</xdr:colOff>
      <xdr:row>84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B28A07F-7ACA-42EF-9A48-DC37CE6273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400050</xdr:colOff>
      <xdr:row>0</xdr:row>
      <xdr:rowOff>768350</xdr:rowOff>
    </xdr:from>
    <xdr:to>
      <xdr:col>16</xdr:col>
      <xdr:colOff>457200</xdr:colOff>
      <xdr:row>12</xdr:row>
      <xdr:rowOff>120650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ACD03D4-401C-4892-86E5-73561010D0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69850</xdr:colOff>
      <xdr:row>0</xdr:row>
      <xdr:rowOff>152400</xdr:rowOff>
    </xdr:from>
    <xdr:to>
      <xdr:col>28</xdr:col>
      <xdr:colOff>542925</xdr:colOff>
      <xdr:row>7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F8BE58F-E95C-442A-A854-55C444F859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123825</xdr:colOff>
      <xdr:row>0</xdr:row>
      <xdr:rowOff>600075</xdr:rowOff>
    </xdr:from>
    <xdr:to>
      <xdr:col>18</xdr:col>
      <xdr:colOff>511175</xdr:colOff>
      <xdr:row>4</xdr:row>
      <xdr:rowOff>9525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9BDC2B0E-EC1A-4A19-9385-98C19FA3C7DE}"/>
            </a:ext>
          </a:extLst>
        </xdr:cNvPr>
        <xdr:cNvSpPr txBox="1"/>
      </xdr:nvSpPr>
      <xdr:spPr>
        <a:xfrm rot="16200000">
          <a:off x="10388600" y="1308100"/>
          <a:ext cx="1803400" cy="3873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/>
            <a:t>Increase in IAP DALYs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79375</xdr:colOff>
      <xdr:row>0</xdr:row>
      <xdr:rowOff>241300</xdr:rowOff>
    </xdr:from>
    <xdr:to>
      <xdr:col>12</xdr:col>
      <xdr:colOff>384175</xdr:colOff>
      <xdr:row>13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BCD3C2-CABE-3AA2-8E8D-2D35DFE557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517525</xdr:colOff>
      <xdr:row>0</xdr:row>
      <xdr:rowOff>266700</xdr:rowOff>
    </xdr:from>
    <xdr:to>
      <xdr:col>10</xdr:col>
      <xdr:colOff>212725</xdr:colOff>
      <xdr:row>13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207FB9-DAAF-A0B6-89B5-2AB4864CA3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314325</xdr:colOff>
      <xdr:row>0</xdr:row>
      <xdr:rowOff>190500</xdr:rowOff>
    </xdr:from>
    <xdr:to>
      <xdr:col>13</xdr:col>
      <xdr:colOff>9525</xdr:colOff>
      <xdr:row>12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F75E14-80A0-4BB2-61D6-E1E8520DEC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60</xdr:row>
      <xdr:rowOff>3175</xdr:rowOff>
    </xdr:from>
    <xdr:to>
      <xdr:col>18</xdr:col>
      <xdr:colOff>606425</xdr:colOff>
      <xdr:row>74</xdr:row>
      <xdr:rowOff>168275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4A3F8D-C704-48BE-B155-D2662A0FA9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555624</xdr:colOff>
      <xdr:row>63</xdr:row>
      <xdr:rowOff>82550</xdr:rowOff>
    </xdr:from>
    <xdr:to>
      <xdr:col>19</xdr:col>
      <xdr:colOff>450849</xdr:colOff>
      <xdr:row>84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0C5A076-3479-45A5-871C-A29B0AC359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38100</xdr:colOff>
      <xdr:row>0</xdr:row>
      <xdr:rowOff>641350</xdr:rowOff>
    </xdr:from>
    <xdr:to>
      <xdr:col>14</xdr:col>
      <xdr:colOff>95250</xdr:colOff>
      <xdr:row>11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F9380AF-2C6E-4247-964E-A134EC5419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69850</xdr:colOff>
      <xdr:row>0</xdr:row>
      <xdr:rowOff>152400</xdr:rowOff>
    </xdr:from>
    <xdr:to>
      <xdr:col>28</xdr:col>
      <xdr:colOff>542925</xdr:colOff>
      <xdr:row>7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CC4FA92-12E9-4636-99C0-733029BCBF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123825</xdr:colOff>
      <xdr:row>0</xdr:row>
      <xdr:rowOff>600075</xdr:rowOff>
    </xdr:from>
    <xdr:to>
      <xdr:col>18</xdr:col>
      <xdr:colOff>511175</xdr:colOff>
      <xdr:row>4</xdr:row>
      <xdr:rowOff>9525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9099E1E6-060F-4A67-953D-3DED564FB92D}"/>
            </a:ext>
          </a:extLst>
        </xdr:cNvPr>
        <xdr:cNvSpPr txBox="1"/>
      </xdr:nvSpPr>
      <xdr:spPr>
        <a:xfrm rot="16200000">
          <a:off x="10388600" y="1308100"/>
          <a:ext cx="1803400" cy="3873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/>
            <a:t>Increase in IAP DALYs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60</xdr:row>
      <xdr:rowOff>3175</xdr:rowOff>
    </xdr:from>
    <xdr:to>
      <xdr:col>18</xdr:col>
      <xdr:colOff>606425</xdr:colOff>
      <xdr:row>74</xdr:row>
      <xdr:rowOff>168275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940282-BE3C-4402-8457-19DEFEAF6D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555624</xdr:colOff>
      <xdr:row>63</xdr:row>
      <xdr:rowOff>82550</xdr:rowOff>
    </xdr:from>
    <xdr:to>
      <xdr:col>19</xdr:col>
      <xdr:colOff>450849</xdr:colOff>
      <xdr:row>84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9B1465C-0A37-474B-99A4-C30C6BA31A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38100</xdr:colOff>
      <xdr:row>0</xdr:row>
      <xdr:rowOff>641350</xdr:rowOff>
    </xdr:from>
    <xdr:to>
      <xdr:col>14</xdr:col>
      <xdr:colOff>95250</xdr:colOff>
      <xdr:row>11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FEA3959-C2F6-4E8F-88D4-95A61AB199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69850</xdr:colOff>
      <xdr:row>0</xdr:row>
      <xdr:rowOff>152400</xdr:rowOff>
    </xdr:from>
    <xdr:to>
      <xdr:col>28</xdr:col>
      <xdr:colOff>542925</xdr:colOff>
      <xdr:row>7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611B19D-5F5E-407E-A4BC-0B493AD713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123825</xdr:colOff>
      <xdr:row>0</xdr:row>
      <xdr:rowOff>600075</xdr:rowOff>
    </xdr:from>
    <xdr:to>
      <xdr:col>18</xdr:col>
      <xdr:colOff>511175</xdr:colOff>
      <xdr:row>4</xdr:row>
      <xdr:rowOff>9525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20D5D355-9775-49CD-9229-9956C7B1C979}"/>
            </a:ext>
          </a:extLst>
        </xdr:cNvPr>
        <xdr:cNvSpPr txBox="1"/>
      </xdr:nvSpPr>
      <xdr:spPr>
        <a:xfrm rot="16200000">
          <a:off x="10388600" y="1308100"/>
          <a:ext cx="1803400" cy="3873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/>
            <a:t>Increase in IAP DALYs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60</xdr:row>
      <xdr:rowOff>3175</xdr:rowOff>
    </xdr:from>
    <xdr:to>
      <xdr:col>18</xdr:col>
      <xdr:colOff>606425</xdr:colOff>
      <xdr:row>74</xdr:row>
      <xdr:rowOff>168275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0F8288-7279-4B34-8476-161F76B4B2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555624</xdr:colOff>
      <xdr:row>63</xdr:row>
      <xdr:rowOff>82550</xdr:rowOff>
    </xdr:from>
    <xdr:to>
      <xdr:col>19</xdr:col>
      <xdr:colOff>450849</xdr:colOff>
      <xdr:row>84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A1B66D8-C527-4AD1-8E97-BCF6B233F6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558800</xdr:colOff>
      <xdr:row>0</xdr:row>
      <xdr:rowOff>279400</xdr:rowOff>
    </xdr:from>
    <xdr:to>
      <xdr:col>19</xdr:col>
      <xdr:colOff>6350</xdr:colOff>
      <xdr:row>10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EA33D00-D713-28E9-3154-18037489F9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69850</xdr:colOff>
      <xdr:row>0</xdr:row>
      <xdr:rowOff>152400</xdr:rowOff>
    </xdr:from>
    <xdr:to>
      <xdr:col>28</xdr:col>
      <xdr:colOff>542925</xdr:colOff>
      <xdr:row>7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52AEE9F-145A-42F5-B109-1F8E1B37F3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123825</xdr:colOff>
      <xdr:row>0</xdr:row>
      <xdr:rowOff>600075</xdr:rowOff>
    </xdr:from>
    <xdr:to>
      <xdr:col>18</xdr:col>
      <xdr:colOff>511175</xdr:colOff>
      <xdr:row>4</xdr:row>
      <xdr:rowOff>9525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78AA6097-7400-6A4E-04F4-69F9E13DA963}"/>
            </a:ext>
          </a:extLst>
        </xdr:cNvPr>
        <xdr:cNvSpPr txBox="1"/>
      </xdr:nvSpPr>
      <xdr:spPr>
        <a:xfrm rot="16200000">
          <a:off x="10388600" y="1308100"/>
          <a:ext cx="1803400" cy="3873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/>
            <a:t>Increase in IAP DALYs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301625</xdr:colOff>
      <xdr:row>60</xdr:row>
      <xdr:rowOff>3175</xdr:rowOff>
    </xdr:from>
    <xdr:to>
      <xdr:col>25</xdr:col>
      <xdr:colOff>606425</xdr:colOff>
      <xdr:row>74</xdr:row>
      <xdr:rowOff>168275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89DC00-B563-42DB-97B0-7D8490E62E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555624</xdr:colOff>
      <xdr:row>63</xdr:row>
      <xdr:rowOff>82550</xdr:rowOff>
    </xdr:from>
    <xdr:to>
      <xdr:col>26</xdr:col>
      <xdr:colOff>450849</xdr:colOff>
      <xdr:row>84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7EAFBE1-1E8F-FA59-7BF6-F2FA019EA6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60</xdr:row>
      <xdr:rowOff>3175</xdr:rowOff>
    </xdr:from>
    <xdr:to>
      <xdr:col>18</xdr:col>
      <xdr:colOff>606425</xdr:colOff>
      <xdr:row>74</xdr:row>
      <xdr:rowOff>168275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DAC330-67F2-4391-B4AE-BD9866513F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555624</xdr:colOff>
      <xdr:row>63</xdr:row>
      <xdr:rowOff>82550</xdr:rowOff>
    </xdr:from>
    <xdr:to>
      <xdr:col>19</xdr:col>
      <xdr:colOff>450849</xdr:colOff>
      <xdr:row>84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FF05600-A4EA-4E22-9DF2-4BC9193DD6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38100</xdr:colOff>
      <xdr:row>0</xdr:row>
      <xdr:rowOff>641350</xdr:rowOff>
    </xdr:from>
    <xdr:to>
      <xdr:col>14</xdr:col>
      <xdr:colOff>95250</xdr:colOff>
      <xdr:row>11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80B7777-80AC-4C12-A1B2-C1927F46F9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69850</xdr:colOff>
      <xdr:row>0</xdr:row>
      <xdr:rowOff>152400</xdr:rowOff>
    </xdr:from>
    <xdr:to>
      <xdr:col>28</xdr:col>
      <xdr:colOff>542925</xdr:colOff>
      <xdr:row>7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F447903-7B20-4858-B2F9-691E07B130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123825</xdr:colOff>
      <xdr:row>0</xdr:row>
      <xdr:rowOff>600075</xdr:rowOff>
    </xdr:from>
    <xdr:to>
      <xdr:col>18</xdr:col>
      <xdr:colOff>511175</xdr:colOff>
      <xdr:row>4</xdr:row>
      <xdr:rowOff>9525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5F13C071-41F5-427B-80B2-2AC02950E253}"/>
            </a:ext>
          </a:extLst>
        </xdr:cNvPr>
        <xdr:cNvSpPr txBox="1"/>
      </xdr:nvSpPr>
      <xdr:spPr>
        <a:xfrm rot="16200000">
          <a:off x="10388600" y="1308100"/>
          <a:ext cx="1803400" cy="3873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/>
            <a:t>Increase in IAP DALYs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479425</xdr:colOff>
      <xdr:row>63</xdr:row>
      <xdr:rowOff>111125</xdr:rowOff>
    </xdr:from>
    <xdr:to>
      <xdr:col>15</xdr:col>
      <xdr:colOff>174625</xdr:colOff>
      <xdr:row>78</xdr:row>
      <xdr:rowOff>92075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9A4686-3FDE-4A5E-8523-20D26BFA8D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479425</xdr:colOff>
      <xdr:row>63</xdr:row>
      <xdr:rowOff>111125</xdr:rowOff>
    </xdr:from>
    <xdr:to>
      <xdr:col>18</xdr:col>
      <xdr:colOff>174625</xdr:colOff>
      <xdr:row>78</xdr:row>
      <xdr:rowOff>92075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F117CE-56FD-4A8E-90E4-C02DBB4DA8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517525</xdr:colOff>
      <xdr:row>65</xdr:row>
      <xdr:rowOff>82550</xdr:rowOff>
    </xdr:from>
    <xdr:to>
      <xdr:col>10</xdr:col>
      <xdr:colOff>212725</xdr:colOff>
      <xdr:row>80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F5F32A7-2635-3421-0FAF-AB98131B39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479425</xdr:colOff>
      <xdr:row>63</xdr:row>
      <xdr:rowOff>111125</xdr:rowOff>
    </xdr:from>
    <xdr:to>
      <xdr:col>15</xdr:col>
      <xdr:colOff>174625</xdr:colOff>
      <xdr:row>78</xdr:row>
      <xdr:rowOff>92075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0E5977-BDFA-214E-265E-A4DBE4D2DB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1AF85-7850-4CC1-8FFC-A25312146E31}">
  <dimension ref="A1:T77"/>
  <sheetViews>
    <sheetView tabSelected="1" topLeftCell="B1" workbookViewId="0">
      <selection activeCell="S10" sqref="S10"/>
    </sheetView>
  </sheetViews>
  <sheetFormatPr defaultRowHeight="14.5" x14ac:dyDescent="0.35"/>
  <sheetData>
    <row r="1" spans="1:20" ht="72.5" x14ac:dyDescent="0.35">
      <c r="A1" t="s">
        <v>63</v>
      </c>
      <c r="B1" s="23" t="s">
        <v>64</v>
      </c>
      <c r="C1" s="23" t="s">
        <v>65</v>
      </c>
      <c r="D1" s="23" t="s">
        <v>66</v>
      </c>
      <c r="E1" t="s">
        <v>63</v>
      </c>
      <c r="F1" s="23" t="s">
        <v>81</v>
      </c>
      <c r="G1" s="23" t="s">
        <v>82</v>
      </c>
      <c r="H1" s="23" t="s">
        <v>83</v>
      </c>
      <c r="I1" t="s">
        <v>63</v>
      </c>
      <c r="J1" s="23" t="s">
        <v>89</v>
      </c>
      <c r="K1" s="23" t="s">
        <v>90</v>
      </c>
      <c r="L1" s="23" t="s">
        <v>91</v>
      </c>
      <c r="M1" s="23" t="s">
        <v>92</v>
      </c>
      <c r="N1" s="23" t="s">
        <v>93</v>
      </c>
      <c r="O1" s="23" t="s">
        <v>94</v>
      </c>
      <c r="Q1" s="1" t="s">
        <v>13</v>
      </c>
      <c r="R1" s="32" t="s">
        <v>0</v>
      </c>
      <c r="S1" s="33"/>
      <c r="T1" s="34"/>
    </row>
    <row r="2" spans="1:20" ht="58" x14ac:dyDescent="0.35">
      <c r="A2">
        <v>0</v>
      </c>
      <c r="B2">
        <v>1166.6071775768801</v>
      </c>
      <c r="C2">
        <v>532.35262517372496</v>
      </c>
      <c r="D2">
        <v>219.28242578990699</v>
      </c>
      <c r="E2">
        <v>0</v>
      </c>
      <c r="F2">
        <f>Uganda_Adult_High_Risk_LRV_zero-Uganda_Adult_High_Risk_LRV_zero</f>
        <v>0</v>
      </c>
      <c r="G2">
        <f>Uganda_Adult_Medium_Risk_LRV_zero-Uganda_Adult_Medium_Risk_LRV_zero</f>
        <v>0</v>
      </c>
      <c r="H2">
        <f>Uganda_Adult_Low_Risk_LRV_zero-Uganda_Adult_Low_Risk_LRV_zero</f>
        <v>0</v>
      </c>
      <c r="I2">
        <v>0</v>
      </c>
      <c r="J2">
        <f>-F2</f>
        <v>0</v>
      </c>
      <c r="K2">
        <f t="shared" ref="K2:L17" si="0">-G2</f>
        <v>0</v>
      </c>
      <c r="L2">
        <f t="shared" si="0"/>
        <v>0</v>
      </c>
      <c r="M2">
        <f>T3-R3</f>
        <v>6</v>
      </c>
      <c r="N2">
        <f>S3</f>
        <v>116</v>
      </c>
      <c r="O2">
        <v>2</v>
      </c>
      <c r="Q2" s="2" t="s">
        <v>1</v>
      </c>
      <c r="R2" s="3" t="s">
        <v>2</v>
      </c>
      <c r="S2" s="3" t="s">
        <v>3</v>
      </c>
      <c r="T2" s="3" t="s">
        <v>4</v>
      </c>
    </row>
    <row r="3" spans="1:20" ht="29" x14ac:dyDescent="0.35">
      <c r="A3">
        <v>0.1</v>
      </c>
      <c r="B3">
        <v>1098.0987882152101</v>
      </c>
      <c r="C3">
        <v>484.49166526371698</v>
      </c>
      <c r="D3">
        <v>200.16636606173401</v>
      </c>
      <c r="E3">
        <v>0.1</v>
      </c>
      <c r="F3">
        <f t="shared" ref="F3:F34" si="1">B3-Uganda_Adult_High_Risk_LRV_zero</f>
        <v>-68.50838936166997</v>
      </c>
      <c r="G3">
        <f t="shared" ref="G3:G34" si="2">C3-Uganda_Adult_Medium_Risk_LRV_zero</f>
        <v>-47.860959910007978</v>
      </c>
      <c r="H3">
        <f t="shared" ref="H3:H34" si="3">D3-Uganda_Adult_Low_Risk_LRV_zero</f>
        <v>-19.116059728172985</v>
      </c>
      <c r="I3">
        <v>0.1</v>
      </c>
      <c r="J3">
        <f t="shared" ref="J3:L66" si="4">-F3</f>
        <v>68.50838936166997</v>
      </c>
      <c r="K3">
        <f t="shared" si="0"/>
        <v>47.860959910007978</v>
      </c>
      <c r="L3">
        <f t="shared" si="0"/>
        <v>19.116059728172985</v>
      </c>
      <c r="M3">
        <v>6</v>
      </c>
      <c r="N3">
        <v>116</v>
      </c>
      <c r="O3">
        <v>2</v>
      </c>
      <c r="Q3" s="3" t="s">
        <v>5</v>
      </c>
      <c r="R3">
        <v>122</v>
      </c>
      <c r="S3">
        <v>116</v>
      </c>
      <c r="T3">
        <v>128</v>
      </c>
    </row>
    <row r="4" spans="1:20" ht="29" x14ac:dyDescent="0.35">
      <c r="A4">
        <v>0.2</v>
      </c>
      <c r="B4">
        <v>1029.67822266392</v>
      </c>
      <c r="C4">
        <v>440.41525097379701</v>
      </c>
      <c r="D4">
        <v>183.24253118450801</v>
      </c>
      <c r="E4">
        <v>0.2</v>
      </c>
      <c r="F4" s="24">
        <f t="shared" si="1"/>
        <v>-136.92895491296008</v>
      </c>
      <c r="G4">
        <f t="shared" si="2"/>
        <v>-91.937374199927945</v>
      </c>
      <c r="H4">
        <f t="shared" si="3"/>
        <v>-36.039894605398985</v>
      </c>
      <c r="I4">
        <v>0.2</v>
      </c>
      <c r="J4">
        <f t="shared" si="4"/>
        <v>136.92895491296008</v>
      </c>
      <c r="K4">
        <f t="shared" si="0"/>
        <v>91.937374199927945</v>
      </c>
      <c r="L4">
        <f t="shared" si="0"/>
        <v>36.039894605398985</v>
      </c>
      <c r="M4">
        <v>6</v>
      </c>
      <c r="N4">
        <v>116</v>
      </c>
      <c r="O4">
        <v>2</v>
      </c>
      <c r="Q4" s="3" t="s">
        <v>6</v>
      </c>
      <c r="R4">
        <v>109</v>
      </c>
      <c r="S4">
        <v>102</v>
      </c>
      <c r="T4">
        <v>116</v>
      </c>
    </row>
    <row r="5" spans="1:20" x14ac:dyDescent="0.35">
      <c r="A5">
        <v>0.3</v>
      </c>
      <c r="B5">
        <v>961.84193758374704</v>
      </c>
      <c r="C5">
        <v>400.09340777229102</v>
      </c>
      <c r="D5">
        <v>168.26253823393901</v>
      </c>
      <c r="E5">
        <v>0.3</v>
      </c>
      <c r="F5">
        <f t="shared" si="1"/>
        <v>-204.76523999313304</v>
      </c>
      <c r="G5" s="24">
        <f t="shared" si="2"/>
        <v>-132.25921740143394</v>
      </c>
      <c r="H5">
        <f t="shared" si="3"/>
        <v>-51.019887555967983</v>
      </c>
      <c r="I5">
        <v>0.3</v>
      </c>
      <c r="J5">
        <f t="shared" si="4"/>
        <v>204.76523999313304</v>
      </c>
      <c r="K5">
        <f t="shared" si="0"/>
        <v>132.25921740143394</v>
      </c>
      <c r="L5">
        <f t="shared" si="0"/>
        <v>51.019887555967983</v>
      </c>
      <c r="M5">
        <v>6</v>
      </c>
      <c r="N5">
        <v>116</v>
      </c>
      <c r="O5">
        <v>2</v>
      </c>
      <c r="Q5" s="3" t="s">
        <v>7</v>
      </c>
      <c r="R5">
        <v>51</v>
      </c>
      <c r="S5">
        <v>42</v>
      </c>
      <c r="T5">
        <v>63</v>
      </c>
    </row>
    <row r="6" spans="1:20" ht="43.5" x14ac:dyDescent="0.35">
      <c r="A6">
        <v>0.4</v>
      </c>
      <c r="B6">
        <v>895.10997101775604</v>
      </c>
      <c r="C6">
        <v>363.44451093976897</v>
      </c>
      <c r="D6">
        <v>155.008382545236</v>
      </c>
      <c r="E6">
        <v>0.4</v>
      </c>
      <c r="F6">
        <f t="shared" si="1"/>
        <v>-271.49720655912404</v>
      </c>
      <c r="G6">
        <f t="shared" si="2"/>
        <v>-168.90811423395598</v>
      </c>
      <c r="H6">
        <f t="shared" si="3"/>
        <v>-64.274043244670992</v>
      </c>
      <c r="I6">
        <v>0.4</v>
      </c>
      <c r="J6">
        <f t="shared" si="4"/>
        <v>271.49720655912404</v>
      </c>
      <c r="K6">
        <f t="shared" si="0"/>
        <v>168.90811423395598</v>
      </c>
      <c r="L6">
        <f t="shared" si="0"/>
        <v>64.274043244670992</v>
      </c>
      <c r="M6">
        <v>6</v>
      </c>
      <c r="N6">
        <v>116</v>
      </c>
      <c r="O6">
        <v>2</v>
      </c>
      <c r="Q6" s="3" t="s">
        <v>8</v>
      </c>
      <c r="R6">
        <v>22</v>
      </c>
      <c r="S6">
        <v>14</v>
      </c>
      <c r="T6">
        <v>31</v>
      </c>
    </row>
    <row r="7" spans="1:20" x14ac:dyDescent="0.35">
      <c r="A7">
        <v>0.5</v>
      </c>
      <c r="B7">
        <v>830.002402726387</v>
      </c>
      <c r="C7">
        <v>330.34061287265502</v>
      </c>
      <c r="D7">
        <v>143.299328729096</v>
      </c>
      <c r="E7">
        <v>0.5</v>
      </c>
      <c r="F7">
        <f t="shared" si="1"/>
        <v>-336.60477485049307</v>
      </c>
      <c r="G7">
        <f t="shared" si="2"/>
        <v>-202.01201230106994</v>
      </c>
      <c r="H7">
        <f t="shared" si="3"/>
        <v>-75.983097060810991</v>
      </c>
      <c r="I7">
        <v>0.5</v>
      </c>
      <c r="J7">
        <f t="shared" si="4"/>
        <v>336.60477485049307</v>
      </c>
      <c r="K7">
        <f t="shared" si="0"/>
        <v>202.01201230106994</v>
      </c>
      <c r="L7">
        <f t="shared" si="0"/>
        <v>75.983097060810991</v>
      </c>
      <c r="M7">
        <v>6</v>
      </c>
      <c r="N7">
        <v>116</v>
      </c>
      <c r="O7">
        <v>2</v>
      </c>
      <c r="Q7" s="3" t="s">
        <v>9</v>
      </c>
      <c r="R7">
        <v>4</v>
      </c>
      <c r="S7">
        <v>2</v>
      </c>
      <c r="T7">
        <v>6</v>
      </c>
    </row>
    <row r="8" spans="1:20" x14ac:dyDescent="0.35">
      <c r="A8">
        <v>0.6</v>
      </c>
      <c r="B8">
        <v>767.01800090673999</v>
      </c>
      <c r="C8">
        <v>300.60839281923597</v>
      </c>
      <c r="D8">
        <v>132.98635286467101</v>
      </c>
      <c r="E8">
        <v>0.6</v>
      </c>
      <c r="F8">
        <f t="shared" si="1"/>
        <v>-399.58917667014009</v>
      </c>
      <c r="G8">
        <f t="shared" si="2"/>
        <v>-231.74423235448899</v>
      </c>
      <c r="H8">
        <f t="shared" si="3"/>
        <v>-86.29607292523599</v>
      </c>
      <c r="I8">
        <v>0.6</v>
      </c>
      <c r="J8">
        <f t="shared" si="4"/>
        <v>399.58917667014009</v>
      </c>
      <c r="K8">
        <f t="shared" si="0"/>
        <v>231.74423235448899</v>
      </c>
      <c r="L8">
        <f t="shared" si="0"/>
        <v>86.29607292523599</v>
      </c>
      <c r="M8">
        <v>6</v>
      </c>
      <c r="N8">
        <v>116</v>
      </c>
      <c r="O8">
        <v>2</v>
      </c>
      <c r="Q8" s="3" t="s">
        <v>10</v>
      </c>
      <c r="R8" s="3" t="s">
        <v>11</v>
      </c>
      <c r="S8" s="3" t="s">
        <v>11</v>
      </c>
      <c r="T8" s="3" t="s">
        <v>11</v>
      </c>
    </row>
    <row r="9" spans="1:20" x14ac:dyDescent="0.35">
      <c r="A9">
        <v>0.7</v>
      </c>
      <c r="B9">
        <v>706.62038166340403</v>
      </c>
      <c r="C9">
        <v>274.03300975261499</v>
      </c>
      <c r="D9">
        <v>123.9414898078</v>
      </c>
      <c r="E9">
        <v>0.7</v>
      </c>
      <c r="F9">
        <f t="shared" si="1"/>
        <v>-459.98679591347604</v>
      </c>
      <c r="G9">
        <f t="shared" si="2"/>
        <v>-258.31961542110997</v>
      </c>
      <c r="H9">
        <f t="shared" si="3"/>
        <v>-95.340935982106998</v>
      </c>
      <c r="I9">
        <v>0.7</v>
      </c>
      <c r="J9">
        <f t="shared" si="4"/>
        <v>459.98679591347604</v>
      </c>
      <c r="K9">
        <f t="shared" si="0"/>
        <v>258.31961542110997</v>
      </c>
      <c r="L9">
        <f t="shared" si="0"/>
        <v>95.340935982106998</v>
      </c>
      <c r="M9">
        <v>6</v>
      </c>
      <c r="N9">
        <v>116</v>
      </c>
      <c r="O9">
        <v>2</v>
      </c>
    </row>
    <row r="10" spans="1:20" x14ac:dyDescent="0.35">
      <c r="A10">
        <v>0.8</v>
      </c>
      <c r="B10">
        <v>649.21488940676397</v>
      </c>
      <c r="C10">
        <v>250.36815902790499</v>
      </c>
      <c r="D10">
        <v>116.04771745842901</v>
      </c>
      <c r="E10">
        <v>0.8</v>
      </c>
      <c r="F10">
        <f t="shared" si="1"/>
        <v>-517.3922881701161</v>
      </c>
      <c r="G10">
        <f t="shared" si="2"/>
        <v>-281.98446614581997</v>
      </c>
      <c r="H10">
        <f t="shared" si="3"/>
        <v>-103.23470833147799</v>
      </c>
      <c r="I10">
        <v>0.8</v>
      </c>
      <c r="J10">
        <f t="shared" si="4"/>
        <v>517.3922881701161</v>
      </c>
      <c r="K10">
        <f t="shared" si="0"/>
        <v>281.98446614581997</v>
      </c>
      <c r="L10">
        <f t="shared" si="0"/>
        <v>103.23470833147799</v>
      </c>
      <c r="M10">
        <v>6</v>
      </c>
      <c r="N10">
        <v>116</v>
      </c>
      <c r="O10">
        <v>2</v>
      </c>
    </row>
    <row r="11" spans="1:20" x14ac:dyDescent="0.35">
      <c r="A11">
        <v>0.9</v>
      </c>
      <c r="B11">
        <v>595.11486196914097</v>
      </c>
      <c r="C11">
        <v>229.35003237599699</v>
      </c>
      <c r="D11">
        <v>109.191586798399</v>
      </c>
      <c r="E11">
        <v>0.9</v>
      </c>
      <c r="F11">
        <f t="shared" si="1"/>
        <v>-571.4923156077391</v>
      </c>
      <c r="G11">
        <f t="shared" si="2"/>
        <v>-303.00259279772797</v>
      </c>
      <c r="H11">
        <f t="shared" si="3"/>
        <v>-110.09083899150799</v>
      </c>
      <c r="I11">
        <v>0.9</v>
      </c>
      <c r="J11">
        <f t="shared" si="4"/>
        <v>571.4923156077391</v>
      </c>
      <c r="K11">
        <f t="shared" si="0"/>
        <v>303.00259279772797</v>
      </c>
      <c r="L11">
        <f t="shared" si="0"/>
        <v>110.09083899150799</v>
      </c>
      <c r="M11">
        <v>6</v>
      </c>
      <c r="N11">
        <v>116</v>
      </c>
      <c r="O11">
        <v>2</v>
      </c>
    </row>
    <row r="12" spans="1:20" x14ac:dyDescent="0.35">
      <c r="A12">
        <v>1</v>
      </c>
      <c r="B12">
        <v>544.52160814262697</v>
      </c>
      <c r="C12">
        <v>210.71067669659001</v>
      </c>
      <c r="D12">
        <v>103.259158427887</v>
      </c>
      <c r="E12">
        <v>1</v>
      </c>
      <c r="F12">
        <f t="shared" si="1"/>
        <v>-622.0855694342531</v>
      </c>
      <c r="G12">
        <f t="shared" si="2"/>
        <v>-321.64194847713497</v>
      </c>
      <c r="H12" s="24">
        <f t="shared" si="3"/>
        <v>-116.02326736201999</v>
      </c>
      <c r="I12">
        <v>1</v>
      </c>
      <c r="J12">
        <f t="shared" si="4"/>
        <v>622.0855694342531</v>
      </c>
      <c r="K12">
        <f t="shared" si="0"/>
        <v>321.64194847713497</v>
      </c>
      <c r="L12">
        <f t="shared" si="0"/>
        <v>116.02326736201999</v>
      </c>
      <c r="M12">
        <v>6</v>
      </c>
      <c r="N12">
        <v>116</v>
      </c>
      <c r="O12">
        <v>2</v>
      </c>
    </row>
    <row r="13" spans="1:20" x14ac:dyDescent="0.35">
      <c r="A13">
        <v>1.1000000000000001</v>
      </c>
      <c r="B13">
        <v>497.53300089984702</v>
      </c>
      <c r="C13">
        <v>194.18758509786201</v>
      </c>
      <c r="D13">
        <v>98.135687779949393</v>
      </c>
      <c r="E13">
        <v>1.1000000000000001</v>
      </c>
      <c r="F13">
        <f t="shared" si="1"/>
        <v>-669.07417667703305</v>
      </c>
      <c r="G13">
        <f t="shared" si="2"/>
        <v>-338.16504007586298</v>
      </c>
      <c r="H13">
        <f t="shared" si="3"/>
        <v>-121.1467380099576</v>
      </c>
      <c r="I13">
        <v>1.1000000000000001</v>
      </c>
      <c r="J13">
        <f t="shared" si="4"/>
        <v>669.07417667703305</v>
      </c>
      <c r="K13">
        <f t="shared" si="0"/>
        <v>338.16504007586298</v>
      </c>
      <c r="L13">
        <f t="shared" si="0"/>
        <v>121.1467380099576</v>
      </c>
      <c r="M13">
        <v>6</v>
      </c>
      <c r="N13">
        <v>116</v>
      </c>
      <c r="O13">
        <v>2</v>
      </c>
    </row>
    <row r="14" spans="1:20" x14ac:dyDescent="0.35">
      <c r="A14">
        <v>1.2</v>
      </c>
      <c r="B14">
        <v>454.16685080733299</v>
      </c>
      <c r="C14">
        <v>179.52983276944201</v>
      </c>
      <c r="D14">
        <v>93.709000080215901</v>
      </c>
      <c r="E14">
        <v>1.2</v>
      </c>
      <c r="F14">
        <f t="shared" si="1"/>
        <v>-712.44032676954703</v>
      </c>
      <c r="G14">
        <f t="shared" si="2"/>
        <v>-352.82279240428295</v>
      </c>
      <c r="H14">
        <f t="shared" si="3"/>
        <v>-125.57342570969109</v>
      </c>
      <c r="I14">
        <v>1.2</v>
      </c>
      <c r="J14">
        <f t="shared" si="4"/>
        <v>712.44032676954703</v>
      </c>
      <c r="K14">
        <f t="shared" si="0"/>
        <v>352.82279240428295</v>
      </c>
      <c r="L14">
        <f t="shared" si="0"/>
        <v>125.57342570969109</v>
      </c>
      <c r="M14">
        <v>6</v>
      </c>
      <c r="N14">
        <v>116</v>
      </c>
      <c r="O14">
        <v>2</v>
      </c>
    </row>
    <row r="15" spans="1:20" x14ac:dyDescent="0.35">
      <c r="A15">
        <v>1.3</v>
      </c>
      <c r="B15">
        <v>414.38301915522402</v>
      </c>
      <c r="C15">
        <v>166.50345217345301</v>
      </c>
      <c r="D15">
        <v>89.875002259479203</v>
      </c>
      <c r="E15">
        <v>1.3</v>
      </c>
      <c r="F15">
        <f t="shared" si="1"/>
        <v>-752.22415842165606</v>
      </c>
      <c r="G15">
        <f t="shared" si="2"/>
        <v>-365.84917300027195</v>
      </c>
      <c r="H15">
        <f t="shared" si="3"/>
        <v>-129.40742353042779</v>
      </c>
      <c r="I15">
        <v>1.3</v>
      </c>
      <c r="J15">
        <f t="shared" si="4"/>
        <v>752.22415842165606</v>
      </c>
      <c r="K15">
        <f t="shared" si="0"/>
        <v>365.84917300027195</v>
      </c>
      <c r="L15">
        <f t="shared" si="0"/>
        <v>129.40742353042779</v>
      </c>
      <c r="M15">
        <v>6</v>
      </c>
      <c r="N15">
        <v>116</v>
      </c>
      <c r="O15">
        <v>2</v>
      </c>
    </row>
    <row r="16" spans="1:20" x14ac:dyDescent="0.35">
      <c r="A16">
        <v>1.4</v>
      </c>
      <c r="B16">
        <v>378.09662218481202</v>
      </c>
      <c r="C16">
        <v>154.89775833267001</v>
      </c>
      <c r="D16">
        <v>86.542636492227999</v>
      </c>
      <c r="E16">
        <v>1.4</v>
      </c>
      <c r="F16">
        <f t="shared" si="1"/>
        <v>-788.510555392068</v>
      </c>
      <c r="G16">
        <f t="shared" si="2"/>
        <v>-377.45486684105492</v>
      </c>
      <c r="H16">
        <f t="shared" si="3"/>
        <v>-132.73978929767901</v>
      </c>
      <c r="I16">
        <v>1.4</v>
      </c>
      <c r="J16">
        <f t="shared" si="4"/>
        <v>788.510555392068</v>
      </c>
      <c r="K16">
        <f t="shared" si="0"/>
        <v>377.45486684105492</v>
      </c>
      <c r="L16">
        <f t="shared" si="0"/>
        <v>132.73978929767901</v>
      </c>
      <c r="M16">
        <v>6</v>
      </c>
      <c r="N16">
        <v>116</v>
      </c>
      <c r="O16">
        <v>2</v>
      </c>
    </row>
    <row r="17" spans="1:15" x14ac:dyDescent="0.35">
      <c r="A17">
        <v>1.5</v>
      </c>
      <c r="B17">
        <v>345.17609100329901</v>
      </c>
      <c r="C17">
        <v>144.53146657425501</v>
      </c>
      <c r="D17">
        <v>83.636045364160594</v>
      </c>
      <c r="E17">
        <v>1.5</v>
      </c>
      <c r="F17">
        <f t="shared" si="1"/>
        <v>-821.43108657358107</v>
      </c>
      <c r="G17">
        <f t="shared" si="2"/>
        <v>-387.82115859946998</v>
      </c>
      <c r="H17">
        <f t="shared" si="3"/>
        <v>-135.6463804257464</v>
      </c>
      <c r="I17">
        <v>1.5</v>
      </c>
      <c r="J17">
        <f t="shared" si="4"/>
        <v>821.43108657358107</v>
      </c>
      <c r="K17">
        <f t="shared" si="0"/>
        <v>387.82115859946998</v>
      </c>
      <c r="L17">
        <f t="shared" si="0"/>
        <v>135.6463804257464</v>
      </c>
      <c r="M17">
        <v>6</v>
      </c>
      <c r="N17">
        <v>116</v>
      </c>
      <c r="O17">
        <v>2</v>
      </c>
    </row>
    <row r="18" spans="1:15" x14ac:dyDescent="0.35">
      <c r="A18">
        <v>1.6</v>
      </c>
      <c r="B18">
        <v>315.432739184296</v>
      </c>
      <c r="C18">
        <v>135.255804585308</v>
      </c>
      <c r="D18">
        <v>81.093406190478206</v>
      </c>
      <c r="E18">
        <v>1.6</v>
      </c>
      <c r="F18">
        <f t="shared" si="1"/>
        <v>-851.17443839258408</v>
      </c>
      <c r="G18">
        <f t="shared" si="2"/>
        <v>-397.09682058841696</v>
      </c>
      <c r="H18">
        <f t="shared" si="3"/>
        <v>-138.18901959942878</v>
      </c>
      <c r="I18">
        <v>1.6</v>
      </c>
      <c r="J18">
        <f t="shared" si="4"/>
        <v>851.17443839258408</v>
      </c>
      <c r="K18">
        <f t="shared" si="4"/>
        <v>397.09682058841696</v>
      </c>
      <c r="L18">
        <f t="shared" si="4"/>
        <v>138.18901959942878</v>
      </c>
      <c r="M18">
        <v>6</v>
      </c>
      <c r="N18">
        <v>116</v>
      </c>
      <c r="O18">
        <v>2</v>
      </c>
    </row>
    <row r="19" spans="1:15" x14ac:dyDescent="0.35">
      <c r="A19">
        <v>1.7</v>
      </c>
      <c r="B19">
        <v>288.62085120876401</v>
      </c>
      <c r="C19">
        <v>126.952721232567</v>
      </c>
      <c r="D19">
        <v>78.863518921446399</v>
      </c>
      <c r="E19">
        <v>1.7</v>
      </c>
      <c r="F19">
        <f t="shared" si="1"/>
        <v>-877.98632636811612</v>
      </c>
      <c r="G19">
        <f t="shared" si="2"/>
        <v>-405.39990394115796</v>
      </c>
      <c r="H19">
        <f t="shared" si="3"/>
        <v>-140.4189068684606</v>
      </c>
      <c r="I19">
        <v>1.7</v>
      </c>
      <c r="J19">
        <f t="shared" si="4"/>
        <v>877.98632636811612</v>
      </c>
      <c r="K19">
        <f t="shared" si="4"/>
        <v>405.39990394115796</v>
      </c>
      <c r="L19">
        <f t="shared" si="4"/>
        <v>140.4189068684606</v>
      </c>
      <c r="M19">
        <v>6</v>
      </c>
      <c r="N19">
        <v>116</v>
      </c>
      <c r="O19">
        <v>2</v>
      </c>
    </row>
    <row r="20" spans="1:15" x14ac:dyDescent="0.35">
      <c r="A20">
        <v>1.8</v>
      </c>
      <c r="B20">
        <v>264.45834044516897</v>
      </c>
      <c r="C20">
        <v>119.52868636422301</v>
      </c>
      <c r="D20">
        <v>76.902004963700406</v>
      </c>
      <c r="E20">
        <v>1.8</v>
      </c>
      <c r="F20">
        <f t="shared" si="1"/>
        <v>-902.14883713171116</v>
      </c>
      <c r="G20">
        <f t="shared" si="2"/>
        <v>-412.82393880950195</v>
      </c>
      <c r="H20">
        <f t="shared" si="3"/>
        <v>-142.3804208262066</v>
      </c>
      <c r="I20">
        <v>1.8</v>
      </c>
      <c r="J20">
        <f t="shared" si="4"/>
        <v>902.14883713171116</v>
      </c>
      <c r="K20">
        <f t="shared" si="4"/>
        <v>412.82393880950195</v>
      </c>
      <c r="L20">
        <f t="shared" si="4"/>
        <v>142.3804208262066</v>
      </c>
      <c r="M20">
        <v>6</v>
      </c>
      <c r="N20">
        <v>116</v>
      </c>
      <c r="O20">
        <v>2</v>
      </c>
    </row>
    <row r="21" spans="1:15" x14ac:dyDescent="0.35">
      <c r="A21">
        <v>1.9</v>
      </c>
      <c r="B21">
        <v>242.66049886385801</v>
      </c>
      <c r="C21">
        <v>112.906476722259</v>
      </c>
      <c r="D21">
        <v>75.168796538237103</v>
      </c>
      <c r="E21">
        <v>1.9</v>
      </c>
      <c r="F21">
        <f t="shared" si="1"/>
        <v>-923.94667871302204</v>
      </c>
      <c r="G21">
        <f t="shared" si="2"/>
        <v>-419.44614845146594</v>
      </c>
      <c r="H21">
        <f t="shared" si="3"/>
        <v>-144.11362925166989</v>
      </c>
      <c r="I21">
        <v>1.9</v>
      </c>
      <c r="J21">
        <f t="shared" si="4"/>
        <v>923.94667871302204</v>
      </c>
      <c r="K21">
        <f t="shared" si="4"/>
        <v>419.44614845146594</v>
      </c>
      <c r="L21">
        <f t="shared" si="4"/>
        <v>144.11362925166989</v>
      </c>
      <c r="M21">
        <v>6</v>
      </c>
      <c r="N21">
        <v>116</v>
      </c>
      <c r="O21">
        <v>2</v>
      </c>
    </row>
    <row r="22" spans="1:15" x14ac:dyDescent="0.35">
      <c r="A22">
        <v>2</v>
      </c>
      <c r="B22">
        <v>222.97233456517401</v>
      </c>
      <c r="C22">
        <v>107.017576231503</v>
      </c>
      <c r="D22">
        <v>73.627641513328498</v>
      </c>
      <c r="E22">
        <v>2</v>
      </c>
      <c r="F22">
        <f t="shared" si="1"/>
        <v>-943.63484301170604</v>
      </c>
      <c r="G22">
        <f t="shared" si="2"/>
        <v>-425.33504894222199</v>
      </c>
      <c r="H22">
        <f t="shared" si="3"/>
        <v>-145.65478427657848</v>
      </c>
      <c r="I22">
        <v>2</v>
      </c>
      <c r="J22">
        <f t="shared" si="4"/>
        <v>943.63484301170604</v>
      </c>
      <c r="K22">
        <f t="shared" si="4"/>
        <v>425.33504894222199</v>
      </c>
      <c r="L22">
        <f t="shared" si="4"/>
        <v>145.65478427657848</v>
      </c>
      <c r="M22">
        <v>6</v>
      </c>
      <c r="N22">
        <v>116</v>
      </c>
      <c r="O22">
        <v>2</v>
      </c>
    </row>
    <row r="23" spans="1:15" x14ac:dyDescent="0.35">
      <c r="A23">
        <v>2.1</v>
      </c>
      <c r="B23">
        <v>205.18814262848201</v>
      </c>
      <c r="C23">
        <v>101.796836685697</v>
      </c>
      <c r="D23">
        <v>72.2470949251679</v>
      </c>
      <c r="E23">
        <v>2.1</v>
      </c>
      <c r="F23">
        <f t="shared" si="1"/>
        <v>-961.41903494839812</v>
      </c>
      <c r="G23">
        <f t="shared" si="2"/>
        <v>-430.55578848802793</v>
      </c>
      <c r="H23">
        <f t="shared" si="3"/>
        <v>-147.03533086473908</v>
      </c>
      <c r="I23">
        <v>2.1</v>
      </c>
      <c r="J23">
        <f t="shared" si="4"/>
        <v>961.41903494839812</v>
      </c>
      <c r="K23">
        <f t="shared" si="4"/>
        <v>430.55578848802793</v>
      </c>
      <c r="L23">
        <f t="shared" si="4"/>
        <v>147.03533086473908</v>
      </c>
      <c r="M23">
        <v>6</v>
      </c>
      <c r="N23">
        <v>116</v>
      </c>
      <c r="O23">
        <v>2</v>
      </c>
    </row>
    <row r="24" spans="1:15" x14ac:dyDescent="0.35">
      <c r="A24">
        <v>2.2000000000000002</v>
      </c>
      <c r="B24">
        <v>189.152227283244</v>
      </c>
      <c r="C24">
        <v>97.179829072101001</v>
      </c>
      <c r="D24">
        <v>71.001700301960199</v>
      </c>
      <c r="E24">
        <v>2.2000000000000002</v>
      </c>
      <c r="F24">
        <f t="shared" si="1"/>
        <v>-977.4549502936361</v>
      </c>
      <c r="G24">
        <f t="shared" si="2"/>
        <v>-435.17279610162393</v>
      </c>
      <c r="H24">
        <f t="shared" si="3"/>
        <v>-148.2807254879468</v>
      </c>
      <c r="I24">
        <v>2.2000000000000002</v>
      </c>
      <c r="J24">
        <f t="shared" si="4"/>
        <v>977.4549502936361</v>
      </c>
      <c r="K24">
        <f t="shared" si="4"/>
        <v>435.17279610162393</v>
      </c>
      <c r="L24">
        <f t="shared" si="4"/>
        <v>148.2807254879468</v>
      </c>
      <c r="M24">
        <v>6</v>
      </c>
      <c r="N24">
        <v>116</v>
      </c>
      <c r="O24">
        <v>2</v>
      </c>
    </row>
    <row r="25" spans="1:15" x14ac:dyDescent="0.35">
      <c r="A25">
        <v>2.2999999999999998</v>
      </c>
      <c r="B25">
        <v>174.74306519163699</v>
      </c>
      <c r="C25">
        <v>93.102282073149695</v>
      </c>
      <c r="D25">
        <v>69.872231418170401</v>
      </c>
      <c r="E25">
        <v>2.2999999999999998</v>
      </c>
      <c r="F25">
        <f t="shared" si="1"/>
        <v>-991.86411238524306</v>
      </c>
      <c r="G25">
        <f t="shared" si="2"/>
        <v>-439.25034310057526</v>
      </c>
      <c r="H25">
        <f t="shared" si="3"/>
        <v>-149.41019437173659</v>
      </c>
      <c r="I25">
        <v>2.2999999999999998</v>
      </c>
      <c r="J25">
        <f t="shared" si="4"/>
        <v>991.86411238524306</v>
      </c>
      <c r="K25">
        <f t="shared" si="4"/>
        <v>439.25034310057526</v>
      </c>
      <c r="L25">
        <f t="shared" si="4"/>
        <v>149.41019437173659</v>
      </c>
      <c r="M25">
        <v>6</v>
      </c>
      <c r="N25">
        <v>116</v>
      </c>
      <c r="O25">
        <v>2</v>
      </c>
    </row>
    <row r="26" spans="1:15" x14ac:dyDescent="0.35">
      <c r="A26">
        <v>2.4</v>
      </c>
      <c r="B26">
        <v>161.85178754228301</v>
      </c>
      <c r="C26">
        <v>89.500568259436903</v>
      </c>
      <c r="D26">
        <v>68.844634899530902</v>
      </c>
      <c r="E26">
        <v>2.4</v>
      </c>
      <c r="F26">
        <f t="shared" si="1"/>
        <v>-1004.7553900345971</v>
      </c>
      <c r="G26">
        <f t="shared" si="2"/>
        <v>-442.85205691428803</v>
      </c>
      <c r="H26">
        <f t="shared" si="3"/>
        <v>-150.43779089037611</v>
      </c>
      <c r="I26">
        <v>2.4</v>
      </c>
      <c r="J26">
        <f t="shared" si="4"/>
        <v>1004.7553900345971</v>
      </c>
      <c r="K26">
        <f t="shared" si="4"/>
        <v>442.85205691428803</v>
      </c>
      <c r="L26">
        <f t="shared" si="4"/>
        <v>150.43779089037611</v>
      </c>
      <c r="M26">
        <v>6</v>
      </c>
      <c r="N26">
        <v>116</v>
      </c>
      <c r="O26">
        <v>2</v>
      </c>
    </row>
    <row r="27" spans="1:15" x14ac:dyDescent="0.35">
      <c r="A27">
        <v>2.5</v>
      </c>
      <c r="B27">
        <v>150.36640748892199</v>
      </c>
      <c r="C27">
        <v>86.312748356751996</v>
      </c>
      <c r="D27">
        <v>67.908025369472995</v>
      </c>
      <c r="E27">
        <v>2.5</v>
      </c>
      <c r="F27">
        <f t="shared" si="1"/>
        <v>-1016.240770087958</v>
      </c>
      <c r="G27">
        <f t="shared" si="2"/>
        <v>-446.03987681697299</v>
      </c>
      <c r="H27">
        <f t="shared" si="3"/>
        <v>-151.374400420434</v>
      </c>
      <c r="I27">
        <v>2.5</v>
      </c>
      <c r="J27">
        <f t="shared" si="4"/>
        <v>1016.240770087958</v>
      </c>
      <c r="K27">
        <f t="shared" si="4"/>
        <v>446.03987681697299</v>
      </c>
      <c r="L27">
        <f t="shared" si="4"/>
        <v>151.374400420434</v>
      </c>
      <c r="M27">
        <v>6</v>
      </c>
      <c r="N27">
        <v>116</v>
      </c>
      <c r="O27">
        <v>2</v>
      </c>
    </row>
    <row r="28" spans="1:15" x14ac:dyDescent="0.35">
      <c r="A28">
        <v>2.6</v>
      </c>
      <c r="B28">
        <v>140.16648818580299</v>
      </c>
      <c r="C28">
        <v>83.480444845060006</v>
      </c>
      <c r="D28">
        <v>67.052434173388207</v>
      </c>
      <c r="E28">
        <v>2.6</v>
      </c>
      <c r="F28">
        <f t="shared" si="1"/>
        <v>-1026.4406893910771</v>
      </c>
      <c r="G28">
        <f t="shared" si="2"/>
        <v>-448.87218032866497</v>
      </c>
      <c r="H28">
        <f t="shared" si="3"/>
        <v>-152.22999161651879</v>
      </c>
      <c r="I28">
        <v>2.6</v>
      </c>
      <c r="J28">
        <f t="shared" si="4"/>
        <v>1026.4406893910771</v>
      </c>
      <c r="K28">
        <f t="shared" si="4"/>
        <v>448.87218032866497</v>
      </c>
      <c r="L28">
        <f t="shared" si="4"/>
        <v>152.22999161651879</v>
      </c>
      <c r="M28">
        <v>6</v>
      </c>
      <c r="N28">
        <v>116</v>
      </c>
      <c r="O28">
        <v>2</v>
      </c>
    </row>
    <row r="29" spans="1:15" x14ac:dyDescent="0.35">
      <c r="A29">
        <v>2.7</v>
      </c>
      <c r="B29">
        <v>131.12614345438499</v>
      </c>
      <c r="C29">
        <v>80.951531881409807</v>
      </c>
      <c r="D29">
        <v>66.267099850082005</v>
      </c>
      <c r="E29">
        <v>2.7</v>
      </c>
      <c r="F29">
        <f t="shared" si="1"/>
        <v>-1035.4810341224952</v>
      </c>
      <c r="G29">
        <f t="shared" si="2"/>
        <v>-451.40109329231518</v>
      </c>
      <c r="H29">
        <f t="shared" si="3"/>
        <v>-153.015325939825</v>
      </c>
      <c r="I29">
        <v>2.7</v>
      </c>
      <c r="J29">
        <f t="shared" si="4"/>
        <v>1035.4810341224952</v>
      </c>
      <c r="K29">
        <f t="shared" si="4"/>
        <v>451.40109329231518</v>
      </c>
      <c r="L29">
        <f t="shared" si="4"/>
        <v>153.015325939825</v>
      </c>
      <c r="M29">
        <v>6</v>
      </c>
      <c r="N29">
        <v>116</v>
      </c>
      <c r="O29">
        <v>2</v>
      </c>
    </row>
    <row r="30" spans="1:15" x14ac:dyDescent="0.35">
      <c r="A30">
        <v>2.8</v>
      </c>
      <c r="B30">
        <v>123.120528233795</v>
      </c>
      <c r="C30">
        <v>78.682540738384006</v>
      </c>
      <c r="D30">
        <v>65.539962874750401</v>
      </c>
      <c r="E30">
        <v>2.8</v>
      </c>
      <c r="F30">
        <f t="shared" si="1"/>
        <v>-1043.486649343085</v>
      </c>
      <c r="G30">
        <f t="shared" si="2"/>
        <v>-453.67008443534098</v>
      </c>
      <c r="H30">
        <f t="shared" si="3"/>
        <v>-153.74246291515658</v>
      </c>
      <c r="I30">
        <v>2.8</v>
      </c>
      <c r="J30">
        <f t="shared" si="4"/>
        <v>1043.486649343085</v>
      </c>
      <c r="K30">
        <f t="shared" si="4"/>
        <v>453.67008443534098</v>
      </c>
      <c r="L30">
        <f t="shared" si="4"/>
        <v>153.74246291515658</v>
      </c>
      <c r="M30">
        <v>6</v>
      </c>
      <c r="N30">
        <v>116</v>
      </c>
      <c r="O30">
        <v>2</v>
      </c>
    </row>
    <row r="31" spans="1:15" x14ac:dyDescent="0.35">
      <c r="A31">
        <v>2.9</v>
      </c>
      <c r="B31">
        <v>116.03164494745801</v>
      </c>
      <c r="C31">
        <v>76.639252806887498</v>
      </c>
      <c r="D31">
        <v>64.858551945089701</v>
      </c>
      <c r="E31">
        <v>2.9</v>
      </c>
      <c r="F31">
        <f t="shared" si="1"/>
        <v>-1050.575532629422</v>
      </c>
      <c r="G31">
        <f t="shared" si="2"/>
        <v>-455.71337236683746</v>
      </c>
      <c r="H31">
        <f t="shared" si="3"/>
        <v>-154.42387384481731</v>
      </c>
      <c r="I31">
        <v>2.9</v>
      </c>
      <c r="J31">
        <f t="shared" si="4"/>
        <v>1050.575532629422</v>
      </c>
      <c r="K31">
        <f t="shared" si="4"/>
        <v>455.71337236683746</v>
      </c>
      <c r="L31">
        <f t="shared" si="4"/>
        <v>154.42387384481731</v>
      </c>
      <c r="M31">
        <v>6</v>
      </c>
      <c r="N31">
        <v>116</v>
      </c>
      <c r="O31">
        <v>2</v>
      </c>
    </row>
    <row r="32" spans="1:15" x14ac:dyDescent="0.35">
      <c r="A32">
        <v>3</v>
      </c>
      <c r="B32">
        <v>109.751237808992</v>
      </c>
      <c r="C32">
        <v>74.794802431851906</v>
      </c>
      <c r="D32">
        <v>64.2117252117704</v>
      </c>
      <c r="E32">
        <v>3</v>
      </c>
      <c r="F32">
        <f t="shared" si="1"/>
        <v>-1056.855939767888</v>
      </c>
      <c r="G32">
        <f t="shared" si="2"/>
        <v>-457.55782274187305</v>
      </c>
      <c r="H32">
        <f t="shared" si="3"/>
        <v>-155.07070057813661</v>
      </c>
      <c r="I32">
        <v>3</v>
      </c>
      <c r="J32">
        <f t="shared" si="4"/>
        <v>1056.855939767888</v>
      </c>
      <c r="K32">
        <f t="shared" si="4"/>
        <v>457.55782274187305</v>
      </c>
      <c r="L32">
        <f t="shared" si="4"/>
        <v>155.07070057813661</v>
      </c>
      <c r="M32">
        <v>6</v>
      </c>
      <c r="N32">
        <v>116</v>
      </c>
      <c r="O32">
        <v>2</v>
      </c>
    </row>
    <row r="33" spans="1:15" x14ac:dyDescent="0.35">
      <c r="A33">
        <v>3.1</v>
      </c>
      <c r="B33">
        <v>104.18071884530301</v>
      </c>
      <c r="C33">
        <v>73.125979142872097</v>
      </c>
      <c r="D33">
        <v>63.591272535047402</v>
      </c>
      <c r="E33">
        <v>3.1</v>
      </c>
      <c r="F33">
        <f t="shared" si="1"/>
        <v>-1062.426458731577</v>
      </c>
      <c r="G33">
        <f t="shared" si="2"/>
        <v>-459.22664603085286</v>
      </c>
      <c r="H33">
        <f t="shared" si="3"/>
        <v>-155.69115325485959</v>
      </c>
      <c r="I33">
        <v>3.1</v>
      </c>
      <c r="J33">
        <f t="shared" si="4"/>
        <v>1062.426458731577</v>
      </c>
      <c r="K33">
        <f t="shared" si="4"/>
        <v>459.22664603085286</v>
      </c>
      <c r="L33">
        <f t="shared" si="4"/>
        <v>155.69115325485959</v>
      </c>
      <c r="M33">
        <v>6</v>
      </c>
      <c r="N33">
        <v>116</v>
      </c>
      <c r="O33">
        <v>2</v>
      </c>
    </row>
    <row r="34" spans="1:15" x14ac:dyDescent="0.35">
      <c r="A34">
        <v>3.2</v>
      </c>
      <c r="B34">
        <v>99.229851686178705</v>
      </c>
      <c r="C34">
        <v>71.609373684392594</v>
      </c>
      <c r="D34">
        <v>62.9925816963203</v>
      </c>
      <c r="E34">
        <v>3.2</v>
      </c>
      <c r="F34">
        <f t="shared" si="1"/>
        <v>-1067.3773258907013</v>
      </c>
      <c r="G34">
        <f t="shared" si="2"/>
        <v>-460.74325148933235</v>
      </c>
      <c r="H34">
        <f t="shared" si="3"/>
        <v>-156.28984409358668</v>
      </c>
      <c r="I34">
        <v>3.2</v>
      </c>
      <c r="J34">
        <f t="shared" si="4"/>
        <v>1067.3773258907013</v>
      </c>
      <c r="K34">
        <f t="shared" si="4"/>
        <v>460.74325148933235</v>
      </c>
      <c r="L34">
        <f t="shared" si="4"/>
        <v>156.28984409358668</v>
      </c>
      <c r="M34">
        <v>6</v>
      </c>
      <c r="N34">
        <v>116</v>
      </c>
      <c r="O34">
        <v>2</v>
      </c>
    </row>
    <row r="35" spans="1:15" x14ac:dyDescent="0.35">
      <c r="A35">
        <v>3.3</v>
      </c>
      <c r="B35">
        <v>94.816259809105404</v>
      </c>
      <c r="C35">
        <v>70.219179037897504</v>
      </c>
      <c r="D35">
        <v>62.414213298779003</v>
      </c>
      <c r="E35">
        <v>3.3</v>
      </c>
      <c r="F35">
        <f t="shared" ref="F35:F66" si="5">B35-Uganda_Adult_High_Risk_LRV_zero</f>
        <v>-1071.7909177677748</v>
      </c>
      <c r="G35">
        <f t="shared" ref="G35:G66" si="6">C35-Uganda_Adult_Medium_Risk_LRV_zero</f>
        <v>-462.13344613582746</v>
      </c>
      <c r="H35">
        <f t="shared" ref="H35:H66" si="7">D35-Uganda_Adult_Low_Risk_LRV_zero</f>
        <v>-156.86821249112799</v>
      </c>
      <c r="I35">
        <v>3.3</v>
      </c>
      <c r="J35">
        <f t="shared" si="4"/>
        <v>1071.7909177677748</v>
      </c>
      <c r="K35">
        <f t="shared" si="4"/>
        <v>462.13344613582746</v>
      </c>
      <c r="L35">
        <f t="shared" si="4"/>
        <v>156.86821249112799</v>
      </c>
      <c r="M35">
        <v>6</v>
      </c>
      <c r="N35">
        <v>116</v>
      </c>
      <c r="O35">
        <v>2</v>
      </c>
    </row>
    <row r="36" spans="1:15" x14ac:dyDescent="0.35">
      <c r="A36">
        <v>3.4</v>
      </c>
      <c r="B36">
        <v>90.866526420358099</v>
      </c>
      <c r="C36">
        <v>68.927780943374401</v>
      </c>
      <c r="D36">
        <v>61.856785408494197</v>
      </c>
      <c r="E36">
        <v>3.4</v>
      </c>
      <c r="F36">
        <f t="shared" si="5"/>
        <v>-1075.7406511565221</v>
      </c>
      <c r="G36">
        <f t="shared" si="6"/>
        <v>-463.42484423035057</v>
      </c>
      <c r="H36">
        <f t="shared" si="7"/>
        <v>-157.42564038141279</v>
      </c>
      <c r="I36">
        <v>3.4</v>
      </c>
      <c r="J36">
        <f t="shared" si="4"/>
        <v>1075.7406511565221</v>
      </c>
      <c r="K36">
        <f t="shared" si="4"/>
        <v>463.42484423035057</v>
      </c>
      <c r="L36">
        <f t="shared" si="4"/>
        <v>157.42564038141279</v>
      </c>
      <c r="M36">
        <v>6</v>
      </c>
      <c r="N36">
        <v>116</v>
      </c>
      <c r="O36">
        <v>2</v>
      </c>
    </row>
    <row r="37" spans="1:15" x14ac:dyDescent="0.35">
      <c r="A37">
        <v>3.5</v>
      </c>
      <c r="B37">
        <v>87.318069061589796</v>
      </c>
      <c r="C37">
        <v>67.708916269415695</v>
      </c>
      <c r="D37">
        <v>61.321732227424697</v>
      </c>
      <c r="E37">
        <v>3.5</v>
      </c>
      <c r="F37">
        <f t="shared" si="5"/>
        <v>-1079.2891085152903</v>
      </c>
      <c r="G37">
        <f t="shared" si="6"/>
        <v>-464.64370890430928</v>
      </c>
      <c r="H37">
        <f t="shared" si="7"/>
        <v>-157.96069356248231</v>
      </c>
      <c r="I37">
        <v>3.5</v>
      </c>
      <c r="J37">
        <f t="shared" si="4"/>
        <v>1079.2891085152903</v>
      </c>
      <c r="K37">
        <f t="shared" si="4"/>
        <v>464.64370890430928</v>
      </c>
      <c r="L37">
        <f t="shared" si="4"/>
        <v>157.96069356248231</v>
      </c>
      <c r="M37">
        <v>6</v>
      </c>
      <c r="N37">
        <v>116</v>
      </c>
      <c r="O37">
        <v>2</v>
      </c>
    </row>
    <row r="38" spans="1:15" x14ac:dyDescent="0.35">
      <c r="A38">
        <v>3.6</v>
      </c>
      <c r="B38">
        <v>84.120417037516802</v>
      </c>
      <c r="C38">
        <v>66.541762678495701</v>
      </c>
      <c r="D38">
        <v>60.810336731642899</v>
      </c>
      <c r="E38">
        <v>3.6</v>
      </c>
      <c r="F38">
        <f t="shared" si="5"/>
        <v>-1082.4867605393633</v>
      </c>
      <c r="G38">
        <f t="shared" si="6"/>
        <v>-465.81086249522923</v>
      </c>
      <c r="H38">
        <f t="shared" si="7"/>
        <v>-158.47208905826409</v>
      </c>
      <c r="I38">
        <v>3.6</v>
      </c>
      <c r="J38">
        <f t="shared" si="4"/>
        <v>1082.4867605393633</v>
      </c>
      <c r="K38">
        <f t="shared" si="4"/>
        <v>465.81086249522923</v>
      </c>
      <c r="L38">
        <f t="shared" si="4"/>
        <v>158.47208905826409</v>
      </c>
      <c r="M38">
        <v>6</v>
      </c>
      <c r="N38">
        <v>116</v>
      </c>
      <c r="O38">
        <v>2</v>
      </c>
    </row>
    <row r="39" spans="1:15" x14ac:dyDescent="0.35">
      <c r="A39">
        <v>3.7</v>
      </c>
      <c r="B39">
        <v>81.234971633667399</v>
      </c>
      <c r="C39">
        <v>65.413765311697901</v>
      </c>
      <c r="D39">
        <v>60.323169873102003</v>
      </c>
      <c r="E39">
        <v>3.7</v>
      </c>
      <c r="F39">
        <f t="shared" si="5"/>
        <v>-1085.3722059432127</v>
      </c>
      <c r="G39">
        <f t="shared" si="6"/>
        <v>-466.93885986202707</v>
      </c>
      <c r="H39">
        <f t="shared" si="7"/>
        <v>-158.95925591680498</v>
      </c>
      <c r="I39">
        <v>3.7</v>
      </c>
      <c r="J39">
        <f t="shared" si="4"/>
        <v>1085.3722059432127</v>
      </c>
      <c r="K39">
        <f t="shared" si="4"/>
        <v>466.93885986202707</v>
      </c>
      <c r="L39">
        <f t="shared" si="4"/>
        <v>158.95925591680498</v>
      </c>
      <c r="M39">
        <v>6</v>
      </c>
      <c r="N39">
        <v>116</v>
      </c>
      <c r="O39">
        <v>2</v>
      </c>
    </row>
    <row r="40" spans="1:15" x14ac:dyDescent="0.35">
      <c r="A40">
        <v>3.8</v>
      </c>
      <c r="B40">
        <v>78.633086521124596</v>
      </c>
      <c r="C40">
        <v>64.320771596051799</v>
      </c>
      <c r="D40">
        <v>59.859868120662902</v>
      </c>
      <c r="E40">
        <v>3.8</v>
      </c>
      <c r="F40">
        <f t="shared" si="5"/>
        <v>-1087.9740910557555</v>
      </c>
      <c r="G40">
        <f t="shared" si="6"/>
        <v>-468.03185357767313</v>
      </c>
      <c r="H40">
        <f t="shared" si="7"/>
        <v>-159.4225576692441</v>
      </c>
      <c r="I40">
        <v>3.8</v>
      </c>
      <c r="J40">
        <f t="shared" si="4"/>
        <v>1087.9740910557555</v>
      </c>
      <c r="K40">
        <f t="shared" si="4"/>
        <v>468.03185357767313</v>
      </c>
      <c r="L40">
        <f t="shared" si="4"/>
        <v>159.4225576692441</v>
      </c>
      <c r="M40">
        <v>6</v>
      </c>
      <c r="N40">
        <v>116</v>
      </c>
      <c r="O40">
        <v>2</v>
      </c>
    </row>
    <row r="41" spans="1:15" x14ac:dyDescent="0.35">
      <c r="A41">
        <v>3.9</v>
      </c>
      <c r="B41">
        <v>76.292959302841098</v>
      </c>
      <c r="C41">
        <v>63.264635111176602</v>
      </c>
      <c r="D41">
        <v>59.4191050758755</v>
      </c>
      <c r="E41">
        <v>3.9</v>
      </c>
      <c r="F41">
        <f t="shared" si="5"/>
        <v>-1090.3142182740389</v>
      </c>
      <c r="G41">
        <f t="shared" si="6"/>
        <v>-469.08799006254833</v>
      </c>
      <c r="H41">
        <f t="shared" si="7"/>
        <v>-159.86332071403149</v>
      </c>
      <c r="I41">
        <v>3.9</v>
      </c>
      <c r="J41">
        <f t="shared" si="4"/>
        <v>1090.3142182740389</v>
      </c>
      <c r="K41">
        <f t="shared" si="4"/>
        <v>469.08799006254833</v>
      </c>
      <c r="L41">
        <f t="shared" si="4"/>
        <v>159.86332071403149</v>
      </c>
      <c r="M41">
        <v>6</v>
      </c>
      <c r="N41">
        <v>116</v>
      </c>
      <c r="O41">
        <v>2</v>
      </c>
    </row>
    <row r="42" spans="1:15" x14ac:dyDescent="0.35">
      <c r="A42">
        <v>4</v>
      </c>
      <c r="B42">
        <v>74.196234487432704</v>
      </c>
      <c r="C42">
        <v>62.249773290044203</v>
      </c>
      <c r="D42">
        <v>58.998642877421098</v>
      </c>
      <c r="E42">
        <v>4</v>
      </c>
      <c r="F42">
        <f t="shared" si="5"/>
        <v>-1092.4109430894473</v>
      </c>
      <c r="G42">
        <f t="shared" si="6"/>
        <v>-470.10285188368073</v>
      </c>
      <c r="H42">
        <f t="shared" si="7"/>
        <v>-160.28378291248589</v>
      </c>
      <c r="I42">
        <v>4</v>
      </c>
      <c r="J42">
        <f t="shared" si="4"/>
        <v>1092.4109430894473</v>
      </c>
      <c r="K42">
        <f t="shared" si="4"/>
        <v>470.10285188368073</v>
      </c>
      <c r="L42">
        <f t="shared" si="4"/>
        <v>160.28378291248589</v>
      </c>
      <c r="M42">
        <v>6</v>
      </c>
      <c r="N42">
        <v>116</v>
      </c>
      <c r="O42">
        <v>2</v>
      </c>
    </row>
    <row r="43" spans="1:15" x14ac:dyDescent="0.35">
      <c r="A43">
        <v>4.0999999999999996</v>
      </c>
      <c r="B43">
        <v>72.325243223581097</v>
      </c>
      <c r="C43">
        <v>61.280395038168599</v>
      </c>
      <c r="D43">
        <v>58.5954264810251</v>
      </c>
      <c r="E43">
        <v>4.0999999999999996</v>
      </c>
      <c r="F43">
        <f t="shared" si="5"/>
        <v>-1094.281934353299</v>
      </c>
      <c r="G43">
        <f t="shared" si="6"/>
        <v>-471.07223013555637</v>
      </c>
      <c r="H43">
        <f t="shared" si="7"/>
        <v>-160.68699930888189</v>
      </c>
      <c r="I43">
        <v>4.0999999999999996</v>
      </c>
      <c r="J43">
        <f t="shared" si="4"/>
        <v>1094.281934353299</v>
      </c>
      <c r="K43">
        <f t="shared" si="4"/>
        <v>471.07223013555637</v>
      </c>
      <c r="L43">
        <f t="shared" si="4"/>
        <v>160.68699930888189</v>
      </c>
      <c r="M43">
        <v>6</v>
      </c>
      <c r="N43">
        <v>116</v>
      </c>
      <c r="O43">
        <v>2</v>
      </c>
    </row>
    <row r="44" spans="1:15" x14ac:dyDescent="0.35">
      <c r="A44">
        <v>4.2</v>
      </c>
      <c r="B44">
        <v>70.661435028891205</v>
      </c>
      <c r="C44">
        <v>60.3592763291214</v>
      </c>
      <c r="D44">
        <v>58.205739812901399</v>
      </c>
      <c r="E44">
        <v>4.2</v>
      </c>
      <c r="F44">
        <f t="shared" si="5"/>
        <v>-1095.9457425479889</v>
      </c>
      <c r="G44">
        <f t="shared" si="6"/>
        <v>-471.99334884460359</v>
      </c>
      <c r="H44">
        <f t="shared" si="7"/>
        <v>-161.07668597700558</v>
      </c>
      <c r="I44">
        <v>4.2</v>
      </c>
      <c r="J44">
        <f t="shared" si="4"/>
        <v>1095.9457425479889</v>
      </c>
      <c r="K44">
        <f t="shared" si="4"/>
        <v>471.99334884460359</v>
      </c>
      <c r="L44">
        <f t="shared" si="4"/>
        <v>161.07668597700558</v>
      </c>
      <c r="M44">
        <v>6</v>
      </c>
      <c r="N44">
        <v>116</v>
      </c>
      <c r="O44">
        <v>2</v>
      </c>
    </row>
    <row r="45" spans="1:15" x14ac:dyDescent="0.35">
      <c r="A45">
        <v>4.3</v>
      </c>
      <c r="B45">
        <v>69.185022455168806</v>
      </c>
      <c r="C45">
        <v>59.487840446448701</v>
      </c>
      <c r="D45">
        <v>57.825435846864202</v>
      </c>
      <c r="E45">
        <v>4.3</v>
      </c>
      <c r="F45">
        <f t="shared" si="5"/>
        <v>-1097.4221551217113</v>
      </c>
      <c r="G45">
        <f t="shared" si="6"/>
        <v>-472.86478472727629</v>
      </c>
      <c r="H45">
        <f t="shared" si="7"/>
        <v>-161.4569899430428</v>
      </c>
      <c r="I45">
        <v>4.3</v>
      </c>
      <c r="J45">
        <f t="shared" si="4"/>
        <v>1097.4221551217113</v>
      </c>
      <c r="K45">
        <f t="shared" si="4"/>
        <v>472.86478472727629</v>
      </c>
      <c r="L45">
        <f t="shared" si="4"/>
        <v>161.4569899430428</v>
      </c>
      <c r="M45">
        <v>6</v>
      </c>
      <c r="N45">
        <v>116</v>
      </c>
      <c r="O45">
        <v>2</v>
      </c>
    </row>
    <row r="46" spans="1:15" x14ac:dyDescent="0.35">
      <c r="A46">
        <v>4.4000000000000004</v>
      </c>
      <c r="B46">
        <v>67.875448439424403</v>
      </c>
      <c r="C46">
        <v>58.666720595626998</v>
      </c>
      <c r="D46">
        <v>57.450192417846097</v>
      </c>
      <c r="E46">
        <v>4.4000000000000004</v>
      </c>
      <c r="F46">
        <f t="shared" si="5"/>
        <v>-1098.7317291374557</v>
      </c>
      <c r="G46">
        <f t="shared" si="6"/>
        <v>-473.68590457809796</v>
      </c>
      <c r="H46">
        <f t="shared" si="7"/>
        <v>-161.8322333720609</v>
      </c>
      <c r="I46">
        <v>4.4000000000000004</v>
      </c>
      <c r="J46">
        <f t="shared" si="4"/>
        <v>1098.7317291374557</v>
      </c>
      <c r="K46">
        <f t="shared" si="4"/>
        <v>473.68590457809796</v>
      </c>
      <c r="L46">
        <f t="shared" si="4"/>
        <v>161.8322333720609</v>
      </c>
      <c r="M46">
        <v>6</v>
      </c>
      <c r="N46">
        <v>116</v>
      </c>
      <c r="O46">
        <v>2</v>
      </c>
    </row>
    <row r="47" spans="1:15" x14ac:dyDescent="0.35">
      <c r="A47">
        <v>4.5</v>
      </c>
      <c r="B47">
        <v>66.712141442070205</v>
      </c>
      <c r="C47">
        <v>57.896130501677803</v>
      </c>
      <c r="D47">
        <v>57.0756794406905</v>
      </c>
      <c r="E47">
        <v>4.5</v>
      </c>
      <c r="F47">
        <f t="shared" si="5"/>
        <v>-1099.89503613481</v>
      </c>
      <c r="G47">
        <f t="shared" si="6"/>
        <v>-474.45649467204714</v>
      </c>
      <c r="H47">
        <f t="shared" si="7"/>
        <v>-162.2067463492165</v>
      </c>
      <c r="I47">
        <v>4.5</v>
      </c>
      <c r="J47">
        <f t="shared" si="4"/>
        <v>1099.89503613481</v>
      </c>
      <c r="K47">
        <f t="shared" si="4"/>
        <v>474.45649467204714</v>
      </c>
      <c r="L47">
        <f t="shared" si="4"/>
        <v>162.2067463492165</v>
      </c>
      <c r="M47">
        <v>6</v>
      </c>
      <c r="N47">
        <v>116</v>
      </c>
      <c r="O47">
        <v>2</v>
      </c>
    </row>
    <row r="48" spans="1:15" x14ac:dyDescent="0.35">
      <c r="A48">
        <v>4.5999999999999996</v>
      </c>
      <c r="B48">
        <v>65.675144270718405</v>
      </c>
      <c r="C48">
        <v>57.175839533403</v>
      </c>
      <c r="D48">
        <v>56.697520166384102</v>
      </c>
      <c r="E48">
        <v>4.5999999999999996</v>
      </c>
      <c r="F48">
        <f t="shared" si="5"/>
        <v>-1100.9320333061617</v>
      </c>
      <c r="G48">
        <f t="shared" si="6"/>
        <v>-475.17678564032195</v>
      </c>
      <c r="H48">
        <f t="shared" si="7"/>
        <v>-162.5849056235229</v>
      </c>
      <c r="I48">
        <v>4.5999999999999996</v>
      </c>
      <c r="J48">
        <f t="shared" si="4"/>
        <v>1100.9320333061617</v>
      </c>
      <c r="K48">
        <f t="shared" si="4"/>
        <v>475.17678564032195</v>
      </c>
      <c r="L48">
        <f t="shared" si="4"/>
        <v>162.5849056235229</v>
      </c>
      <c r="M48">
        <v>6</v>
      </c>
      <c r="N48">
        <v>116</v>
      </c>
      <c r="O48">
        <v>2</v>
      </c>
    </row>
    <row r="49" spans="1:15" x14ac:dyDescent="0.35">
      <c r="A49">
        <v>4.7</v>
      </c>
      <c r="B49">
        <v>64.745505237341405</v>
      </c>
      <c r="C49">
        <v>56.504899526390801</v>
      </c>
      <c r="D49">
        <v>56.3110695378735</v>
      </c>
      <c r="E49">
        <v>4.7</v>
      </c>
      <c r="F49">
        <f t="shared" si="5"/>
        <v>-1101.8616723395387</v>
      </c>
      <c r="G49">
        <f t="shared" si="6"/>
        <v>-475.84772564733419</v>
      </c>
      <c r="H49">
        <f t="shared" si="7"/>
        <v>-162.9713562520335</v>
      </c>
      <c r="I49">
        <v>4.7</v>
      </c>
      <c r="J49">
        <f t="shared" si="4"/>
        <v>1101.8616723395387</v>
      </c>
      <c r="K49">
        <f t="shared" si="4"/>
        <v>475.84772564733419</v>
      </c>
      <c r="L49">
        <f t="shared" si="4"/>
        <v>162.9713562520335</v>
      </c>
      <c r="M49">
        <v>6</v>
      </c>
      <c r="N49">
        <v>116</v>
      </c>
      <c r="O49">
        <v>2</v>
      </c>
    </row>
    <row r="50" spans="1:15" x14ac:dyDescent="0.35">
      <c r="A50">
        <v>4.8</v>
      </c>
      <c r="B50">
        <v>63.905619236717499</v>
      </c>
      <c r="C50">
        <v>55.881359404421701</v>
      </c>
      <c r="D50">
        <v>55.911310565764097</v>
      </c>
      <c r="E50">
        <v>4.8</v>
      </c>
      <c r="F50">
        <f t="shared" si="5"/>
        <v>-1102.7015583401626</v>
      </c>
      <c r="G50">
        <f t="shared" si="6"/>
        <v>-476.47126576930327</v>
      </c>
      <c r="H50">
        <f t="shared" si="7"/>
        <v>-163.3711152241429</v>
      </c>
      <c r="I50">
        <v>4.8</v>
      </c>
      <c r="J50">
        <f t="shared" si="4"/>
        <v>1102.7015583401626</v>
      </c>
      <c r="K50">
        <f t="shared" si="4"/>
        <v>476.47126576930327</v>
      </c>
      <c r="L50">
        <f t="shared" si="4"/>
        <v>163.3711152241429</v>
      </c>
      <c r="M50">
        <v>6</v>
      </c>
      <c r="N50">
        <v>116</v>
      </c>
      <c r="O50">
        <v>2</v>
      </c>
    </row>
    <row r="51" spans="1:15" x14ac:dyDescent="0.35">
      <c r="A51">
        <v>4.9000000000000004</v>
      </c>
      <c r="B51">
        <v>63.139758969304701</v>
      </c>
      <c r="C51">
        <v>55.302126621479601</v>
      </c>
      <c r="D51">
        <v>55.493342206904401</v>
      </c>
      <c r="E51">
        <v>4.9000000000000004</v>
      </c>
      <c r="F51">
        <f t="shared" si="5"/>
        <v>-1103.4674186075754</v>
      </c>
      <c r="G51">
        <f t="shared" si="6"/>
        <v>-477.05049855224536</v>
      </c>
      <c r="H51">
        <f t="shared" si="7"/>
        <v>-163.78908358300259</v>
      </c>
      <c r="I51">
        <v>4.9000000000000004</v>
      </c>
      <c r="J51">
        <f t="shared" si="4"/>
        <v>1103.4674186075754</v>
      </c>
      <c r="K51">
        <f t="shared" si="4"/>
        <v>477.05049855224536</v>
      </c>
      <c r="L51">
        <f t="shared" si="4"/>
        <v>163.78908358300259</v>
      </c>
      <c r="M51">
        <v>6</v>
      </c>
      <c r="N51">
        <v>116</v>
      </c>
      <c r="O51">
        <v>2</v>
      </c>
    </row>
    <row r="52" spans="1:15" x14ac:dyDescent="0.35">
      <c r="A52">
        <v>5</v>
      </c>
      <c r="B52">
        <v>62.4347857307175</v>
      </c>
      <c r="C52">
        <v>54.763026608891998</v>
      </c>
      <c r="D52">
        <v>55.053662377039203</v>
      </c>
      <c r="E52">
        <v>5</v>
      </c>
      <c r="F52">
        <f t="shared" si="5"/>
        <v>-1104.1723918461626</v>
      </c>
      <c r="G52">
        <f t="shared" si="6"/>
        <v>-477.58959856483295</v>
      </c>
      <c r="H52">
        <f t="shared" si="7"/>
        <v>-164.22876341286781</v>
      </c>
      <c r="I52">
        <v>5</v>
      </c>
      <c r="J52">
        <f t="shared" si="4"/>
        <v>1104.1723918461626</v>
      </c>
      <c r="K52">
        <f t="shared" si="4"/>
        <v>477.58959856483295</v>
      </c>
      <c r="L52">
        <f t="shared" si="4"/>
        <v>164.22876341286781</v>
      </c>
      <c r="M52">
        <v>6</v>
      </c>
      <c r="N52">
        <v>116</v>
      </c>
      <c r="O52">
        <v>2</v>
      </c>
    </row>
    <row r="53" spans="1:15" x14ac:dyDescent="0.35">
      <c r="A53">
        <v>5.0999999999999996</v>
      </c>
      <c r="B53">
        <v>61.780731750217598</v>
      </c>
      <c r="C53">
        <v>54.259042078123699</v>
      </c>
      <c r="D53">
        <v>54.591795886900499</v>
      </c>
      <c r="E53">
        <v>5.0999999999999996</v>
      </c>
      <c r="F53">
        <f t="shared" si="5"/>
        <v>-1104.8264458266624</v>
      </c>
      <c r="G53">
        <f t="shared" si="6"/>
        <v>-478.09358309560128</v>
      </c>
      <c r="H53">
        <f t="shared" si="7"/>
        <v>-164.69062990300648</v>
      </c>
      <c r="I53">
        <v>5.0999999999999996</v>
      </c>
      <c r="J53">
        <f t="shared" si="4"/>
        <v>1104.8264458266624</v>
      </c>
      <c r="K53">
        <f t="shared" si="4"/>
        <v>478.09358309560128</v>
      </c>
      <c r="L53">
        <f t="shared" si="4"/>
        <v>164.69062990300648</v>
      </c>
      <c r="M53">
        <v>6</v>
      </c>
      <c r="N53">
        <v>116</v>
      </c>
      <c r="O53">
        <v>2</v>
      </c>
    </row>
    <row r="54" spans="1:15" x14ac:dyDescent="0.35">
      <c r="A54">
        <v>5.2</v>
      </c>
      <c r="B54">
        <v>61.170903827922203</v>
      </c>
      <c r="C54">
        <v>53.784686665678898</v>
      </c>
      <c r="D54">
        <v>54.111361810651402</v>
      </c>
      <c r="E54">
        <v>5.2</v>
      </c>
      <c r="F54">
        <f t="shared" si="5"/>
        <v>-1105.4362737489578</v>
      </c>
      <c r="G54">
        <f t="shared" si="6"/>
        <v>-478.56793850804604</v>
      </c>
      <c r="H54">
        <f t="shared" si="7"/>
        <v>-165.17106397925559</v>
      </c>
      <c r="I54">
        <v>5.2</v>
      </c>
      <c r="J54">
        <f t="shared" si="4"/>
        <v>1105.4362737489578</v>
      </c>
      <c r="K54">
        <f t="shared" si="4"/>
        <v>478.56793850804604</v>
      </c>
      <c r="L54">
        <f t="shared" si="4"/>
        <v>165.17106397925559</v>
      </c>
      <c r="M54">
        <v>6</v>
      </c>
      <c r="N54">
        <v>116</v>
      </c>
      <c r="O54">
        <v>2</v>
      </c>
    </row>
    <row r="55" spans="1:15" x14ac:dyDescent="0.35">
      <c r="A55">
        <v>5.3</v>
      </c>
      <c r="B55">
        <v>60.601390298123803</v>
      </c>
      <c r="C55">
        <v>53.334457506419</v>
      </c>
      <c r="D55">
        <v>53.619899278193401</v>
      </c>
      <c r="E55">
        <v>5.3</v>
      </c>
      <c r="F55">
        <f t="shared" si="5"/>
        <v>-1106.0057872787563</v>
      </c>
      <c r="G55">
        <f t="shared" si="6"/>
        <v>-479.01816766730599</v>
      </c>
      <c r="H55">
        <f t="shared" si="7"/>
        <v>-165.66252651171359</v>
      </c>
      <c r="I55">
        <v>5.3</v>
      </c>
      <c r="J55">
        <f t="shared" si="4"/>
        <v>1106.0057872787563</v>
      </c>
      <c r="K55">
        <f t="shared" si="4"/>
        <v>479.01816766730599</v>
      </c>
      <c r="L55">
        <f t="shared" si="4"/>
        <v>165.66252651171359</v>
      </c>
      <c r="M55">
        <v>6</v>
      </c>
      <c r="N55">
        <v>116</v>
      </c>
      <c r="O55">
        <v>2</v>
      </c>
    </row>
    <row r="56" spans="1:15" x14ac:dyDescent="0.35">
      <c r="A56">
        <v>5.4</v>
      </c>
      <c r="B56">
        <v>60.070137272588397</v>
      </c>
      <c r="C56">
        <v>52.903298801373801</v>
      </c>
      <c r="D56">
        <v>53.127487247651104</v>
      </c>
      <c r="E56">
        <v>5.4</v>
      </c>
      <c r="F56">
        <f t="shared" si="5"/>
        <v>-1106.5370403042916</v>
      </c>
      <c r="G56">
        <f t="shared" si="6"/>
        <v>-479.44932637235115</v>
      </c>
      <c r="H56">
        <f t="shared" si="7"/>
        <v>-166.15493854225588</v>
      </c>
      <c r="I56">
        <v>5.4</v>
      </c>
      <c r="J56">
        <f t="shared" si="4"/>
        <v>1106.5370403042916</v>
      </c>
      <c r="K56">
        <f t="shared" si="4"/>
        <v>479.44932637235115</v>
      </c>
      <c r="L56">
        <f t="shared" si="4"/>
        <v>166.15493854225588</v>
      </c>
      <c r="M56">
        <v>6</v>
      </c>
      <c r="N56">
        <v>116</v>
      </c>
      <c r="O56">
        <v>2</v>
      </c>
    </row>
    <row r="57" spans="1:15" x14ac:dyDescent="0.35">
      <c r="A57">
        <v>5.5</v>
      </c>
      <c r="B57">
        <v>59.5759013097219</v>
      </c>
      <c r="C57">
        <v>52.486994352342002</v>
      </c>
      <c r="D57">
        <v>52.644799934976099</v>
      </c>
      <c r="E57">
        <v>5.5</v>
      </c>
      <c r="F57">
        <f t="shared" si="5"/>
        <v>-1107.0312762671581</v>
      </c>
      <c r="G57">
        <f t="shared" si="6"/>
        <v>-479.86563082138298</v>
      </c>
      <c r="H57">
        <f t="shared" si="7"/>
        <v>-166.63762585493089</v>
      </c>
      <c r="I57">
        <v>5.5</v>
      </c>
      <c r="J57">
        <f t="shared" si="4"/>
        <v>1107.0312762671581</v>
      </c>
      <c r="K57">
        <f t="shared" si="4"/>
        <v>479.86563082138298</v>
      </c>
      <c r="L57">
        <f t="shared" si="4"/>
        <v>166.63762585493089</v>
      </c>
      <c r="M57">
        <v>6</v>
      </c>
      <c r="N57">
        <v>116</v>
      </c>
      <c r="O57">
        <v>2</v>
      </c>
    </row>
    <row r="58" spans="1:15" x14ac:dyDescent="0.35">
      <c r="A58">
        <v>5.6</v>
      </c>
      <c r="B58">
        <v>59.117358045013503</v>
      </c>
      <c r="C58">
        <v>52.0824096158358</v>
      </c>
      <c r="D58">
        <v>52.181353475846997</v>
      </c>
      <c r="E58">
        <v>5.6</v>
      </c>
      <c r="F58">
        <f t="shared" si="5"/>
        <v>-1107.4898195318665</v>
      </c>
      <c r="G58">
        <f t="shared" si="6"/>
        <v>-480.27021555788917</v>
      </c>
      <c r="H58">
        <f t="shared" si="7"/>
        <v>-167.10107231405999</v>
      </c>
      <c r="I58">
        <v>5.6</v>
      </c>
      <c r="J58">
        <f t="shared" si="4"/>
        <v>1107.4898195318665</v>
      </c>
      <c r="K58">
        <f t="shared" si="4"/>
        <v>480.27021555788917</v>
      </c>
      <c r="L58">
        <f t="shared" si="4"/>
        <v>167.10107231405999</v>
      </c>
      <c r="M58">
        <v>6</v>
      </c>
      <c r="N58">
        <v>116</v>
      </c>
      <c r="O58">
        <v>2</v>
      </c>
    </row>
    <row r="59" spans="1:15" x14ac:dyDescent="0.35">
      <c r="A59">
        <v>5.7</v>
      </c>
      <c r="B59">
        <v>58.692530841863302</v>
      </c>
      <c r="C59">
        <v>51.687535787251001</v>
      </c>
      <c r="D59">
        <v>51.744398876859499</v>
      </c>
      <c r="E59">
        <v>5.7</v>
      </c>
      <c r="F59">
        <f t="shared" si="5"/>
        <v>-1107.9146467350167</v>
      </c>
      <c r="G59">
        <f t="shared" si="6"/>
        <v>-480.66508938647394</v>
      </c>
      <c r="H59">
        <f t="shared" si="7"/>
        <v>-167.5380269130475</v>
      </c>
      <c r="I59">
        <v>5.7</v>
      </c>
      <c r="J59">
        <f t="shared" si="4"/>
        <v>1107.9146467350167</v>
      </c>
      <c r="K59">
        <f t="shared" si="4"/>
        <v>480.66508938647394</v>
      </c>
      <c r="L59">
        <f t="shared" si="4"/>
        <v>167.5380269130475</v>
      </c>
      <c r="M59">
        <v>6</v>
      </c>
      <c r="N59">
        <v>116</v>
      </c>
      <c r="O59">
        <v>2</v>
      </c>
    </row>
    <row r="60" spans="1:15" x14ac:dyDescent="0.35">
      <c r="A60">
        <v>5.8</v>
      </c>
      <c r="B60">
        <v>58.298581024010502</v>
      </c>
      <c r="C60">
        <v>51.301339599590101</v>
      </c>
      <c r="D60">
        <v>51.338511975838799</v>
      </c>
      <c r="E60">
        <v>5.8</v>
      </c>
      <c r="F60">
        <f t="shared" si="5"/>
        <v>-1108.3085965528696</v>
      </c>
      <c r="G60">
        <f t="shared" si="6"/>
        <v>-481.05128557413485</v>
      </c>
      <c r="H60">
        <f t="shared" si="7"/>
        <v>-167.9439138140682</v>
      </c>
      <c r="I60">
        <v>5.8</v>
      </c>
      <c r="J60">
        <f t="shared" si="4"/>
        <v>1108.3085965528696</v>
      </c>
      <c r="K60">
        <f t="shared" si="4"/>
        <v>481.05128557413485</v>
      </c>
      <c r="L60">
        <f t="shared" si="4"/>
        <v>167.9439138140682</v>
      </c>
      <c r="M60">
        <v>6</v>
      </c>
      <c r="N60">
        <v>116</v>
      </c>
      <c r="O60">
        <v>2</v>
      </c>
    </row>
    <row r="61" spans="1:15" x14ac:dyDescent="0.35">
      <c r="A61">
        <v>5.9</v>
      </c>
      <c r="B61">
        <v>57.931908388158597</v>
      </c>
      <c r="C61">
        <v>50.9234699109535</v>
      </c>
      <c r="D61">
        <v>50.965671689367703</v>
      </c>
      <c r="E61">
        <v>5.9</v>
      </c>
      <c r="F61">
        <f t="shared" si="5"/>
        <v>-1108.6752691887216</v>
      </c>
      <c r="G61">
        <f t="shared" si="6"/>
        <v>-481.42915526277147</v>
      </c>
      <c r="H61">
        <f t="shared" si="7"/>
        <v>-168.3167541005393</v>
      </c>
      <c r="I61">
        <v>5.9</v>
      </c>
      <c r="J61">
        <f t="shared" si="4"/>
        <v>1108.6752691887216</v>
      </c>
      <c r="K61">
        <f t="shared" si="4"/>
        <v>481.42915526277147</v>
      </c>
      <c r="L61">
        <f t="shared" si="4"/>
        <v>168.3167541005393</v>
      </c>
      <c r="M61">
        <v>6</v>
      </c>
      <c r="N61">
        <v>116</v>
      </c>
      <c r="O61">
        <v>2</v>
      </c>
    </row>
    <row r="62" spans="1:15" x14ac:dyDescent="0.35">
      <c r="A62">
        <v>6</v>
      </c>
      <c r="B62">
        <v>57.588453275350901</v>
      </c>
      <c r="C62">
        <v>50.553901711453598</v>
      </c>
      <c r="D62">
        <v>50.625572632337203</v>
      </c>
      <c r="E62">
        <v>6</v>
      </c>
      <c r="F62">
        <f t="shared" si="5"/>
        <v>-1109.0187243015291</v>
      </c>
      <c r="G62">
        <f t="shared" si="6"/>
        <v>-481.79872346227137</v>
      </c>
      <c r="H62">
        <f t="shared" si="7"/>
        <v>-168.6568531575698</v>
      </c>
      <c r="I62">
        <v>6</v>
      </c>
      <c r="J62">
        <f t="shared" si="4"/>
        <v>1109.0187243015291</v>
      </c>
      <c r="K62">
        <f t="shared" si="4"/>
        <v>481.79872346227137</v>
      </c>
      <c r="L62">
        <f t="shared" si="4"/>
        <v>168.6568531575698</v>
      </c>
      <c r="M62">
        <v>6</v>
      </c>
      <c r="N62">
        <v>116</v>
      </c>
      <c r="O62">
        <v>2</v>
      </c>
    </row>
    <row r="63" spans="1:15" x14ac:dyDescent="0.35">
      <c r="A63">
        <v>6.1</v>
      </c>
      <c r="B63">
        <v>57.264070745374099</v>
      </c>
      <c r="C63">
        <v>50.192608670803601</v>
      </c>
      <c r="D63">
        <v>50.316015704871901</v>
      </c>
      <c r="E63">
        <v>6.1</v>
      </c>
      <c r="F63">
        <f t="shared" si="5"/>
        <v>-1109.343106831506</v>
      </c>
      <c r="G63">
        <f t="shared" si="6"/>
        <v>-482.16001650292134</v>
      </c>
      <c r="H63">
        <f t="shared" si="7"/>
        <v>-168.96641008503508</v>
      </c>
      <c r="I63">
        <v>6.1</v>
      </c>
      <c r="J63">
        <f t="shared" si="4"/>
        <v>1109.343106831506</v>
      </c>
      <c r="K63">
        <f t="shared" si="4"/>
        <v>482.16001650292134</v>
      </c>
      <c r="L63">
        <f t="shared" si="4"/>
        <v>168.96641008503508</v>
      </c>
      <c r="M63">
        <v>6</v>
      </c>
      <c r="N63">
        <v>116</v>
      </c>
      <c r="O63">
        <v>2</v>
      </c>
    </row>
    <row r="64" spans="1:15" x14ac:dyDescent="0.35">
      <c r="A64">
        <v>6.2</v>
      </c>
      <c r="B64">
        <v>56.954867049479901</v>
      </c>
      <c r="C64">
        <v>49.839346325691302</v>
      </c>
      <c r="D64">
        <v>50.033340909447503</v>
      </c>
      <c r="E64">
        <v>6.2</v>
      </c>
      <c r="F64">
        <f t="shared" si="5"/>
        <v>-1109.6523105274002</v>
      </c>
      <c r="G64">
        <f t="shared" si="6"/>
        <v>-482.51327884803368</v>
      </c>
      <c r="H64">
        <f t="shared" si="7"/>
        <v>-169.24908488045949</v>
      </c>
      <c r="I64">
        <v>6.2</v>
      </c>
      <c r="J64">
        <f t="shared" si="4"/>
        <v>1109.6523105274002</v>
      </c>
      <c r="K64">
        <f t="shared" si="4"/>
        <v>482.51327884803368</v>
      </c>
      <c r="L64">
        <f t="shared" si="4"/>
        <v>169.24908488045949</v>
      </c>
      <c r="M64">
        <v>6</v>
      </c>
      <c r="N64">
        <v>116</v>
      </c>
      <c r="O64">
        <v>2</v>
      </c>
    </row>
    <row r="65" spans="1:15" x14ac:dyDescent="0.35">
      <c r="A65">
        <v>6.3</v>
      </c>
      <c r="B65">
        <v>56.657439239681601</v>
      </c>
      <c r="C65">
        <v>49.493596030376303</v>
      </c>
      <c r="D65">
        <v>49.772923587692802</v>
      </c>
      <c r="E65">
        <v>6.3</v>
      </c>
      <c r="F65">
        <f t="shared" si="5"/>
        <v>-1109.9497383371984</v>
      </c>
      <c r="G65">
        <f t="shared" si="6"/>
        <v>-482.85902914334866</v>
      </c>
      <c r="H65">
        <f t="shared" si="7"/>
        <v>-169.50950220221421</v>
      </c>
      <c r="I65">
        <v>6.3</v>
      </c>
      <c r="J65">
        <f t="shared" si="4"/>
        <v>1109.9497383371984</v>
      </c>
      <c r="K65">
        <f t="shared" si="4"/>
        <v>482.85902914334866</v>
      </c>
      <c r="L65">
        <f t="shared" si="4"/>
        <v>169.50950220221421</v>
      </c>
      <c r="M65">
        <v>6</v>
      </c>
      <c r="N65">
        <v>116</v>
      </c>
      <c r="O65">
        <v>2</v>
      </c>
    </row>
    <row r="66" spans="1:15" x14ac:dyDescent="0.35">
      <c r="A66">
        <v>6.4</v>
      </c>
      <c r="B66">
        <v>56.3690097051077</v>
      </c>
      <c r="C66">
        <v>49.154668565546899</v>
      </c>
      <c r="D66">
        <v>49.529733480421598</v>
      </c>
      <c r="E66">
        <v>6.4</v>
      </c>
      <c r="F66">
        <f t="shared" si="5"/>
        <v>-1110.2381678717725</v>
      </c>
      <c r="G66">
        <f t="shared" si="6"/>
        <v>-483.19795660817806</v>
      </c>
      <c r="H66">
        <f t="shared" si="7"/>
        <v>-169.75269230948538</v>
      </c>
      <c r="I66">
        <v>6.4</v>
      </c>
      <c r="J66">
        <f t="shared" si="4"/>
        <v>1110.2381678717725</v>
      </c>
      <c r="K66">
        <f t="shared" si="4"/>
        <v>483.19795660817806</v>
      </c>
      <c r="L66">
        <f t="shared" si="4"/>
        <v>169.75269230948538</v>
      </c>
      <c r="M66">
        <v>6</v>
      </c>
      <c r="N66">
        <v>116</v>
      </c>
      <c r="O66">
        <v>2</v>
      </c>
    </row>
    <row r="67" spans="1:15" x14ac:dyDescent="0.35">
      <c r="A67">
        <v>6.5</v>
      </c>
      <c r="B67">
        <v>56.087467894759897</v>
      </c>
      <c r="C67">
        <v>48.821913357859003</v>
      </c>
      <c r="D67">
        <v>49.298900576341701</v>
      </c>
      <c r="E67">
        <v>6.5</v>
      </c>
      <c r="F67">
        <f t="shared" ref="F67:F77" si="8">B67-Uganda_Adult_High_Risk_LRV_zero</f>
        <v>-1110.5197096821203</v>
      </c>
      <c r="G67">
        <f t="shared" ref="G67:G77" si="9">C67-Uganda_Adult_Medium_Risk_LRV_zero</f>
        <v>-483.53071181586597</v>
      </c>
      <c r="H67">
        <f t="shared" ref="H67:H77" si="10">D67-Uganda_Adult_Low_Risk_LRV_zero</f>
        <v>-169.98352521356529</v>
      </c>
      <c r="I67">
        <v>6.5</v>
      </c>
      <c r="J67">
        <f t="shared" ref="J67:L77" si="11">-F67</f>
        <v>1110.5197096821203</v>
      </c>
      <c r="K67">
        <f t="shared" si="11"/>
        <v>483.53071181586597</v>
      </c>
      <c r="L67">
        <f t="shared" si="11"/>
        <v>169.98352521356529</v>
      </c>
      <c r="M67">
        <v>6</v>
      </c>
      <c r="N67">
        <v>116</v>
      </c>
      <c r="O67">
        <v>2</v>
      </c>
    </row>
    <row r="68" spans="1:15" x14ac:dyDescent="0.35">
      <c r="A68">
        <v>6.6</v>
      </c>
      <c r="B68">
        <v>55.8113167530692</v>
      </c>
      <c r="C68">
        <v>48.494946596534497</v>
      </c>
      <c r="D68">
        <v>49.076198820222203</v>
      </c>
      <c r="E68">
        <v>6.6</v>
      </c>
      <c r="F68">
        <f t="shared" si="8"/>
        <v>-1110.7958608238109</v>
      </c>
      <c r="G68">
        <f t="shared" si="9"/>
        <v>-483.85767857719048</v>
      </c>
      <c r="H68">
        <f t="shared" si="10"/>
        <v>-170.20622696968479</v>
      </c>
      <c r="I68">
        <v>6.6</v>
      </c>
      <c r="J68">
        <f t="shared" si="11"/>
        <v>1110.7958608238109</v>
      </c>
      <c r="K68">
        <f t="shared" si="11"/>
        <v>483.85767857719048</v>
      </c>
      <c r="L68">
        <f t="shared" si="11"/>
        <v>170.20622696968479</v>
      </c>
      <c r="M68">
        <v>6</v>
      </c>
      <c r="N68">
        <v>116</v>
      </c>
      <c r="O68">
        <v>2</v>
      </c>
    </row>
    <row r="69" spans="1:15" x14ac:dyDescent="0.35">
      <c r="A69">
        <v>6.7</v>
      </c>
      <c r="B69">
        <v>55.539492115314097</v>
      </c>
      <c r="C69">
        <v>48.173808471573999</v>
      </c>
      <c r="D69">
        <v>48.858370756798699</v>
      </c>
      <c r="E69">
        <v>6.7</v>
      </c>
      <c r="F69">
        <f t="shared" si="8"/>
        <v>-1111.067685461566</v>
      </c>
      <c r="G69">
        <f t="shared" si="9"/>
        <v>-484.17881670215098</v>
      </c>
      <c r="H69">
        <f t="shared" si="10"/>
        <v>-170.42405503310829</v>
      </c>
      <c r="I69">
        <v>6.7</v>
      </c>
      <c r="J69">
        <f t="shared" si="11"/>
        <v>1111.067685461566</v>
      </c>
      <c r="K69">
        <f t="shared" si="11"/>
        <v>484.17881670215098</v>
      </c>
      <c r="L69">
        <f t="shared" si="11"/>
        <v>170.42405503310829</v>
      </c>
      <c r="M69">
        <v>6</v>
      </c>
      <c r="N69">
        <v>116</v>
      </c>
      <c r="O69">
        <v>2</v>
      </c>
    </row>
    <row r="70" spans="1:15" x14ac:dyDescent="0.35">
      <c r="A70">
        <v>6.8</v>
      </c>
      <c r="B70">
        <v>55.271009483744898</v>
      </c>
      <c r="C70">
        <v>47.8589764135602</v>
      </c>
      <c r="D70">
        <v>48.643256224186302</v>
      </c>
      <c r="E70">
        <v>6.8</v>
      </c>
      <c r="F70">
        <f t="shared" si="8"/>
        <v>-1111.3361680931353</v>
      </c>
      <c r="G70">
        <f t="shared" si="9"/>
        <v>-484.49364876016477</v>
      </c>
      <c r="H70">
        <f t="shared" si="10"/>
        <v>-170.63916956572069</v>
      </c>
      <c r="I70">
        <v>6.8</v>
      </c>
      <c r="J70">
        <f t="shared" si="11"/>
        <v>1111.3361680931353</v>
      </c>
      <c r="K70">
        <f t="shared" si="11"/>
        <v>484.49364876016477</v>
      </c>
      <c r="L70">
        <f t="shared" si="11"/>
        <v>170.63916956572069</v>
      </c>
      <c r="M70">
        <v>6</v>
      </c>
      <c r="N70">
        <v>116</v>
      </c>
      <c r="O70">
        <v>2</v>
      </c>
    </row>
    <row r="71" spans="1:15" x14ac:dyDescent="0.35">
      <c r="A71">
        <v>6.9</v>
      </c>
      <c r="B71">
        <v>55.004431854183501</v>
      </c>
      <c r="C71">
        <v>47.5511798294852</v>
      </c>
      <c r="D71">
        <v>48.429728670482604</v>
      </c>
      <c r="E71">
        <v>6.9</v>
      </c>
      <c r="F71">
        <f t="shared" si="8"/>
        <v>-1111.6027457226967</v>
      </c>
      <c r="G71">
        <f t="shared" si="9"/>
        <v>-484.80144534423977</v>
      </c>
      <c r="H71">
        <f t="shared" si="10"/>
        <v>-170.85269711942439</v>
      </c>
      <c r="I71">
        <v>6.9</v>
      </c>
      <c r="J71">
        <f t="shared" si="11"/>
        <v>1111.6027457226967</v>
      </c>
      <c r="K71">
        <f t="shared" si="11"/>
        <v>484.80144534423977</v>
      </c>
      <c r="L71">
        <f t="shared" si="11"/>
        <v>170.85269711942439</v>
      </c>
      <c r="M71">
        <v>6</v>
      </c>
      <c r="N71">
        <v>116</v>
      </c>
      <c r="O71">
        <v>2</v>
      </c>
    </row>
    <row r="72" spans="1:15" x14ac:dyDescent="0.35">
      <c r="A72">
        <v>7</v>
      </c>
      <c r="B72">
        <v>54.737284368449998</v>
      </c>
      <c r="C72">
        <v>47.250978770641801</v>
      </c>
      <c r="D72">
        <v>48.217471941283897</v>
      </c>
      <c r="E72">
        <v>7</v>
      </c>
      <c r="F72">
        <f t="shared" si="8"/>
        <v>-1111.8698932084301</v>
      </c>
      <c r="G72">
        <f t="shared" si="9"/>
        <v>-485.10164640308318</v>
      </c>
      <c r="H72">
        <f t="shared" si="10"/>
        <v>-171.06495384862311</v>
      </c>
      <c r="I72">
        <v>7</v>
      </c>
      <c r="J72">
        <f t="shared" si="11"/>
        <v>1111.8698932084301</v>
      </c>
      <c r="K72">
        <f t="shared" si="11"/>
        <v>485.10164640308318</v>
      </c>
      <c r="L72">
        <f t="shared" si="11"/>
        <v>171.06495384862311</v>
      </c>
      <c r="M72">
        <v>6</v>
      </c>
      <c r="N72">
        <v>116</v>
      </c>
      <c r="O72">
        <v>2</v>
      </c>
    </row>
    <row r="73" spans="1:15" x14ac:dyDescent="0.35">
      <c r="A73">
        <v>7.1</v>
      </c>
      <c r="B73">
        <v>54.465738840879801</v>
      </c>
      <c r="C73">
        <v>46.9581151425378</v>
      </c>
      <c r="D73">
        <v>48.006653757257602</v>
      </c>
      <c r="E73">
        <v>7.1</v>
      </c>
      <c r="F73">
        <f t="shared" si="8"/>
        <v>-1112.1414387360003</v>
      </c>
      <c r="G73">
        <f t="shared" si="9"/>
        <v>-485.39451003118717</v>
      </c>
      <c r="H73">
        <f t="shared" si="10"/>
        <v>-171.2757720326494</v>
      </c>
      <c r="I73">
        <v>7.1</v>
      </c>
      <c r="J73">
        <f t="shared" si="11"/>
        <v>1112.1414387360003</v>
      </c>
      <c r="K73">
        <f t="shared" si="11"/>
        <v>485.39451003118717</v>
      </c>
      <c r="L73">
        <f t="shared" si="11"/>
        <v>171.2757720326494</v>
      </c>
      <c r="M73">
        <v>6</v>
      </c>
      <c r="N73">
        <v>116</v>
      </c>
      <c r="O73">
        <v>2</v>
      </c>
    </row>
    <row r="74" spans="1:15" x14ac:dyDescent="0.35">
      <c r="A74">
        <v>7.2</v>
      </c>
      <c r="B74">
        <v>54.184971240897497</v>
      </c>
      <c r="C74">
        <v>46.670775346632396</v>
      </c>
      <c r="D74">
        <v>47.7975734155849</v>
      </c>
      <c r="E74">
        <v>7.2</v>
      </c>
      <c r="F74">
        <f t="shared" si="8"/>
        <v>-1112.4222063359825</v>
      </c>
      <c r="G74">
        <f t="shared" si="9"/>
        <v>-485.68184982709255</v>
      </c>
      <c r="H74">
        <f t="shared" si="10"/>
        <v>-171.48485237432209</v>
      </c>
      <c r="I74">
        <v>7.2</v>
      </c>
      <c r="J74">
        <f t="shared" si="11"/>
        <v>1112.4222063359825</v>
      </c>
      <c r="K74">
        <f t="shared" si="11"/>
        <v>485.68184982709255</v>
      </c>
      <c r="L74">
        <f t="shared" si="11"/>
        <v>171.48485237432209</v>
      </c>
      <c r="M74">
        <v>6</v>
      </c>
      <c r="N74">
        <v>116</v>
      </c>
      <c r="O74">
        <v>2</v>
      </c>
    </row>
    <row r="75" spans="1:15" x14ac:dyDescent="0.35">
      <c r="A75">
        <v>7.3</v>
      </c>
      <c r="B75">
        <v>53.890334773187099</v>
      </c>
      <c r="C75">
        <v>46.385111704923297</v>
      </c>
      <c r="D75">
        <v>47.590370040327301</v>
      </c>
      <c r="E75">
        <v>7.3</v>
      </c>
      <c r="F75">
        <f t="shared" si="8"/>
        <v>-1112.716842803693</v>
      </c>
      <c r="G75">
        <f t="shared" si="9"/>
        <v>-485.96751346880166</v>
      </c>
      <c r="H75">
        <f t="shared" si="10"/>
        <v>-171.69205574957971</v>
      </c>
      <c r="I75">
        <v>7.3</v>
      </c>
      <c r="J75">
        <f t="shared" si="11"/>
        <v>1112.716842803693</v>
      </c>
      <c r="K75">
        <f t="shared" si="11"/>
        <v>485.96751346880166</v>
      </c>
      <c r="L75">
        <f t="shared" si="11"/>
        <v>171.69205574957971</v>
      </c>
      <c r="M75">
        <v>6</v>
      </c>
      <c r="N75">
        <v>116</v>
      </c>
      <c r="O75">
        <v>2</v>
      </c>
    </row>
    <row r="76" spans="1:15" x14ac:dyDescent="0.35">
      <c r="A76">
        <v>7.4</v>
      </c>
      <c r="B76">
        <v>53.578955177246897</v>
      </c>
      <c r="C76">
        <v>46.095486116863903</v>
      </c>
      <c r="D76">
        <v>47.384858412961499</v>
      </c>
      <c r="E76">
        <v>7.4</v>
      </c>
      <c r="F76">
        <f t="shared" si="8"/>
        <v>-1113.0282223996333</v>
      </c>
      <c r="G76">
        <f t="shared" si="9"/>
        <v>-486.25713905686104</v>
      </c>
      <c r="H76">
        <f t="shared" si="10"/>
        <v>-171.89756737694549</v>
      </c>
      <c r="I76">
        <v>7.4</v>
      </c>
      <c r="J76">
        <f t="shared" si="11"/>
        <v>1113.0282223996333</v>
      </c>
      <c r="K76">
        <f t="shared" si="11"/>
        <v>486.25713905686104</v>
      </c>
      <c r="L76">
        <f t="shared" si="11"/>
        <v>171.89756737694549</v>
      </c>
      <c r="M76">
        <v>6</v>
      </c>
      <c r="N76">
        <v>116</v>
      </c>
      <c r="O76">
        <v>2</v>
      </c>
    </row>
    <row r="77" spans="1:15" x14ac:dyDescent="0.35">
      <c r="A77">
        <v>7.5</v>
      </c>
      <c r="B77">
        <v>53.250975936885901</v>
      </c>
      <c r="C77">
        <v>45.795676353550597</v>
      </c>
      <c r="D77">
        <v>47.180512453047101</v>
      </c>
      <c r="E77">
        <v>7.5</v>
      </c>
      <c r="F77">
        <f t="shared" si="8"/>
        <v>-1113.3562016399942</v>
      </c>
      <c r="G77">
        <f t="shared" si="9"/>
        <v>-486.55694882017434</v>
      </c>
      <c r="H77">
        <f t="shared" si="10"/>
        <v>-172.10191333685989</v>
      </c>
      <c r="I77">
        <v>7.5</v>
      </c>
      <c r="J77">
        <f t="shared" si="11"/>
        <v>1113.3562016399942</v>
      </c>
      <c r="K77">
        <f t="shared" si="11"/>
        <v>486.55694882017434</v>
      </c>
      <c r="L77">
        <f t="shared" si="11"/>
        <v>172.10191333685989</v>
      </c>
      <c r="M77">
        <v>6</v>
      </c>
      <c r="N77">
        <v>116</v>
      </c>
      <c r="O77">
        <v>2</v>
      </c>
    </row>
  </sheetData>
  <mergeCells count="1">
    <mergeCell ref="R1:T1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EE527-DF65-4DE3-AEDB-9FFEA5212ABB}">
  <dimension ref="A1:T12"/>
  <sheetViews>
    <sheetView workbookViewId="0">
      <selection activeCell="K5" sqref="K5"/>
    </sheetView>
  </sheetViews>
  <sheetFormatPr defaultRowHeight="14.5" x14ac:dyDescent="0.35"/>
  <sheetData>
    <row r="1" spans="1:20" x14ac:dyDescent="0.35">
      <c r="A1" s="30" t="s">
        <v>13</v>
      </c>
      <c r="B1" s="30"/>
      <c r="C1" s="30"/>
      <c r="D1" s="30"/>
      <c r="E1" s="30"/>
      <c r="F1" s="30"/>
      <c r="G1" s="30"/>
      <c r="H1" s="30"/>
      <c r="I1" s="30"/>
      <c r="M1" t="s">
        <v>51</v>
      </c>
    </row>
    <row r="2" spans="1:20" ht="58" x14ac:dyDescent="0.35">
      <c r="A2" s="5" t="s">
        <v>17</v>
      </c>
      <c r="B2" s="5" t="s">
        <v>18</v>
      </c>
      <c r="C2" s="5" t="s">
        <v>19</v>
      </c>
      <c r="D2" s="5" t="s">
        <v>20</v>
      </c>
      <c r="E2" s="5" t="s">
        <v>21</v>
      </c>
      <c r="F2" s="5" t="s">
        <v>22</v>
      </c>
      <c r="G2" s="5" t="s">
        <v>23</v>
      </c>
      <c r="H2" s="5" t="s">
        <v>24</v>
      </c>
      <c r="I2" s="5" t="s">
        <v>25</v>
      </c>
      <c r="L2" s="5" t="s">
        <v>17</v>
      </c>
      <c r="M2" s="5" t="s">
        <v>18</v>
      </c>
      <c r="N2" s="5" t="s">
        <v>19</v>
      </c>
      <c r="O2" s="5" t="s">
        <v>20</v>
      </c>
      <c r="P2" s="5" t="s">
        <v>21</v>
      </c>
      <c r="Q2" s="5" t="s">
        <v>22</v>
      </c>
      <c r="R2" s="5" t="s">
        <v>23</v>
      </c>
      <c r="S2" s="5" t="s">
        <v>24</v>
      </c>
      <c r="T2" s="5" t="s">
        <v>25</v>
      </c>
    </row>
    <row r="3" spans="1:20" x14ac:dyDescent="0.35">
      <c r="A3" s="5" t="s">
        <v>26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L3" s="5" t="s">
        <v>26</v>
      </c>
      <c r="M3" t="e">
        <f>B9/B3</f>
        <v>#DIV/0!</v>
      </c>
    </row>
    <row r="4" spans="1:20" x14ac:dyDescent="0.35">
      <c r="A4" s="5" t="s">
        <v>27</v>
      </c>
      <c r="B4" s="6">
        <v>219.6</v>
      </c>
      <c r="C4" s="6">
        <v>50.95</v>
      </c>
      <c r="D4" s="6">
        <v>77.08</v>
      </c>
      <c r="E4" s="6">
        <v>87.78</v>
      </c>
      <c r="F4" s="6">
        <v>80.77</v>
      </c>
      <c r="G4" s="6">
        <v>146.88999999999999</v>
      </c>
      <c r="H4" s="6">
        <v>209.75</v>
      </c>
      <c r="I4" s="6">
        <v>269.75</v>
      </c>
      <c r="J4">
        <f>(C4-H4)/H4</f>
        <v>-0.75709177592371879</v>
      </c>
      <c r="K4">
        <f>B6-C6</f>
        <v>1110.1099999999999</v>
      </c>
      <c r="L4" s="5" t="s">
        <v>27</v>
      </c>
      <c r="M4">
        <f>B10/B4</f>
        <v>1.3667122040072859</v>
      </c>
      <c r="N4">
        <f t="shared" ref="N4:T6" si="0">C10/C4</f>
        <v>1.148577036310108</v>
      </c>
      <c r="O4">
        <f t="shared" si="0"/>
        <v>1.6105345096004151</v>
      </c>
      <c r="P4" s="21">
        <f t="shared" si="0"/>
        <v>1.6780587833219414</v>
      </c>
      <c r="Q4">
        <f t="shared" si="0"/>
        <v>1.641698650489043</v>
      </c>
      <c r="R4">
        <f t="shared" si="0"/>
        <v>1.53318809993873</v>
      </c>
      <c r="S4">
        <f t="shared" si="0"/>
        <v>1.3849344457687724</v>
      </c>
      <c r="T4">
        <f t="shared" si="0"/>
        <v>1.280593141797961</v>
      </c>
    </row>
    <row r="5" spans="1:20" x14ac:dyDescent="0.35">
      <c r="A5" s="5" t="s">
        <v>28</v>
      </c>
      <c r="B5" s="6">
        <v>582.70000000000005</v>
      </c>
      <c r="C5" s="6">
        <v>54.66</v>
      </c>
      <c r="D5" s="6">
        <v>118.88</v>
      </c>
      <c r="E5" s="6">
        <v>160.49</v>
      </c>
      <c r="F5" s="6">
        <v>132.82</v>
      </c>
      <c r="G5" s="6">
        <v>377.4</v>
      </c>
      <c r="H5" s="6">
        <v>557.6</v>
      </c>
      <c r="I5" s="6">
        <v>701.11</v>
      </c>
      <c r="J5">
        <f>(C5-H5)/H5</f>
        <v>-0.90197274031563857</v>
      </c>
      <c r="L5" s="5" t="s">
        <v>28</v>
      </c>
      <c r="M5">
        <f>B11/B5</f>
        <v>0.90444482581088026</v>
      </c>
      <c r="N5">
        <f t="shared" si="0"/>
        <v>1.0479326747164288</v>
      </c>
      <c r="O5">
        <f t="shared" si="0"/>
        <v>1.6537685060565277</v>
      </c>
      <c r="P5">
        <f t="shared" si="0"/>
        <v>1.5879494049473486</v>
      </c>
      <c r="Q5">
        <f t="shared" si="0"/>
        <v>1.6449329920192741</v>
      </c>
      <c r="R5">
        <f t="shared" si="0"/>
        <v>1.1311870694223636</v>
      </c>
      <c r="S5">
        <f t="shared" si="0"/>
        <v>0.92650645624103301</v>
      </c>
      <c r="T5">
        <f t="shared" si="0"/>
        <v>0.81485073668896457</v>
      </c>
    </row>
    <row r="6" spans="1:20" x14ac:dyDescent="0.35">
      <c r="A6" s="5" t="s">
        <v>29</v>
      </c>
      <c r="B6" s="6">
        <v>1167.99</v>
      </c>
      <c r="C6" s="6">
        <v>57.88</v>
      </c>
      <c r="D6" s="6">
        <v>232.11</v>
      </c>
      <c r="E6" s="6">
        <v>360.59</v>
      </c>
      <c r="F6" s="6">
        <v>275.25</v>
      </c>
      <c r="G6" s="6">
        <v>867.64</v>
      </c>
      <c r="H6" s="6">
        <v>1136.6300000000001</v>
      </c>
      <c r="I6" s="6">
        <v>1302.9000000000001</v>
      </c>
      <c r="J6">
        <f>(C6-H6)/H6</f>
        <v>-0.94907753622550861</v>
      </c>
      <c r="L6" s="5" t="s">
        <v>29</v>
      </c>
      <c r="M6">
        <f>B12/B6</f>
        <v>0.60086987046121965</v>
      </c>
      <c r="N6">
        <f t="shared" si="0"/>
        <v>1.0148583275742917</v>
      </c>
      <c r="O6">
        <f t="shared" si="0"/>
        <v>1.4057128085821375</v>
      </c>
      <c r="P6">
        <f t="shared" si="0"/>
        <v>1.1595440805346793</v>
      </c>
      <c r="Q6">
        <f t="shared" si="0"/>
        <v>1.3058673932788374</v>
      </c>
      <c r="R6">
        <f t="shared" si="0"/>
        <v>0.72708727121847772</v>
      </c>
      <c r="S6">
        <f t="shared" si="0"/>
        <v>0.61140388692890391</v>
      </c>
      <c r="T6" s="21">
        <f t="shared" si="0"/>
        <v>0.56219970834292732</v>
      </c>
    </row>
    <row r="7" spans="1:20" x14ac:dyDescent="0.35">
      <c r="A7" s="31" t="s">
        <v>30</v>
      </c>
      <c r="B7" s="31"/>
      <c r="C7" s="31"/>
      <c r="D7" s="31"/>
      <c r="E7" s="31"/>
      <c r="F7" s="31"/>
      <c r="G7" s="31"/>
      <c r="H7" s="31"/>
      <c r="I7" s="31"/>
    </row>
    <row r="8" spans="1:20" ht="58" x14ac:dyDescent="0.35">
      <c r="A8" s="5" t="s">
        <v>17</v>
      </c>
      <c r="B8" s="5" t="s">
        <v>18</v>
      </c>
      <c r="C8" s="5" t="s">
        <v>19</v>
      </c>
      <c r="D8" s="5" t="s">
        <v>20</v>
      </c>
      <c r="E8" s="5" t="s">
        <v>21</v>
      </c>
      <c r="F8" s="5" t="s">
        <v>22</v>
      </c>
      <c r="G8" s="5" t="s">
        <v>23</v>
      </c>
      <c r="H8" s="5" t="s">
        <v>24</v>
      </c>
      <c r="I8" s="5" t="s">
        <v>25</v>
      </c>
    </row>
    <row r="9" spans="1:20" x14ac:dyDescent="0.35">
      <c r="A9" s="5" t="s">
        <v>26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</row>
    <row r="10" spans="1:20" x14ac:dyDescent="0.35">
      <c r="A10" s="5" t="s">
        <v>27</v>
      </c>
      <c r="B10" s="6">
        <v>300.13</v>
      </c>
      <c r="C10" s="6">
        <v>58.52</v>
      </c>
      <c r="D10" s="6">
        <v>124.14</v>
      </c>
      <c r="E10" s="6">
        <v>147.30000000000001</v>
      </c>
      <c r="F10" s="6">
        <v>132.6</v>
      </c>
      <c r="G10" s="6">
        <v>225.21</v>
      </c>
      <c r="H10" s="6">
        <v>290.49</v>
      </c>
      <c r="I10" s="6">
        <v>345.44</v>
      </c>
    </row>
    <row r="11" spans="1:20" x14ac:dyDescent="0.35">
      <c r="A11" s="5" t="s">
        <v>28</v>
      </c>
      <c r="B11" s="6">
        <v>527.02</v>
      </c>
      <c r="C11" s="6">
        <v>57.28</v>
      </c>
      <c r="D11" s="6">
        <v>196.6</v>
      </c>
      <c r="E11" s="6">
        <v>254.85</v>
      </c>
      <c r="F11" s="6">
        <v>218.48</v>
      </c>
      <c r="G11" s="6">
        <v>426.91</v>
      </c>
      <c r="H11" s="6">
        <v>516.62</v>
      </c>
      <c r="I11" s="6">
        <v>571.29999999999995</v>
      </c>
    </row>
    <row r="12" spans="1:20" x14ac:dyDescent="0.35">
      <c r="A12" s="5" t="s">
        <v>29</v>
      </c>
      <c r="B12" s="6">
        <v>701.81</v>
      </c>
      <c r="C12" s="6">
        <v>58.74</v>
      </c>
      <c r="D12" s="6">
        <v>326.27999999999997</v>
      </c>
      <c r="E12" s="6">
        <v>418.12</v>
      </c>
      <c r="F12" s="6">
        <v>359.44</v>
      </c>
      <c r="G12" s="6">
        <v>630.85</v>
      </c>
      <c r="H12" s="6">
        <v>694.94</v>
      </c>
      <c r="I12" s="6">
        <v>732.49</v>
      </c>
    </row>
  </sheetData>
  <mergeCells count="2">
    <mergeCell ref="A1:I1"/>
    <mergeCell ref="A7:I7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EAEAE-ECC9-44A6-8CC3-9D5F82F1D41D}">
  <dimension ref="A1:S12"/>
  <sheetViews>
    <sheetView workbookViewId="0">
      <selection activeCell="S6" sqref="S6"/>
    </sheetView>
  </sheetViews>
  <sheetFormatPr defaultRowHeight="14.5" x14ac:dyDescent="0.35"/>
  <sheetData>
    <row r="1" spans="1:19" x14ac:dyDescent="0.35">
      <c r="A1" s="28" t="s">
        <v>13</v>
      </c>
      <c r="B1" s="28"/>
      <c r="C1" s="28"/>
      <c r="D1" s="28"/>
      <c r="E1" s="28"/>
      <c r="F1" s="28"/>
      <c r="G1" s="28"/>
      <c r="H1" s="28"/>
      <c r="I1" s="28"/>
      <c r="L1" t="s">
        <v>51</v>
      </c>
    </row>
    <row r="2" spans="1:19" ht="58" x14ac:dyDescent="0.35">
      <c r="A2" s="5" t="s">
        <v>17</v>
      </c>
      <c r="B2" s="5" t="s">
        <v>18</v>
      </c>
      <c r="C2" s="5" t="s">
        <v>19</v>
      </c>
      <c r="D2" s="5" t="s">
        <v>20</v>
      </c>
      <c r="E2" s="5" t="s">
        <v>21</v>
      </c>
      <c r="F2" s="5" t="s">
        <v>22</v>
      </c>
      <c r="G2" s="5" t="s">
        <v>23</v>
      </c>
      <c r="H2" s="5" t="s">
        <v>24</v>
      </c>
      <c r="I2" s="5" t="s">
        <v>25</v>
      </c>
      <c r="K2" s="5" t="s">
        <v>17</v>
      </c>
      <c r="L2" s="5" t="s">
        <v>18</v>
      </c>
      <c r="M2" s="5" t="s">
        <v>19</v>
      </c>
      <c r="N2" s="5" t="s">
        <v>20</v>
      </c>
      <c r="O2" s="5" t="s">
        <v>21</v>
      </c>
      <c r="P2" s="5" t="s">
        <v>22</v>
      </c>
      <c r="Q2" s="5" t="s">
        <v>23</v>
      </c>
      <c r="R2" s="5" t="s">
        <v>24</v>
      </c>
      <c r="S2" s="5" t="s">
        <v>25</v>
      </c>
    </row>
    <row r="3" spans="1:19" x14ac:dyDescent="0.35">
      <c r="A3" s="5" t="s">
        <v>26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K3" s="5" t="s">
        <v>26</v>
      </c>
    </row>
    <row r="4" spans="1:19" x14ac:dyDescent="0.35">
      <c r="A4" s="5" t="s">
        <v>27</v>
      </c>
      <c r="B4" s="6">
        <v>242.66</v>
      </c>
      <c r="C4" s="6">
        <v>54.8</v>
      </c>
      <c r="D4" s="6">
        <v>90.34</v>
      </c>
      <c r="E4" s="6">
        <v>102.76</v>
      </c>
      <c r="F4" s="6">
        <v>94.7</v>
      </c>
      <c r="G4" s="6">
        <v>168.25</v>
      </c>
      <c r="H4" s="6">
        <v>232.69</v>
      </c>
      <c r="I4" s="6">
        <v>293.56</v>
      </c>
      <c r="J4">
        <f>(C4-H4)/H4</f>
        <v>-0.76449353216726113</v>
      </c>
      <c r="K4" s="5" t="s">
        <v>27</v>
      </c>
      <c r="L4">
        <f>B10/B4</f>
        <v>1.4684744086375998</v>
      </c>
      <c r="M4">
        <f t="shared" ref="M4:S4" si="0">C10/C4</f>
        <v>1.1947080291970804</v>
      </c>
      <c r="N4">
        <f t="shared" si="0"/>
        <v>1.747288023024131</v>
      </c>
      <c r="O4">
        <f t="shared" si="0"/>
        <v>1.7936940443752432</v>
      </c>
      <c r="P4">
        <f t="shared" si="0"/>
        <v>1.7794086589229143</v>
      </c>
      <c r="Q4">
        <f t="shared" si="0"/>
        <v>1.6378008915304607</v>
      </c>
      <c r="R4">
        <f t="shared" si="0"/>
        <v>1.487945334995058</v>
      </c>
      <c r="S4">
        <f t="shared" si="0"/>
        <v>1.3800245265022482</v>
      </c>
    </row>
    <row r="5" spans="1:19" x14ac:dyDescent="0.35">
      <c r="A5" s="5" t="s">
        <v>28</v>
      </c>
      <c r="B5" s="6">
        <v>583.03</v>
      </c>
      <c r="C5" s="6">
        <v>57.41</v>
      </c>
      <c r="D5" s="6">
        <v>123.29</v>
      </c>
      <c r="E5" s="6">
        <v>159.35</v>
      </c>
      <c r="F5" s="6">
        <v>135.02000000000001</v>
      </c>
      <c r="G5" s="6">
        <v>373.72</v>
      </c>
      <c r="H5" s="6">
        <v>557.39</v>
      </c>
      <c r="I5" s="6">
        <v>704.25</v>
      </c>
      <c r="J5">
        <f>(C5-H5)/H5</f>
        <v>-0.89700209906887463</v>
      </c>
      <c r="K5" s="5" t="s">
        <v>28</v>
      </c>
      <c r="L5">
        <f>B11/B5</f>
        <v>1.0305644649503456</v>
      </c>
      <c r="M5">
        <f t="shared" ref="M5:S6" si="1">C11/C5</f>
        <v>1.397840097543982</v>
      </c>
      <c r="N5" s="21">
        <f t="shared" si="1"/>
        <v>1.9957823018898531</v>
      </c>
      <c r="O5">
        <f t="shared" si="1"/>
        <v>1.802196422968309</v>
      </c>
      <c r="P5">
        <f t="shared" si="1"/>
        <v>1.9295659902236701</v>
      </c>
      <c r="Q5">
        <f t="shared" si="1"/>
        <v>1.2205394412929464</v>
      </c>
      <c r="R5">
        <f t="shared" si="1"/>
        <v>1.0487450438651571</v>
      </c>
      <c r="S5">
        <f t="shared" si="1"/>
        <v>0.9525310614128506</v>
      </c>
    </row>
    <row r="6" spans="1:19" x14ac:dyDescent="0.35">
      <c r="A6" s="5" t="s">
        <v>29</v>
      </c>
      <c r="B6" s="19">
        <v>1264.8499999999999</v>
      </c>
      <c r="C6" s="6">
        <v>64.569999999999993</v>
      </c>
      <c r="D6" s="6">
        <v>229.83</v>
      </c>
      <c r="E6" s="6">
        <v>369.47</v>
      </c>
      <c r="F6" s="6">
        <v>276.27</v>
      </c>
      <c r="G6" s="6">
        <v>932.15</v>
      </c>
      <c r="H6" s="6">
        <v>1230.3699999999999</v>
      </c>
      <c r="I6" s="19">
        <v>1410.86</v>
      </c>
      <c r="J6">
        <f>(C6-H6)/H6</f>
        <v>-0.94751985175191211</v>
      </c>
      <c r="K6" s="5" t="s">
        <v>29</v>
      </c>
      <c r="L6">
        <f>B12/B6</f>
        <v>0.67940862552871883</v>
      </c>
      <c r="M6">
        <f t="shared" si="1"/>
        <v>1.5504104073098963</v>
      </c>
      <c r="N6">
        <f t="shared" si="1"/>
        <v>1.4114780489927337</v>
      </c>
      <c r="O6">
        <f t="shared" si="1"/>
        <v>1.2097599263810324</v>
      </c>
      <c r="P6">
        <f t="shared" si="1"/>
        <v>1.3338038875013576</v>
      </c>
      <c r="Q6">
        <f t="shared" si="1"/>
        <v>0.79810116397575503</v>
      </c>
      <c r="R6">
        <f t="shared" si="1"/>
        <v>0.68957305525979995</v>
      </c>
      <c r="S6" s="21">
        <f>I12/I6</f>
        <v>0.64004933161334221</v>
      </c>
    </row>
    <row r="7" spans="1:19" x14ac:dyDescent="0.35">
      <c r="A7" s="29" t="s">
        <v>30</v>
      </c>
      <c r="B7" s="29"/>
      <c r="C7" s="29"/>
      <c r="D7" s="29"/>
      <c r="E7" s="29"/>
      <c r="F7" s="29"/>
      <c r="G7" s="29"/>
      <c r="H7" s="29"/>
      <c r="I7" s="29"/>
    </row>
    <row r="8" spans="1:19" ht="58" x14ac:dyDescent="0.35">
      <c r="A8" s="5" t="s">
        <v>17</v>
      </c>
      <c r="B8" s="5" t="s">
        <v>18</v>
      </c>
      <c r="C8" s="5" t="s">
        <v>19</v>
      </c>
      <c r="D8" s="5" t="s">
        <v>20</v>
      </c>
      <c r="E8" s="5" t="s">
        <v>21</v>
      </c>
      <c r="F8" s="5" t="s">
        <v>22</v>
      </c>
      <c r="G8" s="5" t="s">
        <v>23</v>
      </c>
      <c r="H8" s="5" t="s">
        <v>24</v>
      </c>
      <c r="I8" s="5" t="s">
        <v>25</v>
      </c>
    </row>
    <row r="9" spans="1:19" x14ac:dyDescent="0.35">
      <c r="A9" s="5" t="s">
        <v>26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</row>
    <row r="10" spans="1:19" x14ac:dyDescent="0.35">
      <c r="A10" s="5" t="s">
        <v>27</v>
      </c>
      <c r="B10" s="6">
        <v>356.34</v>
      </c>
      <c r="C10" s="6">
        <v>65.47</v>
      </c>
      <c r="D10" s="6">
        <v>157.85</v>
      </c>
      <c r="E10" s="6">
        <v>184.32</v>
      </c>
      <c r="F10" s="6">
        <v>168.51</v>
      </c>
      <c r="G10" s="6">
        <v>275.56</v>
      </c>
      <c r="H10" s="6">
        <v>346.23</v>
      </c>
      <c r="I10" s="6">
        <v>405.12</v>
      </c>
    </row>
    <row r="11" spans="1:19" x14ac:dyDescent="0.35">
      <c r="A11" s="5" t="s">
        <v>28</v>
      </c>
      <c r="B11" s="6">
        <v>600.85</v>
      </c>
      <c r="C11" s="6">
        <v>80.25</v>
      </c>
      <c r="D11" s="6">
        <v>246.06</v>
      </c>
      <c r="E11" s="6">
        <v>287.18</v>
      </c>
      <c r="F11" s="6">
        <v>260.52999999999997</v>
      </c>
      <c r="G11" s="6">
        <v>456.14</v>
      </c>
      <c r="H11" s="6">
        <v>584.55999999999995</v>
      </c>
      <c r="I11" s="6">
        <v>670.82</v>
      </c>
    </row>
    <row r="12" spans="1:19" x14ac:dyDescent="0.35">
      <c r="A12" s="5" t="s">
        <v>29</v>
      </c>
      <c r="B12" s="6">
        <v>859.35</v>
      </c>
      <c r="C12" s="6">
        <v>100.11</v>
      </c>
      <c r="D12" s="6">
        <v>324.39999999999998</v>
      </c>
      <c r="E12" s="6">
        <v>446.97</v>
      </c>
      <c r="F12" s="6">
        <v>368.49</v>
      </c>
      <c r="G12" s="6">
        <v>743.95</v>
      </c>
      <c r="H12" s="6">
        <v>848.43</v>
      </c>
      <c r="I12" s="6">
        <v>903.02</v>
      </c>
    </row>
  </sheetData>
  <mergeCells count="2">
    <mergeCell ref="A1:I1"/>
    <mergeCell ref="A7:I7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CE4AB-7928-42D9-A24F-17D1AD718EAE}">
  <dimension ref="A1:S12"/>
  <sheetViews>
    <sheetView workbookViewId="0">
      <selection activeCell="S6" sqref="S6"/>
    </sheetView>
  </sheetViews>
  <sheetFormatPr defaultRowHeight="14.5" x14ac:dyDescent="0.35"/>
  <sheetData>
    <row r="1" spans="1:19" x14ac:dyDescent="0.35">
      <c r="A1" s="28" t="s">
        <v>13</v>
      </c>
      <c r="B1" s="28"/>
      <c r="C1" s="28"/>
      <c r="D1" s="28"/>
      <c r="E1" s="28"/>
      <c r="F1" s="28"/>
      <c r="G1" s="28"/>
      <c r="H1" s="28"/>
      <c r="I1" s="28"/>
      <c r="L1" t="s">
        <v>51</v>
      </c>
    </row>
    <row r="2" spans="1:19" ht="58" x14ac:dyDescent="0.35">
      <c r="A2" s="5" t="s">
        <v>17</v>
      </c>
      <c r="B2" s="5" t="s">
        <v>18</v>
      </c>
      <c r="C2" s="5" t="s">
        <v>19</v>
      </c>
      <c r="D2" s="5" t="s">
        <v>20</v>
      </c>
      <c r="E2" s="5" t="s">
        <v>21</v>
      </c>
      <c r="F2" s="5" t="s">
        <v>22</v>
      </c>
      <c r="G2" s="5" t="s">
        <v>23</v>
      </c>
      <c r="H2" s="5" t="s">
        <v>24</v>
      </c>
      <c r="I2" s="5" t="s">
        <v>25</v>
      </c>
      <c r="K2" s="5" t="s">
        <v>17</v>
      </c>
      <c r="L2" s="5" t="s">
        <v>18</v>
      </c>
      <c r="M2" s="5" t="s">
        <v>19</v>
      </c>
      <c r="N2" s="5" t="s">
        <v>20</v>
      </c>
      <c r="O2" s="5" t="s">
        <v>21</v>
      </c>
      <c r="P2" s="5" t="s">
        <v>22</v>
      </c>
      <c r="Q2" s="5" t="s">
        <v>23</v>
      </c>
      <c r="R2" s="5" t="s">
        <v>24</v>
      </c>
      <c r="S2" s="5" t="s">
        <v>25</v>
      </c>
    </row>
    <row r="3" spans="1:19" x14ac:dyDescent="0.35">
      <c r="A3" s="5" t="s">
        <v>26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K3" s="5" t="s">
        <v>26</v>
      </c>
    </row>
    <row r="4" spans="1:19" x14ac:dyDescent="0.35">
      <c r="A4" s="5" t="s">
        <v>27</v>
      </c>
      <c r="B4" s="6">
        <v>32.58</v>
      </c>
      <c r="C4" s="6">
        <v>8.66</v>
      </c>
      <c r="D4" s="6">
        <v>13.09</v>
      </c>
      <c r="E4" s="6">
        <v>14.63</v>
      </c>
      <c r="F4" s="6">
        <v>13.63</v>
      </c>
      <c r="G4" s="6">
        <v>23.04</v>
      </c>
      <c r="H4" s="6">
        <v>31.32</v>
      </c>
      <c r="I4" s="6">
        <v>38.93</v>
      </c>
      <c r="J4">
        <f>(C4-H4)/H4</f>
        <v>-0.72349936143039595</v>
      </c>
      <c r="K4" s="5" t="s">
        <v>27</v>
      </c>
      <c r="L4">
        <f>B10/B4</f>
        <v>1.3072437077961943</v>
      </c>
      <c r="M4">
        <f t="shared" ref="M4:S6" si="0">C10/C4</f>
        <v>1.0092378752886837</v>
      </c>
      <c r="N4">
        <f t="shared" si="0"/>
        <v>1.3682200152788389</v>
      </c>
      <c r="O4" s="21">
        <f t="shared" si="0"/>
        <v>1.4162679425837319</v>
      </c>
      <c r="P4">
        <f t="shared" si="0"/>
        <v>1.3932501834189286</v>
      </c>
      <c r="Q4">
        <f t="shared" si="0"/>
        <v>1.3888888888888888</v>
      </c>
      <c r="R4">
        <f t="shared" si="0"/>
        <v>1.3208812260536398</v>
      </c>
      <c r="S4">
        <f t="shared" si="0"/>
        <v>1.2352941176470589</v>
      </c>
    </row>
    <row r="5" spans="1:19" x14ac:dyDescent="0.35">
      <c r="A5" s="5" t="s">
        <v>28</v>
      </c>
      <c r="B5" s="6">
        <v>78.95</v>
      </c>
      <c r="C5" s="6">
        <v>9.39</v>
      </c>
      <c r="D5" s="6">
        <v>16.760000000000002</v>
      </c>
      <c r="E5" s="6">
        <v>21.96</v>
      </c>
      <c r="F5" s="6">
        <v>18.440000000000001</v>
      </c>
      <c r="G5" s="6">
        <v>50.72</v>
      </c>
      <c r="H5" s="6">
        <v>75.39</v>
      </c>
      <c r="I5" s="6">
        <v>96.24</v>
      </c>
      <c r="J5">
        <f>(C5-H5)/H5</f>
        <v>-0.8754476721050537</v>
      </c>
      <c r="K5" s="5" t="s">
        <v>28</v>
      </c>
      <c r="L5">
        <f>B11/B5</f>
        <v>0.88131728942368581</v>
      </c>
      <c r="M5">
        <f t="shared" si="0"/>
        <v>0.92758253461128859</v>
      </c>
      <c r="N5">
        <f t="shared" si="0"/>
        <v>1.2965393794749402</v>
      </c>
      <c r="O5">
        <f t="shared" si="0"/>
        <v>1.3533697632058286</v>
      </c>
      <c r="P5">
        <f t="shared" si="0"/>
        <v>1.3237527114967462</v>
      </c>
      <c r="Q5">
        <f t="shared" si="0"/>
        <v>1.1072555205047319</v>
      </c>
      <c r="R5">
        <f t="shared" si="0"/>
        <v>0.90396604324180929</v>
      </c>
      <c r="S5">
        <f t="shared" si="0"/>
        <v>0.78595178719867009</v>
      </c>
    </row>
    <row r="6" spans="1:19" x14ac:dyDescent="0.35">
      <c r="A6" s="5" t="s">
        <v>29</v>
      </c>
      <c r="B6" s="6">
        <v>176.94</v>
      </c>
      <c r="C6" s="6">
        <v>9.92</v>
      </c>
      <c r="D6" s="6">
        <v>34.82</v>
      </c>
      <c r="E6" s="6">
        <v>52.18</v>
      </c>
      <c r="F6" s="6">
        <v>40.74</v>
      </c>
      <c r="G6" s="6">
        <v>125.82</v>
      </c>
      <c r="H6" s="6">
        <v>171.31</v>
      </c>
      <c r="I6" s="6">
        <v>201.77</v>
      </c>
      <c r="J6">
        <f>(C6-H6)/H6</f>
        <v>-0.94209328118615387</v>
      </c>
      <c r="K6" s="5" t="s">
        <v>29</v>
      </c>
      <c r="L6">
        <f>B12/B6</f>
        <v>0.47846727704306541</v>
      </c>
      <c r="M6">
        <f t="shared" si="0"/>
        <v>1.1048387096774195</v>
      </c>
      <c r="N6">
        <f t="shared" si="0"/>
        <v>1.3302699597932224</v>
      </c>
      <c r="O6">
        <f t="shared" si="0"/>
        <v>1.1322345726331928</v>
      </c>
      <c r="P6">
        <f t="shared" si="0"/>
        <v>1.2606774668630338</v>
      </c>
      <c r="Q6">
        <f t="shared" si="0"/>
        <v>0.65053250675568275</v>
      </c>
      <c r="R6">
        <f t="shared" si="0"/>
        <v>0.49419181600607082</v>
      </c>
      <c r="S6" s="21">
        <f>I12/I6</f>
        <v>0.41695990484214696</v>
      </c>
    </row>
    <row r="7" spans="1:19" x14ac:dyDescent="0.35">
      <c r="A7" s="29" t="s">
        <v>30</v>
      </c>
      <c r="B7" s="29"/>
      <c r="C7" s="29"/>
      <c r="D7" s="29"/>
      <c r="E7" s="29"/>
      <c r="F7" s="29"/>
      <c r="G7" s="29"/>
      <c r="H7" s="29"/>
      <c r="I7" s="29"/>
    </row>
    <row r="8" spans="1:19" ht="58" x14ac:dyDescent="0.35">
      <c r="A8" s="5" t="s">
        <v>17</v>
      </c>
      <c r="B8" s="5" t="s">
        <v>18</v>
      </c>
      <c r="C8" s="5" t="s">
        <v>19</v>
      </c>
      <c r="D8" s="5" t="s">
        <v>20</v>
      </c>
      <c r="E8" s="5" t="s">
        <v>21</v>
      </c>
      <c r="F8" s="5" t="s">
        <v>22</v>
      </c>
      <c r="G8" s="5" t="s">
        <v>23</v>
      </c>
      <c r="H8" s="5" t="s">
        <v>24</v>
      </c>
      <c r="I8" s="5" t="s">
        <v>25</v>
      </c>
    </row>
    <row r="9" spans="1:19" x14ac:dyDescent="0.35">
      <c r="A9" s="5" t="s">
        <v>26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</row>
    <row r="10" spans="1:19" x14ac:dyDescent="0.35">
      <c r="A10" s="5" t="s">
        <v>27</v>
      </c>
      <c r="B10" s="6">
        <v>42.59</v>
      </c>
      <c r="C10" s="6">
        <v>8.74</v>
      </c>
      <c r="D10" s="6">
        <v>17.91</v>
      </c>
      <c r="E10" s="6">
        <v>20.72</v>
      </c>
      <c r="F10" s="6">
        <v>18.989999999999998</v>
      </c>
      <c r="G10" s="6">
        <v>32</v>
      </c>
      <c r="H10" s="6">
        <v>41.37</v>
      </c>
      <c r="I10" s="6">
        <v>48.09</v>
      </c>
    </row>
    <row r="11" spans="1:19" x14ac:dyDescent="0.35">
      <c r="A11" s="5" t="s">
        <v>28</v>
      </c>
      <c r="B11" s="6">
        <v>69.58</v>
      </c>
      <c r="C11" s="6">
        <v>8.7100000000000009</v>
      </c>
      <c r="D11" s="6">
        <v>21.73</v>
      </c>
      <c r="E11" s="6">
        <v>29.72</v>
      </c>
      <c r="F11" s="6">
        <v>24.41</v>
      </c>
      <c r="G11" s="6">
        <v>56.16</v>
      </c>
      <c r="H11" s="6">
        <v>68.150000000000006</v>
      </c>
      <c r="I11" s="6">
        <v>75.64</v>
      </c>
    </row>
    <row r="12" spans="1:19" x14ac:dyDescent="0.35">
      <c r="A12" s="5" t="s">
        <v>29</v>
      </c>
      <c r="B12" s="6">
        <v>84.66</v>
      </c>
      <c r="C12" s="6">
        <v>10.96</v>
      </c>
      <c r="D12" s="6">
        <v>46.32</v>
      </c>
      <c r="E12" s="6">
        <v>59.08</v>
      </c>
      <c r="F12" s="6">
        <v>51.36</v>
      </c>
      <c r="G12" s="6">
        <v>81.849999999999994</v>
      </c>
      <c r="H12" s="6">
        <v>84.66</v>
      </c>
      <c r="I12" s="6">
        <v>84.13</v>
      </c>
    </row>
  </sheetData>
  <mergeCells count="2">
    <mergeCell ref="A1:I1"/>
    <mergeCell ref="A7:I7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6DDC9C-4AA8-46AE-9277-FB4AB9D59BE8}">
  <dimension ref="A1:AA28"/>
  <sheetViews>
    <sheetView topLeftCell="M13" workbookViewId="0">
      <selection activeCell="T20" sqref="T20"/>
    </sheetView>
  </sheetViews>
  <sheetFormatPr defaultRowHeight="14.5" x14ac:dyDescent="0.35"/>
  <sheetData>
    <row r="1" spans="1:27" x14ac:dyDescent="0.35">
      <c r="A1" t="s">
        <v>45</v>
      </c>
      <c r="J1" t="s">
        <v>46</v>
      </c>
      <c r="S1" t="s">
        <v>49</v>
      </c>
    </row>
    <row r="2" spans="1:27" x14ac:dyDescent="0.35">
      <c r="A2" s="30" t="s">
        <v>13</v>
      </c>
      <c r="B2" s="30"/>
      <c r="C2" s="30"/>
      <c r="D2" s="30"/>
      <c r="E2" s="30"/>
      <c r="F2" s="30"/>
      <c r="G2" s="30"/>
      <c r="H2" s="30"/>
      <c r="I2" s="30"/>
      <c r="J2" s="28" t="s">
        <v>13</v>
      </c>
      <c r="K2" s="28"/>
      <c r="L2" s="28"/>
      <c r="M2" s="28"/>
      <c r="N2" s="28"/>
      <c r="O2" s="28"/>
      <c r="P2" s="28"/>
      <c r="Q2" s="28"/>
      <c r="R2" s="28"/>
    </row>
    <row r="3" spans="1:27" ht="58" x14ac:dyDescent="0.35">
      <c r="A3" s="5" t="s">
        <v>17</v>
      </c>
      <c r="B3" s="5" t="s">
        <v>18</v>
      </c>
      <c r="C3" s="5" t="s">
        <v>19</v>
      </c>
      <c r="D3" s="5" t="s">
        <v>20</v>
      </c>
      <c r="E3" s="5" t="s">
        <v>21</v>
      </c>
      <c r="F3" s="5" t="s">
        <v>22</v>
      </c>
      <c r="G3" s="5" t="s">
        <v>23</v>
      </c>
      <c r="H3" s="5" t="s">
        <v>24</v>
      </c>
      <c r="I3" s="5" t="s">
        <v>25</v>
      </c>
      <c r="J3" s="5" t="s">
        <v>17</v>
      </c>
      <c r="K3" s="5" t="s">
        <v>18</v>
      </c>
      <c r="L3" s="5" t="s">
        <v>19</v>
      </c>
      <c r="M3" s="5" t="s">
        <v>20</v>
      </c>
      <c r="N3" s="5" t="s">
        <v>21</v>
      </c>
      <c r="O3" s="5" t="s">
        <v>22</v>
      </c>
      <c r="P3" s="5" t="s">
        <v>23</v>
      </c>
      <c r="Q3" s="5" t="s">
        <v>24</v>
      </c>
      <c r="R3" s="5" t="s">
        <v>25</v>
      </c>
      <c r="S3" s="5" t="s">
        <v>19</v>
      </c>
      <c r="T3" s="5" t="s">
        <v>20</v>
      </c>
      <c r="U3" s="5" t="s">
        <v>21</v>
      </c>
      <c r="V3" s="5" t="s">
        <v>22</v>
      </c>
      <c r="W3" s="5" t="s">
        <v>23</v>
      </c>
      <c r="X3" s="5" t="s">
        <v>24</v>
      </c>
      <c r="Y3" s="5" t="s">
        <v>25</v>
      </c>
      <c r="Z3" s="5" t="s">
        <v>24</v>
      </c>
      <c r="AA3" s="5"/>
    </row>
    <row r="4" spans="1:27" x14ac:dyDescent="0.35">
      <c r="A4" s="5" t="s">
        <v>26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5" t="s">
        <v>26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t="e">
        <f>(K4/(B4+K4))*100</f>
        <v>#DIV/0!</v>
      </c>
      <c r="T4" t="e">
        <f t="shared" ref="T4:Z7" si="0">(L4/(C4+L4))*100</f>
        <v>#DIV/0!</v>
      </c>
      <c r="U4" t="e">
        <f t="shared" si="0"/>
        <v>#DIV/0!</v>
      </c>
      <c r="V4" t="e">
        <f t="shared" si="0"/>
        <v>#DIV/0!</v>
      </c>
      <c r="W4" t="e">
        <f t="shared" si="0"/>
        <v>#DIV/0!</v>
      </c>
      <c r="X4" t="e">
        <f t="shared" si="0"/>
        <v>#DIV/0!</v>
      </c>
      <c r="Y4" t="e">
        <f t="shared" si="0"/>
        <v>#DIV/0!</v>
      </c>
      <c r="Z4" t="e">
        <f t="shared" si="0"/>
        <v>#DIV/0!</v>
      </c>
    </row>
    <row r="5" spans="1:27" x14ac:dyDescent="0.35">
      <c r="A5" s="5" t="s">
        <v>27</v>
      </c>
      <c r="B5" s="6">
        <v>219.6</v>
      </c>
      <c r="C5" s="6">
        <v>50.95</v>
      </c>
      <c r="D5" s="6">
        <v>77.08</v>
      </c>
      <c r="E5" s="6">
        <v>87.78</v>
      </c>
      <c r="F5" s="6">
        <v>80.77</v>
      </c>
      <c r="G5" s="6">
        <v>146.88999999999999</v>
      </c>
      <c r="H5" s="6">
        <v>209.75</v>
      </c>
      <c r="I5" s="6">
        <v>269.75</v>
      </c>
      <c r="J5" s="5" t="s">
        <v>27</v>
      </c>
      <c r="K5" s="6">
        <v>75.959999999999994</v>
      </c>
      <c r="L5" s="6">
        <v>19.260000000000002</v>
      </c>
      <c r="M5" s="6">
        <v>28.83</v>
      </c>
      <c r="N5" s="6">
        <v>33.479999999999997</v>
      </c>
      <c r="O5" s="6">
        <v>30.41</v>
      </c>
      <c r="P5" s="6">
        <v>54.5</v>
      </c>
      <c r="Q5" s="6">
        <v>73.14</v>
      </c>
      <c r="R5" s="6">
        <v>90.2</v>
      </c>
      <c r="S5">
        <f>(K5/(B5+K5))*100</f>
        <v>25.700365408038973</v>
      </c>
      <c r="T5">
        <f t="shared" si="0"/>
        <v>27.431989745050561</v>
      </c>
      <c r="U5">
        <f t="shared" si="0"/>
        <v>27.221225568879237</v>
      </c>
      <c r="V5">
        <f t="shared" si="0"/>
        <v>27.610094012864916</v>
      </c>
      <c r="W5">
        <f t="shared" si="0"/>
        <v>27.352041734124843</v>
      </c>
      <c r="X5">
        <f t="shared" si="0"/>
        <v>27.0619196583743</v>
      </c>
      <c r="Y5">
        <f t="shared" si="0"/>
        <v>25.854572448654956</v>
      </c>
      <c r="Z5">
        <f t="shared" si="0"/>
        <v>25.059035977219057</v>
      </c>
    </row>
    <row r="6" spans="1:27" x14ac:dyDescent="0.35">
      <c r="A6" s="5" t="s">
        <v>28</v>
      </c>
      <c r="B6" s="6">
        <v>582.70000000000005</v>
      </c>
      <c r="C6" s="6">
        <v>54.66</v>
      </c>
      <c r="D6" s="6">
        <v>118.88</v>
      </c>
      <c r="E6" s="6">
        <v>160.49</v>
      </c>
      <c r="F6" s="6">
        <v>132.82</v>
      </c>
      <c r="G6" s="6">
        <v>377.4</v>
      </c>
      <c r="H6" s="6">
        <v>557.6</v>
      </c>
      <c r="I6" s="6">
        <v>701.11</v>
      </c>
      <c r="J6" s="5" t="s">
        <v>28</v>
      </c>
      <c r="K6" s="6">
        <v>184.41</v>
      </c>
      <c r="L6" s="6">
        <v>19.59</v>
      </c>
      <c r="M6" s="6">
        <v>39.1</v>
      </c>
      <c r="N6" s="6">
        <v>51.86</v>
      </c>
      <c r="O6" s="6">
        <v>43.25</v>
      </c>
      <c r="P6" s="6">
        <v>119.32</v>
      </c>
      <c r="Q6" s="6">
        <v>176.2</v>
      </c>
      <c r="R6" s="6">
        <v>224.26</v>
      </c>
      <c r="S6">
        <f t="shared" ref="S6:S22" si="1">(K6/(B6+K6))*100</f>
        <v>24.039577114103583</v>
      </c>
      <c r="T6">
        <f t="shared" si="0"/>
        <v>26.383838383838381</v>
      </c>
      <c r="U6">
        <f t="shared" si="0"/>
        <v>24.749968350424105</v>
      </c>
      <c r="V6">
        <f t="shared" si="0"/>
        <v>24.421944902283961</v>
      </c>
      <c r="W6">
        <f t="shared" si="0"/>
        <v>24.564093826319077</v>
      </c>
      <c r="X6">
        <f t="shared" si="0"/>
        <v>24.021581575132871</v>
      </c>
      <c r="Y6">
        <f t="shared" si="0"/>
        <v>24.011992368492777</v>
      </c>
      <c r="Z6">
        <f t="shared" si="0"/>
        <v>24.234630472135468</v>
      </c>
    </row>
    <row r="7" spans="1:27" x14ac:dyDescent="0.35">
      <c r="A7" s="5" t="s">
        <v>29</v>
      </c>
      <c r="B7" s="6">
        <v>1167.99</v>
      </c>
      <c r="C7" s="6">
        <v>57.88</v>
      </c>
      <c r="D7" s="6">
        <v>232.11</v>
      </c>
      <c r="E7" s="6">
        <v>360.59</v>
      </c>
      <c r="F7" s="6">
        <v>275.25</v>
      </c>
      <c r="G7" s="6">
        <v>867.64</v>
      </c>
      <c r="H7" s="6">
        <v>1136.6300000000001</v>
      </c>
      <c r="I7" s="6">
        <v>1302.9000000000001</v>
      </c>
      <c r="J7" s="5" t="s">
        <v>29</v>
      </c>
      <c r="K7" s="6">
        <v>391.21</v>
      </c>
      <c r="L7" s="6">
        <v>22.76</v>
      </c>
      <c r="M7" s="6">
        <v>68.28</v>
      </c>
      <c r="N7" s="6">
        <v>105.44</v>
      </c>
      <c r="O7" s="6">
        <v>80.55</v>
      </c>
      <c r="P7" s="6">
        <v>276.35000000000002</v>
      </c>
      <c r="Q7" s="6">
        <v>378.76</v>
      </c>
      <c r="R7" s="6">
        <v>445.88</v>
      </c>
      <c r="S7">
        <f t="shared" si="1"/>
        <v>25.090430990251413</v>
      </c>
      <c r="T7">
        <f t="shared" si="0"/>
        <v>28.224206349206348</v>
      </c>
      <c r="U7">
        <f t="shared" si="0"/>
        <v>22.730450414461203</v>
      </c>
      <c r="V7">
        <f t="shared" si="0"/>
        <v>22.625152887153188</v>
      </c>
      <c r="W7">
        <f t="shared" si="0"/>
        <v>22.63912310286678</v>
      </c>
      <c r="X7">
        <f t="shared" si="0"/>
        <v>24.156679691256045</v>
      </c>
      <c r="Y7">
        <f t="shared" si="0"/>
        <v>24.994225908841948</v>
      </c>
      <c r="Z7">
        <f t="shared" si="0"/>
        <v>25.496631937693703</v>
      </c>
      <c r="AA7" t="s">
        <v>50</v>
      </c>
    </row>
    <row r="8" spans="1:27" x14ac:dyDescent="0.35">
      <c r="A8" s="31" t="s">
        <v>30</v>
      </c>
      <c r="B8" s="31"/>
      <c r="C8" s="31"/>
      <c r="D8" s="31"/>
      <c r="E8" s="31"/>
      <c r="F8" s="31"/>
      <c r="G8" s="31"/>
      <c r="H8" s="31"/>
      <c r="I8" s="31"/>
      <c r="J8" s="29" t="s">
        <v>30</v>
      </c>
      <c r="K8" s="29"/>
      <c r="L8" s="29"/>
      <c r="M8" s="29"/>
      <c r="N8" s="29"/>
      <c r="O8" s="29"/>
      <c r="P8" s="29"/>
      <c r="Q8" s="29"/>
      <c r="R8" s="29"/>
      <c r="S8" t="e">
        <f t="shared" si="1"/>
        <v>#DIV/0!</v>
      </c>
    </row>
    <row r="9" spans="1:27" ht="58" x14ac:dyDescent="0.35">
      <c r="A9" s="5" t="s">
        <v>17</v>
      </c>
      <c r="B9" s="5" t="s">
        <v>18</v>
      </c>
      <c r="C9" s="5" t="s">
        <v>19</v>
      </c>
      <c r="D9" s="5" t="s">
        <v>20</v>
      </c>
      <c r="E9" s="5" t="s">
        <v>21</v>
      </c>
      <c r="F9" s="5" t="s">
        <v>22</v>
      </c>
      <c r="G9" s="5" t="s">
        <v>23</v>
      </c>
      <c r="H9" s="5" t="s">
        <v>24</v>
      </c>
      <c r="I9" s="5" t="s">
        <v>25</v>
      </c>
      <c r="J9" s="5" t="s">
        <v>17</v>
      </c>
      <c r="K9" s="5" t="s">
        <v>18</v>
      </c>
      <c r="L9" s="5" t="s">
        <v>19</v>
      </c>
      <c r="M9" s="5" t="s">
        <v>20</v>
      </c>
      <c r="N9" s="5" t="s">
        <v>21</v>
      </c>
      <c r="O9" s="5" t="s">
        <v>22</v>
      </c>
      <c r="P9" s="5" t="s">
        <v>23</v>
      </c>
      <c r="Q9" s="5" t="s">
        <v>24</v>
      </c>
      <c r="R9" s="5" t="s">
        <v>25</v>
      </c>
      <c r="S9" t="e">
        <f t="shared" si="1"/>
        <v>#VALUE!</v>
      </c>
    </row>
    <row r="10" spans="1:27" x14ac:dyDescent="0.35">
      <c r="A10" s="5" t="s">
        <v>26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5" t="s">
        <v>26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t="e">
        <f t="shared" si="1"/>
        <v>#DIV/0!</v>
      </c>
    </row>
    <row r="11" spans="1:27" x14ac:dyDescent="0.35">
      <c r="A11" s="5" t="s">
        <v>27</v>
      </c>
      <c r="B11" s="6">
        <v>300.13</v>
      </c>
      <c r="C11" s="6">
        <v>58.52</v>
      </c>
      <c r="D11" s="6">
        <v>124.14</v>
      </c>
      <c r="E11" s="6">
        <v>147.30000000000001</v>
      </c>
      <c r="F11" s="6">
        <v>132.6</v>
      </c>
      <c r="G11" s="6">
        <v>225.21</v>
      </c>
      <c r="H11" s="6">
        <v>290.49</v>
      </c>
      <c r="I11" s="6">
        <v>345.44</v>
      </c>
      <c r="J11" s="5" t="s">
        <v>27</v>
      </c>
      <c r="K11" s="6">
        <v>104.78</v>
      </c>
      <c r="L11" s="6">
        <v>19.28</v>
      </c>
      <c r="M11" s="6">
        <v>38.35</v>
      </c>
      <c r="N11" s="6">
        <v>50.07</v>
      </c>
      <c r="O11" s="6">
        <v>42.22</v>
      </c>
      <c r="P11" s="6">
        <v>83.92</v>
      </c>
      <c r="Q11" s="6">
        <v>102.4</v>
      </c>
      <c r="R11" s="6">
        <v>115.8</v>
      </c>
      <c r="S11">
        <f t="shared" si="1"/>
        <v>25.877355461707541</v>
      </c>
      <c r="T11">
        <f t="shared" ref="T11:Z13" si="2">(L11/(C11+L11))*100</f>
        <v>24.781491002570689</v>
      </c>
      <c r="U11">
        <f t="shared" si="2"/>
        <v>23.601452397070588</v>
      </c>
      <c r="V11">
        <f t="shared" si="2"/>
        <v>25.368597051223592</v>
      </c>
      <c r="W11">
        <f t="shared" si="2"/>
        <v>24.150554856423749</v>
      </c>
      <c r="X11">
        <f t="shared" si="2"/>
        <v>27.147154918642642</v>
      </c>
      <c r="Y11">
        <f t="shared" si="2"/>
        <v>26.06327470793352</v>
      </c>
      <c r="Z11">
        <f t="shared" si="2"/>
        <v>25.106235365536378</v>
      </c>
    </row>
    <row r="12" spans="1:27" x14ac:dyDescent="0.35">
      <c r="A12" s="5" t="s">
        <v>28</v>
      </c>
      <c r="B12" s="6">
        <v>527.02</v>
      </c>
      <c r="C12" s="6">
        <v>57.28</v>
      </c>
      <c r="D12" s="6">
        <v>196.6</v>
      </c>
      <c r="E12" s="6">
        <v>254.85</v>
      </c>
      <c r="F12" s="6">
        <v>218.48</v>
      </c>
      <c r="G12" s="6">
        <v>426.91</v>
      </c>
      <c r="H12" s="6">
        <v>516.62</v>
      </c>
      <c r="I12" s="6">
        <v>571.29999999999995</v>
      </c>
      <c r="J12" s="5" t="s">
        <v>28</v>
      </c>
      <c r="K12" s="6">
        <v>157.03</v>
      </c>
      <c r="L12" s="6">
        <v>19.670000000000002</v>
      </c>
      <c r="M12" s="6">
        <v>58.64</v>
      </c>
      <c r="N12" s="6">
        <v>75.709999999999994</v>
      </c>
      <c r="O12" s="6">
        <v>64.33</v>
      </c>
      <c r="P12" s="6">
        <v>130.88999999999999</v>
      </c>
      <c r="Q12" s="6">
        <v>154.27000000000001</v>
      </c>
      <c r="R12" s="6">
        <v>168.88</v>
      </c>
      <c r="S12">
        <f t="shared" si="1"/>
        <v>22.955924274541335</v>
      </c>
      <c r="T12">
        <f t="shared" si="2"/>
        <v>25.562053281351528</v>
      </c>
      <c r="U12">
        <f t="shared" si="2"/>
        <v>22.974455414511834</v>
      </c>
      <c r="V12">
        <f t="shared" si="2"/>
        <v>22.903557599225554</v>
      </c>
      <c r="W12">
        <f t="shared" si="2"/>
        <v>22.746720412998126</v>
      </c>
      <c r="X12">
        <f t="shared" si="2"/>
        <v>23.465399784869128</v>
      </c>
      <c r="Y12">
        <f t="shared" si="2"/>
        <v>22.994827766101746</v>
      </c>
      <c r="Z12">
        <f t="shared" si="2"/>
        <v>22.816071766327113</v>
      </c>
    </row>
    <row r="13" spans="1:27" x14ac:dyDescent="0.35">
      <c r="A13" s="5" t="s">
        <v>29</v>
      </c>
      <c r="B13" s="6">
        <v>701.81</v>
      </c>
      <c r="C13" s="6">
        <v>58.74</v>
      </c>
      <c r="D13" s="6">
        <v>326.27999999999997</v>
      </c>
      <c r="E13" s="6">
        <v>418.12</v>
      </c>
      <c r="F13" s="6">
        <v>359.44</v>
      </c>
      <c r="G13" s="6">
        <v>630.85</v>
      </c>
      <c r="H13" s="6">
        <v>694.94</v>
      </c>
      <c r="I13" s="6">
        <v>732.49</v>
      </c>
      <c r="J13" s="5" t="s">
        <v>29</v>
      </c>
      <c r="K13" s="6">
        <v>191.17</v>
      </c>
      <c r="L13" s="6">
        <v>18.86</v>
      </c>
      <c r="M13" s="6">
        <v>89.28</v>
      </c>
      <c r="N13" s="6">
        <v>119.71</v>
      </c>
      <c r="O13" s="6">
        <v>100.95</v>
      </c>
      <c r="P13" s="6">
        <v>182.85</v>
      </c>
      <c r="Q13" s="6">
        <v>191.19</v>
      </c>
      <c r="R13" s="6">
        <v>189.27</v>
      </c>
      <c r="S13">
        <f t="shared" si="1"/>
        <v>21.40809424623172</v>
      </c>
      <c r="T13">
        <f t="shared" si="2"/>
        <v>24.304123711340207</v>
      </c>
      <c r="U13">
        <f t="shared" si="2"/>
        <v>21.484262200404277</v>
      </c>
      <c r="V13">
        <f t="shared" si="2"/>
        <v>22.257962553223134</v>
      </c>
      <c r="W13">
        <f t="shared" si="2"/>
        <v>21.927061838875737</v>
      </c>
      <c r="X13">
        <f t="shared" si="2"/>
        <v>22.471426815779768</v>
      </c>
      <c r="Y13">
        <f t="shared" si="2"/>
        <v>21.575841016555131</v>
      </c>
      <c r="Z13">
        <f t="shared" si="2"/>
        <v>20.533544523520224</v>
      </c>
    </row>
    <row r="14" spans="1:27" x14ac:dyDescent="0.35">
      <c r="S14" t="e">
        <f t="shared" si="1"/>
        <v>#DIV/0!</v>
      </c>
    </row>
    <row r="15" spans="1:27" x14ac:dyDescent="0.35">
      <c r="S15" t="e">
        <f t="shared" si="1"/>
        <v>#DIV/0!</v>
      </c>
    </row>
    <row r="16" spans="1:27" ht="29" x14ac:dyDescent="0.35">
      <c r="A16" s="20" t="s">
        <v>47</v>
      </c>
      <c r="J16" s="20" t="s">
        <v>48</v>
      </c>
      <c r="S16" t="e">
        <f t="shared" si="1"/>
        <v>#DIV/0!</v>
      </c>
    </row>
    <row r="17" spans="1:27" x14ac:dyDescent="0.35">
      <c r="A17" s="28" t="s">
        <v>13</v>
      </c>
      <c r="B17" s="28"/>
      <c r="C17" s="28"/>
      <c r="D17" s="28"/>
      <c r="E17" s="28"/>
      <c r="F17" s="28"/>
      <c r="G17" s="28"/>
      <c r="H17" s="28"/>
      <c r="I17" s="28"/>
      <c r="J17" s="28" t="s">
        <v>13</v>
      </c>
      <c r="K17" s="28"/>
      <c r="L17" s="28"/>
      <c r="M17" s="28"/>
      <c r="N17" s="28"/>
      <c r="O17" s="28"/>
      <c r="P17" s="28"/>
      <c r="Q17" s="28"/>
      <c r="R17" s="28"/>
      <c r="S17" t="e">
        <f t="shared" si="1"/>
        <v>#DIV/0!</v>
      </c>
    </row>
    <row r="18" spans="1:27" ht="58" x14ac:dyDescent="0.35">
      <c r="A18" s="5" t="s">
        <v>17</v>
      </c>
      <c r="B18" s="5" t="s">
        <v>18</v>
      </c>
      <c r="C18" s="5" t="s">
        <v>19</v>
      </c>
      <c r="D18" s="5" t="s">
        <v>20</v>
      </c>
      <c r="E18" s="5" t="s">
        <v>21</v>
      </c>
      <c r="F18" s="5" t="s">
        <v>22</v>
      </c>
      <c r="G18" s="5" t="s">
        <v>23</v>
      </c>
      <c r="H18" s="5" t="s">
        <v>24</v>
      </c>
      <c r="I18" s="5" t="s">
        <v>25</v>
      </c>
      <c r="J18" s="5" t="s">
        <v>17</v>
      </c>
      <c r="K18" s="5" t="s">
        <v>18</v>
      </c>
      <c r="L18" s="5" t="s">
        <v>19</v>
      </c>
      <c r="M18" s="5" t="s">
        <v>20</v>
      </c>
      <c r="N18" s="5" t="s">
        <v>21</v>
      </c>
      <c r="O18" s="5" t="s">
        <v>22</v>
      </c>
      <c r="P18" s="5" t="s">
        <v>23</v>
      </c>
      <c r="Q18" s="5" t="s">
        <v>24</v>
      </c>
      <c r="R18" s="5" t="s">
        <v>25</v>
      </c>
      <c r="S18" s="5" t="s">
        <v>19</v>
      </c>
      <c r="T18" s="5" t="s">
        <v>20</v>
      </c>
      <c r="U18" s="5" t="s">
        <v>21</v>
      </c>
      <c r="V18" s="5" t="s">
        <v>22</v>
      </c>
      <c r="W18" s="5" t="s">
        <v>23</v>
      </c>
      <c r="X18" s="5" t="s">
        <v>24</v>
      </c>
      <c r="Y18" s="5" t="s">
        <v>25</v>
      </c>
      <c r="Z18" s="5" t="s">
        <v>24</v>
      </c>
    </row>
    <row r="19" spans="1:27" x14ac:dyDescent="0.35">
      <c r="A19" s="5" t="s">
        <v>26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5" t="s">
        <v>26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t="e">
        <f t="shared" si="1"/>
        <v>#DIV/0!</v>
      </c>
    </row>
    <row r="20" spans="1:27" x14ac:dyDescent="0.35">
      <c r="A20" s="5" t="s">
        <v>27</v>
      </c>
      <c r="B20" s="6">
        <v>242.66</v>
      </c>
      <c r="C20" s="6">
        <v>54.8</v>
      </c>
      <c r="D20" s="6">
        <v>90.34</v>
      </c>
      <c r="E20" s="6">
        <v>102.76</v>
      </c>
      <c r="F20" s="6">
        <v>94.7</v>
      </c>
      <c r="G20" s="6">
        <v>168.25</v>
      </c>
      <c r="H20" s="6">
        <v>232.69</v>
      </c>
      <c r="I20" s="6">
        <v>293.56</v>
      </c>
      <c r="J20" s="5" t="s">
        <v>27</v>
      </c>
      <c r="K20" s="6">
        <v>32.58</v>
      </c>
      <c r="L20" s="6">
        <v>8.66</v>
      </c>
      <c r="M20" s="6">
        <v>13.09</v>
      </c>
      <c r="N20" s="6">
        <v>14.63</v>
      </c>
      <c r="O20" s="6">
        <v>13.63</v>
      </c>
      <c r="P20" s="6">
        <v>23.04</v>
      </c>
      <c r="Q20" s="6">
        <v>31.32</v>
      </c>
      <c r="R20" s="6">
        <v>38.93</v>
      </c>
      <c r="S20">
        <f t="shared" si="1"/>
        <v>11.836942304897544</v>
      </c>
      <c r="T20" s="17">
        <f t="shared" ref="T20:AA22" si="3">(L20/(C20+L20))*100</f>
        <v>13.646391427670975</v>
      </c>
      <c r="U20">
        <f t="shared" si="3"/>
        <v>12.655902542782558</v>
      </c>
      <c r="V20">
        <f t="shared" si="3"/>
        <v>12.462731067382231</v>
      </c>
      <c r="W20">
        <f t="shared" si="3"/>
        <v>12.581925597710701</v>
      </c>
      <c r="X20">
        <f t="shared" si="3"/>
        <v>12.044539704114172</v>
      </c>
      <c r="Y20">
        <f t="shared" si="3"/>
        <v>11.863187000492406</v>
      </c>
      <c r="Z20" s="17">
        <f t="shared" si="3"/>
        <v>11.70862281572378</v>
      </c>
      <c r="AA20" t="e">
        <f t="shared" si="3"/>
        <v>#VALUE!</v>
      </c>
    </row>
    <row r="21" spans="1:27" x14ac:dyDescent="0.35">
      <c r="A21" s="5" t="s">
        <v>28</v>
      </c>
      <c r="B21" s="6">
        <v>583.03</v>
      </c>
      <c r="C21" s="6">
        <v>57.41</v>
      </c>
      <c r="D21" s="6">
        <v>123.29</v>
      </c>
      <c r="E21" s="6">
        <v>159.35</v>
      </c>
      <c r="F21" s="6">
        <v>135.02000000000001</v>
      </c>
      <c r="G21" s="6">
        <v>373.72</v>
      </c>
      <c r="H21" s="6">
        <v>557.39</v>
      </c>
      <c r="I21" s="6">
        <v>704.25</v>
      </c>
      <c r="J21" s="5" t="s">
        <v>28</v>
      </c>
      <c r="K21" s="6">
        <v>78.95</v>
      </c>
      <c r="L21" s="6">
        <v>9.39</v>
      </c>
      <c r="M21" s="6">
        <v>16.760000000000002</v>
      </c>
      <c r="N21" s="6">
        <v>21.96</v>
      </c>
      <c r="O21" s="6">
        <v>18.440000000000001</v>
      </c>
      <c r="P21" s="6">
        <v>50.72</v>
      </c>
      <c r="Q21" s="6">
        <v>75.39</v>
      </c>
      <c r="R21" s="6">
        <v>96.24</v>
      </c>
      <c r="S21">
        <f t="shared" si="1"/>
        <v>11.926342185564518</v>
      </c>
      <c r="T21">
        <f t="shared" si="3"/>
        <v>14.056886227544913</v>
      </c>
      <c r="U21">
        <f t="shared" si="3"/>
        <v>11.967154587647268</v>
      </c>
      <c r="V21">
        <f t="shared" si="3"/>
        <v>12.111852628095528</v>
      </c>
      <c r="W21">
        <f t="shared" si="3"/>
        <v>12.016160563013162</v>
      </c>
      <c r="X21">
        <f t="shared" si="3"/>
        <v>11.949863349354443</v>
      </c>
      <c r="Y21">
        <f t="shared" si="3"/>
        <v>11.914093365782737</v>
      </c>
      <c r="Z21">
        <f t="shared" si="3"/>
        <v>12.022636135367087</v>
      </c>
      <c r="AA21" t="e">
        <f t="shared" si="3"/>
        <v>#VALUE!</v>
      </c>
    </row>
    <row r="22" spans="1:27" x14ac:dyDescent="0.35">
      <c r="A22" s="5" t="s">
        <v>29</v>
      </c>
      <c r="B22" s="19">
        <v>1264.8499999999999</v>
      </c>
      <c r="C22" s="6">
        <v>64.569999999999993</v>
      </c>
      <c r="D22" s="6">
        <v>229.83</v>
      </c>
      <c r="E22" s="6">
        <v>369.47</v>
      </c>
      <c r="F22" s="6">
        <v>276.27</v>
      </c>
      <c r="G22" s="6">
        <v>932.15</v>
      </c>
      <c r="H22" s="6">
        <v>1230.3699999999999</v>
      </c>
      <c r="I22" s="19">
        <v>1410.86</v>
      </c>
      <c r="J22" s="5" t="s">
        <v>29</v>
      </c>
      <c r="K22" s="6">
        <v>176.94</v>
      </c>
      <c r="L22" s="6">
        <v>9.92</v>
      </c>
      <c r="M22" s="6">
        <v>34.82</v>
      </c>
      <c r="N22" s="6">
        <v>52.18</v>
      </c>
      <c r="O22" s="6">
        <v>40.74</v>
      </c>
      <c r="P22" s="6">
        <v>125.82</v>
      </c>
      <c r="Q22" s="6">
        <v>171.31</v>
      </c>
      <c r="R22" s="6">
        <v>201.77</v>
      </c>
      <c r="S22">
        <f t="shared" si="1"/>
        <v>12.27224491777582</v>
      </c>
      <c r="T22">
        <f t="shared" si="3"/>
        <v>13.317223788427979</v>
      </c>
      <c r="U22">
        <f t="shared" si="3"/>
        <v>13.156999811071223</v>
      </c>
      <c r="V22">
        <f t="shared" si="3"/>
        <v>12.375192695363452</v>
      </c>
      <c r="W22">
        <f t="shared" si="3"/>
        <v>12.851329611053281</v>
      </c>
      <c r="X22">
        <f t="shared" si="3"/>
        <v>11.892586746316057</v>
      </c>
      <c r="Y22">
        <f t="shared" si="3"/>
        <v>12.221762456480796</v>
      </c>
      <c r="Z22">
        <f t="shared" si="3"/>
        <v>12.511859509000825</v>
      </c>
      <c r="AA22" t="e">
        <f t="shared" si="3"/>
        <v>#VALUE!</v>
      </c>
    </row>
    <row r="23" spans="1:27" x14ac:dyDescent="0.35">
      <c r="A23" s="29" t="s">
        <v>30</v>
      </c>
      <c r="B23" s="29"/>
      <c r="C23" s="29"/>
      <c r="D23" s="29"/>
      <c r="E23" s="29"/>
      <c r="F23" s="29"/>
      <c r="G23" s="29"/>
      <c r="H23" s="29"/>
      <c r="I23" s="29"/>
      <c r="J23" s="29" t="s">
        <v>30</v>
      </c>
      <c r="K23" s="29"/>
      <c r="L23" s="29"/>
      <c r="M23" s="29"/>
      <c r="N23" s="29"/>
      <c r="O23" s="29"/>
      <c r="P23" s="29"/>
      <c r="Q23" s="29"/>
      <c r="R23" s="29"/>
    </row>
    <row r="24" spans="1:27" ht="58" x14ac:dyDescent="0.35">
      <c r="A24" s="5" t="s">
        <v>17</v>
      </c>
      <c r="B24" s="5" t="s">
        <v>18</v>
      </c>
      <c r="C24" s="5" t="s">
        <v>19</v>
      </c>
      <c r="D24" s="5" t="s">
        <v>20</v>
      </c>
      <c r="E24" s="5" t="s">
        <v>21</v>
      </c>
      <c r="F24" s="5" t="s">
        <v>22</v>
      </c>
      <c r="G24" s="5" t="s">
        <v>23</v>
      </c>
      <c r="H24" s="5" t="s">
        <v>24</v>
      </c>
      <c r="I24" s="5" t="s">
        <v>25</v>
      </c>
      <c r="J24" s="5" t="s">
        <v>17</v>
      </c>
      <c r="K24" s="5" t="s">
        <v>18</v>
      </c>
      <c r="L24" s="5" t="s">
        <v>19</v>
      </c>
      <c r="M24" s="5" t="s">
        <v>20</v>
      </c>
      <c r="N24" s="5" t="s">
        <v>21</v>
      </c>
      <c r="O24" s="5" t="s">
        <v>22</v>
      </c>
      <c r="P24" s="5" t="s">
        <v>23</v>
      </c>
      <c r="Q24" s="5" t="s">
        <v>24</v>
      </c>
      <c r="R24" s="5" t="s">
        <v>25</v>
      </c>
    </row>
    <row r="25" spans="1:27" x14ac:dyDescent="0.35">
      <c r="A25" s="5" t="s">
        <v>26</v>
      </c>
      <c r="B25" s="6">
        <v>0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5" t="s">
        <v>26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</row>
    <row r="26" spans="1:27" x14ac:dyDescent="0.35">
      <c r="A26" s="5" t="s">
        <v>27</v>
      </c>
      <c r="B26" s="6">
        <v>356.34</v>
      </c>
      <c r="C26" s="6">
        <v>65.47</v>
      </c>
      <c r="D26" s="6">
        <v>157.85</v>
      </c>
      <c r="E26" s="6">
        <v>184.32</v>
      </c>
      <c r="F26" s="6">
        <v>168.51</v>
      </c>
      <c r="G26" s="6">
        <v>275.56</v>
      </c>
      <c r="H26" s="6">
        <v>346.23</v>
      </c>
      <c r="I26" s="6">
        <v>405.12</v>
      </c>
      <c r="J26" s="5" t="s">
        <v>27</v>
      </c>
      <c r="K26" s="6">
        <v>42.59</v>
      </c>
      <c r="L26" s="6">
        <v>8.74</v>
      </c>
      <c r="M26" s="6">
        <v>17.91</v>
      </c>
      <c r="N26" s="6">
        <v>20.72</v>
      </c>
      <c r="O26" s="6">
        <v>18.989999999999998</v>
      </c>
      <c r="P26" s="6">
        <v>32</v>
      </c>
      <c r="Q26" s="6">
        <v>41.37</v>
      </c>
      <c r="R26" s="6">
        <v>48.09</v>
      </c>
    </row>
    <row r="27" spans="1:27" x14ac:dyDescent="0.35">
      <c r="A27" s="5" t="s">
        <v>28</v>
      </c>
      <c r="B27" s="6">
        <v>600.85</v>
      </c>
      <c r="C27" s="6">
        <v>80.25</v>
      </c>
      <c r="D27" s="6">
        <v>246.06</v>
      </c>
      <c r="E27" s="6">
        <v>287.18</v>
      </c>
      <c r="F27" s="6">
        <v>260.52999999999997</v>
      </c>
      <c r="G27" s="6">
        <v>456.14</v>
      </c>
      <c r="H27" s="6">
        <v>584.55999999999995</v>
      </c>
      <c r="I27" s="6">
        <v>670.82</v>
      </c>
      <c r="J27" s="5" t="s">
        <v>28</v>
      </c>
      <c r="K27" s="6">
        <v>69.58</v>
      </c>
      <c r="L27" s="6">
        <v>8.7100000000000009</v>
      </c>
      <c r="M27" s="6">
        <v>21.73</v>
      </c>
      <c r="N27" s="6">
        <v>29.72</v>
      </c>
      <c r="O27" s="6">
        <v>24.41</v>
      </c>
      <c r="P27" s="6">
        <v>56.16</v>
      </c>
      <c r="Q27" s="6">
        <v>68.150000000000006</v>
      </c>
      <c r="R27" s="6">
        <v>75.64</v>
      </c>
    </row>
    <row r="28" spans="1:27" x14ac:dyDescent="0.35">
      <c r="A28" s="5" t="s">
        <v>29</v>
      </c>
      <c r="B28" s="6">
        <v>859.35</v>
      </c>
      <c r="C28" s="6">
        <v>100.11</v>
      </c>
      <c r="D28" s="6">
        <v>324.39999999999998</v>
      </c>
      <c r="E28" s="6">
        <v>446.97</v>
      </c>
      <c r="F28" s="6">
        <v>368.49</v>
      </c>
      <c r="G28" s="6">
        <v>743.95</v>
      </c>
      <c r="H28" s="6">
        <v>848.43</v>
      </c>
      <c r="I28" s="6">
        <v>903.02</v>
      </c>
      <c r="J28" s="5" t="s">
        <v>29</v>
      </c>
      <c r="K28" s="6">
        <v>84.66</v>
      </c>
      <c r="L28" s="6">
        <v>10.96</v>
      </c>
      <c r="M28" s="6">
        <v>46.32</v>
      </c>
      <c r="N28" s="6">
        <v>59.08</v>
      </c>
      <c r="O28" s="6">
        <v>51.36</v>
      </c>
      <c r="P28" s="6">
        <v>81.849999999999994</v>
      </c>
      <c r="Q28" s="6">
        <v>84.66</v>
      </c>
      <c r="R28" s="6">
        <v>84.13</v>
      </c>
    </row>
  </sheetData>
  <mergeCells count="8">
    <mergeCell ref="A23:I23"/>
    <mergeCell ref="J17:R17"/>
    <mergeCell ref="J23:R23"/>
    <mergeCell ref="A2:I2"/>
    <mergeCell ref="A8:I8"/>
    <mergeCell ref="J2:R2"/>
    <mergeCell ref="J8:R8"/>
    <mergeCell ref="A17:I17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B7BBE-1A6D-4C39-A8F4-0A5E5C26D7FB}">
  <dimension ref="A1:T21"/>
  <sheetViews>
    <sheetView topLeftCell="K13" workbookViewId="0">
      <selection activeCell="D6" sqref="D6"/>
    </sheetView>
  </sheetViews>
  <sheetFormatPr defaultRowHeight="14.5" x14ac:dyDescent="0.35"/>
  <sheetData>
    <row r="1" spans="1:20" x14ac:dyDescent="0.35">
      <c r="B1" t="s">
        <v>62</v>
      </c>
    </row>
    <row r="2" spans="1:20" ht="43.5" x14ac:dyDescent="0.35">
      <c r="A2" s="7" t="s">
        <v>17</v>
      </c>
      <c r="B2" s="7" t="s">
        <v>31</v>
      </c>
      <c r="C2" s="22" t="s">
        <v>52</v>
      </c>
      <c r="D2" s="22" t="s">
        <v>53</v>
      </c>
      <c r="E2" s="22" t="s">
        <v>54</v>
      </c>
      <c r="F2" s="22" t="s">
        <v>55</v>
      </c>
      <c r="G2" s="22" t="s">
        <v>56</v>
      </c>
      <c r="H2" s="22" t="s">
        <v>57</v>
      </c>
      <c r="I2" s="22" t="s">
        <v>58</v>
      </c>
      <c r="J2" s="22" t="s">
        <v>59</v>
      </c>
      <c r="K2" s="22"/>
      <c r="L2" s="30" t="s">
        <v>13</v>
      </c>
      <c r="M2" s="30"/>
      <c r="N2" s="30"/>
      <c r="O2" s="30"/>
      <c r="P2" s="30"/>
      <c r="Q2" s="30"/>
      <c r="R2" s="30"/>
      <c r="S2" s="30"/>
      <c r="T2" s="30"/>
    </row>
    <row r="3" spans="1:20" ht="43.5" x14ac:dyDescent="0.35">
      <c r="A3" s="7"/>
      <c r="B3" s="7"/>
      <c r="C3" s="7"/>
      <c r="D3" s="7"/>
      <c r="E3" s="7"/>
      <c r="F3" s="7"/>
      <c r="G3" s="7"/>
      <c r="H3" s="20"/>
      <c r="I3" s="20"/>
      <c r="L3" s="6"/>
      <c r="M3" s="22" t="s">
        <v>52</v>
      </c>
      <c r="N3" s="22" t="s">
        <v>53</v>
      </c>
      <c r="O3" s="22" t="s">
        <v>54</v>
      </c>
      <c r="P3" s="22" t="s">
        <v>55</v>
      </c>
      <c r="Q3" s="22" t="s">
        <v>56</v>
      </c>
      <c r="R3" s="22" t="s">
        <v>57</v>
      </c>
      <c r="S3" s="22" t="s">
        <v>58</v>
      </c>
      <c r="T3" s="22" t="s">
        <v>59</v>
      </c>
    </row>
    <row r="4" spans="1:20" ht="58" x14ac:dyDescent="0.35">
      <c r="A4" s="7" t="s">
        <v>27</v>
      </c>
      <c r="B4" s="7" t="s">
        <v>32</v>
      </c>
      <c r="C4" s="8">
        <f>M6+0</f>
        <v>219.6</v>
      </c>
      <c r="D4" s="8">
        <f t="shared" ref="D4:J6" si="0">N6+Uganda_adults_trad_wood_w_h</f>
        <v>166.95</v>
      </c>
      <c r="E4" s="8">
        <f t="shared" si="0"/>
        <v>193.07999999999998</v>
      </c>
      <c r="F4" s="8">
        <f t="shared" si="0"/>
        <v>203.78</v>
      </c>
      <c r="G4" s="8">
        <f t="shared" si="0"/>
        <v>196.76999999999998</v>
      </c>
      <c r="H4" s="8">
        <f t="shared" si="0"/>
        <v>262.89</v>
      </c>
      <c r="I4" s="8">
        <f t="shared" si="0"/>
        <v>325.75</v>
      </c>
      <c r="J4" s="8">
        <f t="shared" si="0"/>
        <v>385.75</v>
      </c>
      <c r="L4" s="5" t="s">
        <v>17</v>
      </c>
      <c r="M4" s="5" t="s">
        <v>18</v>
      </c>
      <c r="N4" s="5" t="s">
        <v>19</v>
      </c>
      <c r="O4" s="5" t="s">
        <v>20</v>
      </c>
      <c r="P4" s="5" t="s">
        <v>21</v>
      </c>
      <c r="Q4" s="5" t="s">
        <v>22</v>
      </c>
      <c r="R4" s="5" t="s">
        <v>23</v>
      </c>
      <c r="S4" s="5" t="s">
        <v>24</v>
      </c>
      <c r="T4" s="5" t="s">
        <v>25</v>
      </c>
    </row>
    <row r="5" spans="1:20" ht="43.5" x14ac:dyDescent="0.35">
      <c r="A5" s="7" t="s">
        <v>28</v>
      </c>
      <c r="B5" s="7" t="s">
        <v>32</v>
      </c>
      <c r="C5" s="8">
        <f>M7+0</f>
        <v>582.70000000000005</v>
      </c>
      <c r="D5" s="8">
        <f>N7+Uganda_adults_trad_wood_w_h</f>
        <v>170.66</v>
      </c>
      <c r="E5" s="8">
        <f t="shared" si="0"/>
        <v>234.88</v>
      </c>
      <c r="F5" s="8">
        <f t="shared" si="0"/>
        <v>276.49</v>
      </c>
      <c r="G5" s="8">
        <f t="shared" si="0"/>
        <v>248.82</v>
      </c>
      <c r="H5" s="8">
        <f t="shared" si="0"/>
        <v>493.4</v>
      </c>
      <c r="I5" s="8">
        <f t="shared" si="0"/>
        <v>673.6</v>
      </c>
      <c r="J5" s="8">
        <f t="shared" si="0"/>
        <v>817.11</v>
      </c>
      <c r="L5" s="5" t="s">
        <v>26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</row>
    <row r="6" spans="1:20" ht="43.5" x14ac:dyDescent="0.35">
      <c r="A6" s="7" t="s">
        <v>29</v>
      </c>
      <c r="B6" s="7" t="s">
        <v>32</v>
      </c>
      <c r="C6" s="8">
        <f>M8+0</f>
        <v>1167.99</v>
      </c>
      <c r="D6" s="8">
        <f t="shared" si="0"/>
        <v>173.88</v>
      </c>
      <c r="E6" s="8">
        <f t="shared" si="0"/>
        <v>348.11</v>
      </c>
      <c r="F6" s="8">
        <f t="shared" si="0"/>
        <v>476.59</v>
      </c>
      <c r="G6" s="8">
        <f t="shared" si="0"/>
        <v>391.25</v>
      </c>
      <c r="H6" s="8">
        <f t="shared" si="0"/>
        <v>983.64</v>
      </c>
      <c r="I6" s="8">
        <f t="shared" si="0"/>
        <v>1252.6300000000001</v>
      </c>
      <c r="J6" s="8">
        <f t="shared" si="0"/>
        <v>1418.9</v>
      </c>
      <c r="L6" s="5" t="s">
        <v>27</v>
      </c>
      <c r="M6" s="6">
        <v>219.6</v>
      </c>
      <c r="N6" s="6">
        <v>50.95</v>
      </c>
      <c r="O6" s="6">
        <v>77.08</v>
      </c>
      <c r="P6" s="6">
        <v>87.78</v>
      </c>
      <c r="Q6" s="6">
        <v>80.77</v>
      </c>
      <c r="R6" s="6">
        <v>146.88999999999999</v>
      </c>
      <c r="S6" s="6">
        <v>209.75</v>
      </c>
      <c r="T6" s="6">
        <v>269.75</v>
      </c>
    </row>
    <row r="7" spans="1:20" ht="43.5" x14ac:dyDescent="0.35">
      <c r="A7" s="7" t="s">
        <v>27</v>
      </c>
      <c r="B7" s="7" t="s">
        <v>33</v>
      </c>
      <c r="C7" s="8">
        <f>M6</f>
        <v>219.6</v>
      </c>
      <c r="D7" s="8">
        <f t="shared" ref="D7:J9" si="1">N6+Uganda_adults_improved_wood</f>
        <v>166.95</v>
      </c>
      <c r="E7" s="8">
        <f t="shared" si="1"/>
        <v>193.07999999999998</v>
      </c>
      <c r="F7" s="8">
        <f t="shared" si="1"/>
        <v>203.78</v>
      </c>
      <c r="G7" s="8">
        <f t="shared" si="1"/>
        <v>196.76999999999998</v>
      </c>
      <c r="H7" s="8">
        <f t="shared" si="1"/>
        <v>262.89</v>
      </c>
      <c r="I7" s="8">
        <f t="shared" si="1"/>
        <v>325.75</v>
      </c>
      <c r="J7" s="8">
        <f t="shared" si="1"/>
        <v>385.75</v>
      </c>
      <c r="L7" s="5" t="s">
        <v>28</v>
      </c>
      <c r="M7" s="6">
        <v>582.70000000000005</v>
      </c>
      <c r="N7" s="6">
        <v>54.66</v>
      </c>
      <c r="O7" s="6">
        <v>118.88</v>
      </c>
      <c r="P7" s="6">
        <v>160.49</v>
      </c>
      <c r="Q7" s="6">
        <v>132.82</v>
      </c>
      <c r="R7" s="6">
        <v>377.4</v>
      </c>
      <c r="S7" s="6">
        <v>557.6</v>
      </c>
      <c r="T7" s="6">
        <v>701.11</v>
      </c>
    </row>
    <row r="8" spans="1:20" ht="43.5" x14ac:dyDescent="0.35">
      <c r="A8" s="7" t="s">
        <v>28</v>
      </c>
      <c r="B8" s="7" t="s">
        <v>33</v>
      </c>
      <c r="C8" s="8">
        <f>M7</f>
        <v>582.70000000000005</v>
      </c>
      <c r="D8" s="8">
        <f t="shared" si="1"/>
        <v>170.66</v>
      </c>
      <c r="E8" s="8">
        <f t="shared" si="1"/>
        <v>234.88</v>
      </c>
      <c r="F8" s="8">
        <f t="shared" si="1"/>
        <v>276.49</v>
      </c>
      <c r="G8" s="8">
        <f t="shared" si="1"/>
        <v>248.82</v>
      </c>
      <c r="H8" s="8">
        <f t="shared" si="1"/>
        <v>493.4</v>
      </c>
      <c r="I8" s="8">
        <f t="shared" si="1"/>
        <v>673.6</v>
      </c>
      <c r="J8" s="8">
        <f t="shared" si="1"/>
        <v>817.11</v>
      </c>
      <c r="L8" s="5" t="s">
        <v>29</v>
      </c>
      <c r="M8" s="6">
        <v>1167.99</v>
      </c>
      <c r="N8" s="6">
        <v>57.88</v>
      </c>
      <c r="O8" s="6">
        <v>232.11</v>
      </c>
      <c r="P8" s="6">
        <v>360.59</v>
      </c>
      <c r="Q8" s="6">
        <v>275.25</v>
      </c>
      <c r="R8" s="6">
        <v>867.64</v>
      </c>
      <c r="S8" s="6">
        <v>1136.6300000000001</v>
      </c>
      <c r="T8" s="6">
        <v>1302.9000000000001</v>
      </c>
    </row>
    <row r="9" spans="1:20" ht="43.5" x14ac:dyDescent="0.35">
      <c r="A9" s="7" t="s">
        <v>29</v>
      </c>
      <c r="B9" s="7" t="s">
        <v>33</v>
      </c>
      <c r="C9" s="8">
        <f>M8</f>
        <v>1167.99</v>
      </c>
      <c r="D9" s="8">
        <f t="shared" si="1"/>
        <v>173.88</v>
      </c>
      <c r="E9" s="8">
        <f t="shared" si="1"/>
        <v>348.11</v>
      </c>
      <c r="F9" s="8">
        <f t="shared" si="1"/>
        <v>476.59</v>
      </c>
      <c r="G9" s="8">
        <f t="shared" si="1"/>
        <v>391.25</v>
      </c>
      <c r="H9" s="8">
        <f t="shared" si="1"/>
        <v>983.64</v>
      </c>
      <c r="I9" s="8">
        <f t="shared" si="1"/>
        <v>1252.6300000000001</v>
      </c>
      <c r="J9" s="8">
        <f t="shared" si="1"/>
        <v>1418.9</v>
      </c>
    </row>
    <row r="10" spans="1:20" ht="43.5" x14ac:dyDescent="0.35">
      <c r="A10" s="7" t="s">
        <v>27</v>
      </c>
      <c r="B10" s="7" t="s">
        <v>34</v>
      </c>
      <c r="C10" s="8">
        <f>M6</f>
        <v>219.6</v>
      </c>
      <c r="D10" s="8">
        <f t="shared" ref="D10:J10" si="2">N6+Uganda_adults_charcoal</f>
        <v>113.95</v>
      </c>
      <c r="E10" s="8">
        <f t="shared" si="2"/>
        <v>140.07999999999998</v>
      </c>
      <c r="F10" s="8">
        <f t="shared" si="2"/>
        <v>150.78</v>
      </c>
      <c r="G10" s="8">
        <f t="shared" si="2"/>
        <v>143.76999999999998</v>
      </c>
      <c r="H10" s="8">
        <f t="shared" si="2"/>
        <v>209.89</v>
      </c>
      <c r="I10" s="8">
        <f t="shared" si="2"/>
        <v>272.75</v>
      </c>
      <c r="J10" s="8">
        <f t="shared" si="2"/>
        <v>332.75</v>
      </c>
      <c r="L10" s="1" t="s">
        <v>13</v>
      </c>
      <c r="M10" s="32" t="s">
        <v>0</v>
      </c>
      <c r="N10" s="33"/>
      <c r="O10" s="34"/>
      <c r="P10" s="1" t="s">
        <v>14</v>
      </c>
      <c r="Q10" s="32" t="s">
        <v>12</v>
      </c>
      <c r="R10" s="33"/>
      <c r="S10" s="34"/>
    </row>
    <row r="11" spans="1:20" ht="58" x14ac:dyDescent="0.35">
      <c r="A11" s="7" t="s">
        <v>28</v>
      </c>
      <c r="B11" s="7" t="s">
        <v>34</v>
      </c>
      <c r="C11" s="8">
        <f>M7</f>
        <v>582.70000000000005</v>
      </c>
      <c r="D11" s="8">
        <f t="shared" ref="D11:J11" si="3">N7+Uganda_adults_improved_wood</f>
        <v>170.66</v>
      </c>
      <c r="E11" s="8">
        <f t="shared" si="3"/>
        <v>234.88</v>
      </c>
      <c r="F11" s="8">
        <f t="shared" si="3"/>
        <v>276.49</v>
      </c>
      <c r="G11" s="8">
        <f t="shared" si="3"/>
        <v>248.82</v>
      </c>
      <c r="H11" s="8">
        <f t="shared" si="3"/>
        <v>493.4</v>
      </c>
      <c r="I11" s="8">
        <f t="shared" si="3"/>
        <v>673.6</v>
      </c>
      <c r="J11" s="8">
        <f t="shared" si="3"/>
        <v>817.11</v>
      </c>
      <c r="L11" s="2" t="s">
        <v>1</v>
      </c>
      <c r="M11" s="3" t="s">
        <v>2</v>
      </c>
      <c r="N11" s="3" t="s">
        <v>3</v>
      </c>
      <c r="O11" s="3" t="s">
        <v>4</v>
      </c>
      <c r="P11" s="2" t="s">
        <v>1</v>
      </c>
      <c r="Q11" s="3" t="s">
        <v>2</v>
      </c>
      <c r="R11" s="3" t="s">
        <v>3</v>
      </c>
      <c r="S11" s="3" t="s">
        <v>4</v>
      </c>
    </row>
    <row r="12" spans="1:20" ht="43.5" x14ac:dyDescent="0.35">
      <c r="A12" s="7" t="s">
        <v>29</v>
      </c>
      <c r="B12" s="7" t="s">
        <v>34</v>
      </c>
      <c r="C12" s="8">
        <f>M8</f>
        <v>1167.99</v>
      </c>
      <c r="D12" s="8">
        <f t="shared" ref="D12:J12" si="4">M8+Uganda_adults_charcoal</f>
        <v>1230.99</v>
      </c>
      <c r="E12" s="8">
        <f t="shared" si="4"/>
        <v>120.88</v>
      </c>
      <c r="F12" s="8">
        <f t="shared" si="4"/>
        <v>295.11</v>
      </c>
      <c r="G12" s="8">
        <f t="shared" si="4"/>
        <v>423.59</v>
      </c>
      <c r="H12" s="8">
        <f t="shared" si="4"/>
        <v>338.25</v>
      </c>
      <c r="I12" s="8">
        <f t="shared" si="4"/>
        <v>930.64</v>
      </c>
      <c r="J12" s="8">
        <f t="shared" si="4"/>
        <v>1199.6300000000001</v>
      </c>
      <c r="L12" s="3" t="s">
        <v>5</v>
      </c>
      <c r="M12">
        <v>122</v>
      </c>
      <c r="N12">
        <v>116</v>
      </c>
      <c r="O12">
        <v>128</v>
      </c>
      <c r="P12" s="3" t="s">
        <v>5</v>
      </c>
      <c r="Q12">
        <v>14.75</v>
      </c>
      <c r="R12">
        <v>15.25</v>
      </c>
      <c r="S12">
        <v>12.93</v>
      </c>
    </row>
    <row r="13" spans="1:20" ht="43.5" x14ac:dyDescent="0.35">
      <c r="A13" s="7" t="s">
        <v>27</v>
      </c>
      <c r="B13" s="7" t="s">
        <v>35</v>
      </c>
      <c r="C13" s="8">
        <f>M6</f>
        <v>219.6</v>
      </c>
      <c r="D13" s="8">
        <f t="shared" ref="D13:J15" si="5">N6+Uganda_adults_minimoto</f>
        <v>81.95</v>
      </c>
      <c r="E13" s="8">
        <f t="shared" si="5"/>
        <v>108.08</v>
      </c>
      <c r="F13" s="8">
        <f t="shared" si="5"/>
        <v>118.78</v>
      </c>
      <c r="G13" s="8">
        <f t="shared" si="5"/>
        <v>111.77</v>
      </c>
      <c r="H13" s="8">
        <f t="shared" si="5"/>
        <v>177.89</v>
      </c>
      <c r="I13" s="8">
        <f t="shared" si="5"/>
        <v>240.75</v>
      </c>
      <c r="J13" s="8">
        <f t="shared" si="5"/>
        <v>300.75</v>
      </c>
      <c r="L13" s="3" t="s">
        <v>6</v>
      </c>
      <c r="M13">
        <v>109</v>
      </c>
      <c r="N13">
        <v>102</v>
      </c>
      <c r="O13">
        <v>116</v>
      </c>
      <c r="P13" s="3" t="s">
        <v>6</v>
      </c>
      <c r="Q13">
        <v>17.329999999999998</v>
      </c>
      <c r="R13">
        <v>18.12</v>
      </c>
      <c r="S13">
        <v>15.54</v>
      </c>
    </row>
    <row r="14" spans="1:20" ht="43.5" x14ac:dyDescent="0.35">
      <c r="A14" s="7" t="s">
        <v>28</v>
      </c>
      <c r="B14" s="7" t="s">
        <v>35</v>
      </c>
      <c r="C14" s="8">
        <f>M7</f>
        <v>582.70000000000005</v>
      </c>
      <c r="D14" s="8">
        <f t="shared" si="5"/>
        <v>85.66</v>
      </c>
      <c r="E14" s="8">
        <f t="shared" si="5"/>
        <v>149.88</v>
      </c>
      <c r="F14" s="8">
        <f t="shared" si="5"/>
        <v>191.49</v>
      </c>
      <c r="G14" s="8">
        <f t="shared" si="5"/>
        <v>163.82</v>
      </c>
      <c r="H14" s="8">
        <f t="shared" si="5"/>
        <v>408.4</v>
      </c>
      <c r="I14" s="8">
        <f t="shared" si="5"/>
        <v>588.6</v>
      </c>
      <c r="J14" s="8">
        <f t="shared" si="5"/>
        <v>732.11</v>
      </c>
      <c r="L14" s="3" t="s">
        <v>7</v>
      </c>
      <c r="M14">
        <v>51</v>
      </c>
      <c r="N14">
        <v>42</v>
      </c>
      <c r="O14">
        <v>63</v>
      </c>
      <c r="P14" s="3" t="s">
        <v>7</v>
      </c>
      <c r="Q14">
        <v>22.5</v>
      </c>
      <c r="R14">
        <v>20.48</v>
      </c>
      <c r="S14">
        <v>21.45</v>
      </c>
    </row>
    <row r="15" spans="1:20" ht="43.5" x14ac:dyDescent="0.35">
      <c r="A15" s="7" t="s">
        <v>29</v>
      </c>
      <c r="B15" s="7" t="s">
        <v>35</v>
      </c>
      <c r="C15" s="8">
        <f>M8</f>
        <v>1167.99</v>
      </c>
      <c r="D15" s="8">
        <f t="shared" si="5"/>
        <v>88.88</v>
      </c>
      <c r="E15" s="8">
        <f t="shared" si="5"/>
        <v>263.11</v>
      </c>
      <c r="F15" s="8">
        <f t="shared" si="5"/>
        <v>391.59</v>
      </c>
      <c r="G15" s="8">
        <f t="shared" si="5"/>
        <v>306.25</v>
      </c>
      <c r="H15" s="8">
        <f t="shared" si="5"/>
        <v>898.64</v>
      </c>
      <c r="I15" s="8">
        <f t="shared" si="5"/>
        <v>1167.6300000000001</v>
      </c>
      <c r="J15" s="8">
        <f t="shared" si="5"/>
        <v>1333.9</v>
      </c>
      <c r="L15" s="3" t="s">
        <v>8</v>
      </c>
      <c r="M15">
        <v>22</v>
      </c>
      <c r="N15">
        <v>14</v>
      </c>
      <c r="O15">
        <v>31</v>
      </c>
      <c r="P15" s="3" t="s">
        <v>8</v>
      </c>
      <c r="Q15">
        <v>15.7</v>
      </c>
      <c r="R15">
        <v>12.69</v>
      </c>
      <c r="S15">
        <v>17.579999999999998</v>
      </c>
    </row>
    <row r="16" spans="1:20" ht="29" x14ac:dyDescent="0.35">
      <c r="A16" s="7" t="s">
        <v>27</v>
      </c>
      <c r="B16" s="7" t="s">
        <v>36</v>
      </c>
      <c r="C16" s="8">
        <f>M6</f>
        <v>219.6</v>
      </c>
      <c r="D16" s="8">
        <f t="shared" ref="D16:J18" si="6">N6+Uganda_adults_LPG</f>
        <v>56.95</v>
      </c>
      <c r="E16" s="8">
        <f t="shared" si="6"/>
        <v>83.08</v>
      </c>
      <c r="F16" s="8">
        <f t="shared" si="6"/>
        <v>93.78</v>
      </c>
      <c r="G16" s="8">
        <f t="shared" si="6"/>
        <v>86.77</v>
      </c>
      <c r="H16" s="8">
        <f t="shared" si="6"/>
        <v>152.88999999999999</v>
      </c>
      <c r="I16" s="8">
        <f t="shared" si="6"/>
        <v>215.75</v>
      </c>
      <c r="J16" s="8">
        <f t="shared" si="6"/>
        <v>275.75</v>
      </c>
      <c r="L16" s="3" t="s">
        <v>9</v>
      </c>
      <c r="M16">
        <v>4</v>
      </c>
      <c r="N16">
        <v>2</v>
      </c>
      <c r="O16">
        <v>6</v>
      </c>
      <c r="P16" s="3" t="s">
        <v>9</v>
      </c>
      <c r="Q16">
        <v>7.28</v>
      </c>
      <c r="R16">
        <v>4.82</v>
      </c>
      <c r="S16">
        <v>9.98</v>
      </c>
    </row>
    <row r="17" spans="1:19" ht="29" x14ac:dyDescent="0.35">
      <c r="A17" s="7" t="s">
        <v>28</v>
      </c>
      <c r="B17" s="7" t="s">
        <v>36</v>
      </c>
      <c r="C17" s="8">
        <f>M7</f>
        <v>582.70000000000005</v>
      </c>
      <c r="D17" s="8">
        <f t="shared" si="6"/>
        <v>60.66</v>
      </c>
      <c r="E17" s="8">
        <f t="shared" si="6"/>
        <v>124.88</v>
      </c>
      <c r="F17" s="8">
        <f t="shared" si="6"/>
        <v>166.49</v>
      </c>
      <c r="G17" s="8">
        <f t="shared" si="6"/>
        <v>138.82</v>
      </c>
      <c r="H17" s="8">
        <f t="shared" si="6"/>
        <v>383.4</v>
      </c>
      <c r="I17" s="8">
        <f t="shared" si="6"/>
        <v>563.6</v>
      </c>
      <c r="J17" s="8">
        <f t="shared" si="6"/>
        <v>707.11</v>
      </c>
      <c r="L17" s="3" t="s">
        <v>10</v>
      </c>
      <c r="M17" s="3" t="s">
        <v>11</v>
      </c>
      <c r="N17" s="3" t="s">
        <v>11</v>
      </c>
      <c r="O17" s="3" t="s">
        <v>11</v>
      </c>
      <c r="P17" s="3" t="s">
        <v>10</v>
      </c>
      <c r="Q17" s="3" t="s">
        <v>11</v>
      </c>
      <c r="R17" s="3" t="s">
        <v>11</v>
      </c>
      <c r="S17" s="3" t="s">
        <v>11</v>
      </c>
    </row>
    <row r="18" spans="1:19" ht="29" x14ac:dyDescent="0.35">
      <c r="A18" s="7" t="s">
        <v>29</v>
      </c>
      <c r="B18" s="7" t="s">
        <v>36</v>
      </c>
      <c r="C18" s="8">
        <f>M8</f>
        <v>1167.99</v>
      </c>
      <c r="D18" s="8">
        <f t="shared" si="6"/>
        <v>63.88</v>
      </c>
      <c r="E18" s="8">
        <f t="shared" si="6"/>
        <v>238.11</v>
      </c>
      <c r="F18" s="8">
        <f t="shared" si="6"/>
        <v>366.59</v>
      </c>
      <c r="G18" s="8">
        <f t="shared" si="6"/>
        <v>281.25</v>
      </c>
      <c r="H18" s="8">
        <f t="shared" si="6"/>
        <v>873.64</v>
      </c>
      <c r="I18" s="8">
        <f t="shared" si="6"/>
        <v>1142.6300000000001</v>
      </c>
      <c r="J18" s="8">
        <f t="shared" si="6"/>
        <v>1308.9000000000001</v>
      </c>
    </row>
    <row r="19" spans="1:19" ht="29" x14ac:dyDescent="0.35">
      <c r="A19" s="7" t="s">
        <v>27</v>
      </c>
      <c r="B19" s="7" t="s">
        <v>60</v>
      </c>
      <c r="C19">
        <f t="shared" ref="C19:D21" si="7">M6</f>
        <v>219.6</v>
      </c>
      <c r="D19">
        <f t="shared" si="7"/>
        <v>50.95</v>
      </c>
      <c r="E19">
        <f t="shared" ref="E19:J21" si="8">O6</f>
        <v>77.08</v>
      </c>
      <c r="F19">
        <f t="shared" si="8"/>
        <v>87.78</v>
      </c>
      <c r="G19">
        <f t="shared" si="8"/>
        <v>80.77</v>
      </c>
      <c r="H19">
        <f t="shared" si="8"/>
        <v>146.88999999999999</v>
      </c>
      <c r="I19">
        <f t="shared" si="8"/>
        <v>209.75</v>
      </c>
      <c r="J19">
        <f t="shared" si="8"/>
        <v>269.75</v>
      </c>
    </row>
    <row r="20" spans="1:19" ht="29" x14ac:dyDescent="0.35">
      <c r="A20" s="7" t="s">
        <v>28</v>
      </c>
      <c r="B20" s="7" t="s">
        <v>60</v>
      </c>
      <c r="C20">
        <f t="shared" si="7"/>
        <v>582.70000000000005</v>
      </c>
      <c r="D20">
        <f t="shared" si="7"/>
        <v>54.66</v>
      </c>
      <c r="E20">
        <f t="shared" si="8"/>
        <v>118.88</v>
      </c>
      <c r="F20">
        <f t="shared" si="8"/>
        <v>160.49</v>
      </c>
      <c r="G20">
        <f t="shared" si="8"/>
        <v>132.82</v>
      </c>
      <c r="H20">
        <f t="shared" si="8"/>
        <v>377.4</v>
      </c>
      <c r="I20">
        <f t="shared" si="8"/>
        <v>557.6</v>
      </c>
      <c r="J20">
        <f t="shared" si="8"/>
        <v>701.11</v>
      </c>
    </row>
    <row r="21" spans="1:19" ht="29" x14ac:dyDescent="0.35">
      <c r="A21" s="7" t="s">
        <v>29</v>
      </c>
      <c r="B21" s="7" t="s">
        <v>60</v>
      </c>
      <c r="C21">
        <f t="shared" si="7"/>
        <v>1167.99</v>
      </c>
      <c r="D21">
        <f t="shared" si="7"/>
        <v>57.88</v>
      </c>
      <c r="E21">
        <f t="shared" si="8"/>
        <v>232.11</v>
      </c>
      <c r="F21">
        <f t="shared" si="8"/>
        <v>360.59</v>
      </c>
      <c r="G21">
        <f t="shared" si="8"/>
        <v>275.25</v>
      </c>
      <c r="H21">
        <f t="shared" si="8"/>
        <v>867.64</v>
      </c>
      <c r="I21">
        <f t="shared" si="8"/>
        <v>1136.6300000000001</v>
      </c>
      <c r="J21">
        <f t="shared" si="8"/>
        <v>1302.9000000000001</v>
      </c>
    </row>
  </sheetData>
  <mergeCells count="3">
    <mergeCell ref="L2:T2"/>
    <mergeCell ref="M10:O10"/>
    <mergeCell ref="Q10:S10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AD30C2-1554-488A-B356-E29D0B489842}">
  <dimension ref="A2:V21"/>
  <sheetViews>
    <sheetView topLeftCell="A3" workbookViewId="0">
      <selection activeCell="K7" sqref="K7"/>
    </sheetView>
  </sheetViews>
  <sheetFormatPr defaultRowHeight="14.5" x14ac:dyDescent="0.35"/>
  <sheetData>
    <row r="2" spans="1:22" ht="43.5" x14ac:dyDescent="0.35">
      <c r="A2" s="7" t="s">
        <v>17</v>
      </c>
      <c r="B2" s="7" t="s">
        <v>31</v>
      </c>
      <c r="C2" s="22" t="s">
        <v>52</v>
      </c>
      <c r="D2" s="22" t="s">
        <v>53</v>
      </c>
      <c r="E2" s="22" t="s">
        <v>54</v>
      </c>
      <c r="F2" s="22" t="s">
        <v>55</v>
      </c>
      <c r="G2" s="22" t="s">
        <v>56</v>
      </c>
      <c r="H2" s="22" t="s">
        <v>57</v>
      </c>
      <c r="I2" s="22" t="s">
        <v>58</v>
      </c>
      <c r="J2" s="22" t="s">
        <v>59</v>
      </c>
      <c r="K2" s="22" t="s">
        <v>95</v>
      </c>
      <c r="L2" s="22"/>
      <c r="M2" s="22"/>
      <c r="N2" s="30" t="s">
        <v>13</v>
      </c>
      <c r="O2" s="30"/>
      <c r="P2" s="30"/>
      <c r="Q2" s="30"/>
      <c r="R2" s="30"/>
      <c r="S2" s="30"/>
      <c r="T2" s="30"/>
      <c r="U2" s="30"/>
      <c r="V2" s="30"/>
    </row>
    <row r="3" spans="1:22" ht="43.5" x14ac:dyDescent="0.35">
      <c r="A3" s="7"/>
      <c r="B3" s="7"/>
      <c r="C3" s="7"/>
      <c r="D3" s="7"/>
      <c r="E3" s="7"/>
      <c r="F3" s="7"/>
      <c r="G3" s="7"/>
      <c r="H3" s="20"/>
      <c r="I3" s="20"/>
      <c r="N3" s="6"/>
      <c r="O3" s="22" t="s">
        <v>52</v>
      </c>
      <c r="P3" s="22" t="s">
        <v>53</v>
      </c>
      <c r="Q3" s="22" t="s">
        <v>54</v>
      </c>
      <c r="R3" s="22" t="s">
        <v>55</v>
      </c>
      <c r="S3" s="22" t="s">
        <v>56</v>
      </c>
      <c r="T3" s="22" t="s">
        <v>57</v>
      </c>
      <c r="U3" s="22" t="s">
        <v>58</v>
      </c>
      <c r="V3" s="22" t="s">
        <v>59</v>
      </c>
    </row>
    <row r="4" spans="1:22" ht="58" x14ac:dyDescent="0.35">
      <c r="A4" s="7" t="s">
        <v>27</v>
      </c>
      <c r="B4" s="7" t="s">
        <v>32</v>
      </c>
      <c r="C4" s="8">
        <f>O6+O12</f>
        <v>341.6</v>
      </c>
      <c r="D4" s="8">
        <f t="shared" ref="D4:J6" si="0">P6+uganda_adults_trad_wood</f>
        <v>178.95</v>
      </c>
      <c r="E4" s="8">
        <f t="shared" si="0"/>
        <v>205.07999999999998</v>
      </c>
      <c r="F4" s="8">
        <f t="shared" si="0"/>
        <v>215.78</v>
      </c>
      <c r="G4" s="8">
        <f t="shared" si="0"/>
        <v>208.76999999999998</v>
      </c>
      <c r="H4" s="8">
        <f t="shared" si="0"/>
        <v>274.89</v>
      </c>
      <c r="I4" s="8">
        <f t="shared" si="0"/>
        <v>337.75</v>
      </c>
      <c r="J4" s="8">
        <f t="shared" si="0"/>
        <v>397.75</v>
      </c>
      <c r="K4" s="23"/>
      <c r="L4" s="23"/>
      <c r="N4" s="5" t="s">
        <v>17</v>
      </c>
      <c r="O4" s="5" t="s">
        <v>18</v>
      </c>
      <c r="P4" s="5" t="s">
        <v>19</v>
      </c>
      <c r="Q4" s="5" t="s">
        <v>20</v>
      </c>
      <c r="R4" s="5" t="s">
        <v>21</v>
      </c>
      <c r="S4" s="5" t="s">
        <v>22</v>
      </c>
      <c r="T4" s="5" t="s">
        <v>23</v>
      </c>
      <c r="U4" s="5" t="s">
        <v>24</v>
      </c>
      <c r="V4" s="5" t="s">
        <v>25</v>
      </c>
    </row>
    <row r="5" spans="1:22" ht="43.5" x14ac:dyDescent="0.35">
      <c r="A5" s="7" t="s">
        <v>28</v>
      </c>
      <c r="B5" s="7" t="s">
        <v>32</v>
      </c>
      <c r="C5" s="8">
        <f>O7+O13</f>
        <v>691.7</v>
      </c>
      <c r="D5" s="8">
        <f t="shared" si="0"/>
        <v>182.66</v>
      </c>
      <c r="E5" s="8">
        <f t="shared" si="0"/>
        <v>246.88</v>
      </c>
      <c r="F5" s="8">
        <f t="shared" si="0"/>
        <v>288.49</v>
      </c>
      <c r="G5" s="8">
        <f t="shared" si="0"/>
        <v>260.82</v>
      </c>
      <c r="H5" s="8">
        <f t="shared" si="0"/>
        <v>505.4</v>
      </c>
      <c r="I5" s="8">
        <f t="shared" si="0"/>
        <v>685.6</v>
      </c>
      <c r="J5" s="8">
        <f t="shared" si="0"/>
        <v>829.11</v>
      </c>
      <c r="K5" s="23"/>
      <c r="L5" s="23"/>
      <c r="N5" s="5" t="s">
        <v>26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</row>
    <row r="6" spans="1:22" ht="43.5" x14ac:dyDescent="0.35">
      <c r="A6" s="7" t="s">
        <v>29</v>
      </c>
      <c r="B6" s="7" t="s">
        <v>32</v>
      </c>
      <c r="C6" s="8">
        <f>O8+O12</f>
        <v>1289.99</v>
      </c>
      <c r="D6" s="8">
        <f t="shared" si="0"/>
        <v>185.88</v>
      </c>
      <c r="E6" s="8">
        <f t="shared" si="0"/>
        <v>360.11</v>
      </c>
      <c r="F6" s="8">
        <f t="shared" si="0"/>
        <v>488.59</v>
      </c>
      <c r="G6" s="8">
        <f t="shared" si="0"/>
        <v>403.25</v>
      </c>
      <c r="H6" s="8">
        <f t="shared" si="0"/>
        <v>995.64</v>
      </c>
      <c r="I6" s="8">
        <f t="shared" si="0"/>
        <v>1264.6300000000001</v>
      </c>
      <c r="J6" s="8">
        <f t="shared" si="0"/>
        <v>1430.9</v>
      </c>
      <c r="K6" s="23">
        <f>C6-D6</f>
        <v>1104.1100000000001</v>
      </c>
      <c r="L6" s="23"/>
      <c r="N6" s="5" t="s">
        <v>27</v>
      </c>
      <c r="O6" s="6">
        <v>219.6</v>
      </c>
      <c r="P6" s="6">
        <v>50.95</v>
      </c>
      <c r="Q6" s="6">
        <v>77.08</v>
      </c>
      <c r="R6" s="6">
        <v>87.78</v>
      </c>
      <c r="S6" s="6">
        <v>80.77</v>
      </c>
      <c r="T6" s="6">
        <v>146.88999999999999</v>
      </c>
      <c r="U6" s="6">
        <v>209.75</v>
      </c>
      <c r="V6" s="6">
        <v>269.75</v>
      </c>
    </row>
    <row r="7" spans="1:22" ht="43.5" x14ac:dyDescent="0.35">
      <c r="A7" s="7" t="s">
        <v>27</v>
      </c>
      <c r="B7" s="7" t="s">
        <v>33</v>
      </c>
      <c r="C7" s="8">
        <f>O6+O13</f>
        <v>328.6</v>
      </c>
      <c r="D7" s="8">
        <f t="shared" ref="D7:J9" si="1">P6+Uganda_adults_improved_wood</f>
        <v>166.95</v>
      </c>
      <c r="E7" s="8">
        <f t="shared" si="1"/>
        <v>193.07999999999998</v>
      </c>
      <c r="F7" s="8">
        <f t="shared" si="1"/>
        <v>203.78</v>
      </c>
      <c r="G7" s="8">
        <f t="shared" si="1"/>
        <v>196.76999999999998</v>
      </c>
      <c r="H7" s="8">
        <f t="shared" si="1"/>
        <v>262.89</v>
      </c>
      <c r="I7" s="8">
        <f t="shared" si="1"/>
        <v>325.75</v>
      </c>
      <c r="J7" s="8">
        <f t="shared" si="1"/>
        <v>385.75</v>
      </c>
      <c r="K7" s="23"/>
      <c r="L7" s="23"/>
      <c r="N7" s="5" t="s">
        <v>28</v>
      </c>
      <c r="O7" s="6">
        <v>582.70000000000005</v>
      </c>
      <c r="P7" s="6">
        <v>54.66</v>
      </c>
      <c r="Q7" s="6">
        <v>118.88</v>
      </c>
      <c r="R7" s="6">
        <v>160.49</v>
      </c>
      <c r="S7" s="6">
        <v>132.82</v>
      </c>
      <c r="T7" s="6">
        <v>377.4</v>
      </c>
      <c r="U7" s="6">
        <v>557.6</v>
      </c>
      <c r="V7" s="6">
        <v>701.11</v>
      </c>
    </row>
    <row r="8" spans="1:22" ht="43.5" x14ac:dyDescent="0.35">
      <c r="A8" s="7" t="s">
        <v>28</v>
      </c>
      <c r="B8" s="7" t="s">
        <v>33</v>
      </c>
      <c r="C8" s="8">
        <f>O7+O13</f>
        <v>691.7</v>
      </c>
      <c r="D8" s="8">
        <f t="shared" si="1"/>
        <v>170.66</v>
      </c>
      <c r="E8" s="8">
        <f t="shared" si="1"/>
        <v>234.88</v>
      </c>
      <c r="F8" s="8">
        <f t="shared" si="1"/>
        <v>276.49</v>
      </c>
      <c r="G8" s="8">
        <f t="shared" si="1"/>
        <v>248.82</v>
      </c>
      <c r="H8" s="8">
        <f t="shared" si="1"/>
        <v>493.4</v>
      </c>
      <c r="I8" s="8">
        <f t="shared" si="1"/>
        <v>673.6</v>
      </c>
      <c r="J8" s="8">
        <f t="shared" si="1"/>
        <v>817.11</v>
      </c>
      <c r="K8" s="23"/>
      <c r="L8" s="23"/>
      <c r="N8" s="5" t="s">
        <v>29</v>
      </c>
      <c r="O8" s="6">
        <v>1167.99</v>
      </c>
      <c r="P8" s="6">
        <v>57.88</v>
      </c>
      <c r="Q8" s="6">
        <v>232.11</v>
      </c>
      <c r="R8" s="6">
        <v>360.59</v>
      </c>
      <c r="S8" s="6">
        <v>275.25</v>
      </c>
      <c r="T8" s="6">
        <v>867.64</v>
      </c>
      <c r="U8" s="6">
        <v>1136.6300000000001</v>
      </c>
      <c r="V8" s="6">
        <v>1302.9000000000001</v>
      </c>
    </row>
    <row r="9" spans="1:22" ht="43.5" x14ac:dyDescent="0.35">
      <c r="A9" s="7" t="s">
        <v>29</v>
      </c>
      <c r="B9" s="7" t="s">
        <v>33</v>
      </c>
      <c r="C9" s="8">
        <f>O8+O13</f>
        <v>1276.99</v>
      </c>
      <c r="D9" s="8">
        <f t="shared" si="1"/>
        <v>173.88</v>
      </c>
      <c r="E9" s="8">
        <f t="shared" si="1"/>
        <v>348.11</v>
      </c>
      <c r="F9" s="8">
        <f t="shared" si="1"/>
        <v>476.59</v>
      </c>
      <c r="G9" s="8">
        <f t="shared" si="1"/>
        <v>391.25</v>
      </c>
      <c r="H9" s="8">
        <f t="shared" si="1"/>
        <v>983.64</v>
      </c>
      <c r="I9" s="8">
        <f t="shared" si="1"/>
        <v>1252.6300000000001</v>
      </c>
      <c r="J9" s="8">
        <f t="shared" si="1"/>
        <v>1418.9</v>
      </c>
      <c r="K9" s="23"/>
      <c r="L9" s="23"/>
    </row>
    <row r="10" spans="1:22" ht="43.5" x14ac:dyDescent="0.35">
      <c r="A10" s="7" t="s">
        <v>27</v>
      </c>
      <c r="B10" s="7" t="s">
        <v>34</v>
      </c>
      <c r="C10" s="8">
        <f>O6+O14</f>
        <v>270.60000000000002</v>
      </c>
      <c r="D10" s="8">
        <f t="shared" ref="D10:J10" si="2">P6+Uganda_adults_charcoal</f>
        <v>113.95</v>
      </c>
      <c r="E10" s="8">
        <f t="shared" si="2"/>
        <v>140.07999999999998</v>
      </c>
      <c r="F10" s="8">
        <f t="shared" si="2"/>
        <v>150.78</v>
      </c>
      <c r="G10" s="8">
        <f t="shared" si="2"/>
        <v>143.76999999999998</v>
      </c>
      <c r="H10" s="8">
        <f t="shared" si="2"/>
        <v>209.89</v>
      </c>
      <c r="I10" s="8">
        <f t="shared" si="2"/>
        <v>272.75</v>
      </c>
      <c r="J10" s="8">
        <f t="shared" si="2"/>
        <v>332.75</v>
      </c>
      <c r="K10" s="23"/>
      <c r="L10" s="23"/>
      <c r="N10" s="1" t="s">
        <v>13</v>
      </c>
      <c r="O10" s="32" t="s">
        <v>0</v>
      </c>
      <c r="P10" s="33"/>
      <c r="Q10" s="34"/>
      <c r="R10" s="1" t="s">
        <v>14</v>
      </c>
      <c r="S10" s="32" t="s">
        <v>12</v>
      </c>
      <c r="T10" s="33"/>
      <c r="U10" s="34"/>
    </row>
    <row r="11" spans="1:22" ht="58" x14ac:dyDescent="0.35">
      <c r="A11" s="7" t="s">
        <v>28</v>
      </c>
      <c r="B11" s="7" t="s">
        <v>34</v>
      </c>
      <c r="C11" s="8">
        <f>O7+O14</f>
        <v>633.70000000000005</v>
      </c>
      <c r="D11" s="8">
        <f t="shared" ref="D11:J11" si="3">P7+Uganda_adults_improved_wood</f>
        <v>170.66</v>
      </c>
      <c r="E11" s="8">
        <f t="shared" si="3"/>
        <v>234.88</v>
      </c>
      <c r="F11" s="8">
        <f t="shared" si="3"/>
        <v>276.49</v>
      </c>
      <c r="G11" s="8">
        <f t="shared" si="3"/>
        <v>248.82</v>
      </c>
      <c r="H11" s="8">
        <f t="shared" si="3"/>
        <v>493.4</v>
      </c>
      <c r="I11" s="8">
        <f t="shared" si="3"/>
        <v>673.6</v>
      </c>
      <c r="J11" s="8">
        <f t="shared" si="3"/>
        <v>817.11</v>
      </c>
      <c r="K11" s="23"/>
      <c r="L11" s="23"/>
      <c r="N11" s="2" t="s">
        <v>1</v>
      </c>
      <c r="O11" s="3" t="s">
        <v>2</v>
      </c>
      <c r="P11" s="3" t="s">
        <v>3</v>
      </c>
      <c r="Q11" s="3" t="s">
        <v>4</v>
      </c>
      <c r="R11" s="2" t="s">
        <v>1</v>
      </c>
      <c r="S11" s="3" t="s">
        <v>2</v>
      </c>
      <c r="T11" s="3" t="s">
        <v>3</v>
      </c>
      <c r="U11" s="3" t="s">
        <v>4</v>
      </c>
    </row>
    <row r="12" spans="1:22" ht="43.5" x14ac:dyDescent="0.35">
      <c r="A12" s="7" t="s">
        <v>29</v>
      </c>
      <c r="B12" s="7" t="s">
        <v>34</v>
      </c>
      <c r="C12" s="8">
        <f>O8+O14</f>
        <v>1218.99</v>
      </c>
      <c r="D12" s="8">
        <f t="shared" ref="D12:J12" si="4">O8+Uganda_adults_charcoal</f>
        <v>1230.99</v>
      </c>
      <c r="E12" s="8">
        <f t="shared" si="4"/>
        <v>120.88</v>
      </c>
      <c r="F12" s="8">
        <f t="shared" si="4"/>
        <v>295.11</v>
      </c>
      <c r="G12" s="8">
        <f t="shared" si="4"/>
        <v>423.59</v>
      </c>
      <c r="H12" s="8">
        <f t="shared" si="4"/>
        <v>338.25</v>
      </c>
      <c r="I12" s="8">
        <f t="shared" si="4"/>
        <v>930.64</v>
      </c>
      <c r="J12" s="8">
        <f t="shared" si="4"/>
        <v>1199.6300000000001</v>
      </c>
      <c r="K12" s="23"/>
      <c r="L12" s="23"/>
      <c r="N12" s="3" t="s">
        <v>5</v>
      </c>
      <c r="O12">
        <v>122</v>
      </c>
      <c r="P12">
        <v>116</v>
      </c>
      <c r="Q12">
        <v>128</v>
      </c>
      <c r="R12" s="3" t="s">
        <v>5</v>
      </c>
      <c r="S12">
        <v>14.75</v>
      </c>
      <c r="T12">
        <v>15.25</v>
      </c>
      <c r="U12">
        <v>12.93</v>
      </c>
    </row>
    <row r="13" spans="1:22" ht="43.5" x14ac:dyDescent="0.35">
      <c r="A13" s="7" t="s">
        <v>27</v>
      </c>
      <c r="B13" s="7" t="s">
        <v>35</v>
      </c>
      <c r="C13" s="8">
        <f>O6+O15</f>
        <v>241.6</v>
      </c>
      <c r="D13" s="8">
        <f t="shared" ref="D13:J15" si="5">P6+Uganda_adults_minimoto</f>
        <v>81.95</v>
      </c>
      <c r="E13" s="8">
        <f t="shared" si="5"/>
        <v>108.08</v>
      </c>
      <c r="F13" s="8">
        <f t="shared" si="5"/>
        <v>118.78</v>
      </c>
      <c r="G13" s="8">
        <f t="shared" si="5"/>
        <v>111.77</v>
      </c>
      <c r="H13" s="8">
        <f t="shared" si="5"/>
        <v>177.89</v>
      </c>
      <c r="I13" s="8">
        <f t="shared" si="5"/>
        <v>240.75</v>
      </c>
      <c r="J13" s="8">
        <f t="shared" si="5"/>
        <v>300.75</v>
      </c>
      <c r="K13" s="23"/>
      <c r="L13" s="23"/>
      <c r="N13" s="3" t="s">
        <v>6</v>
      </c>
      <c r="O13">
        <v>109</v>
      </c>
      <c r="P13">
        <v>102</v>
      </c>
      <c r="Q13">
        <v>116</v>
      </c>
      <c r="R13" s="3" t="s">
        <v>6</v>
      </c>
      <c r="S13">
        <v>17.329999999999998</v>
      </c>
      <c r="T13">
        <v>18.12</v>
      </c>
      <c r="U13">
        <v>15.54</v>
      </c>
    </row>
    <row r="14" spans="1:22" ht="43.5" x14ac:dyDescent="0.35">
      <c r="A14" s="7" t="s">
        <v>28</v>
      </c>
      <c r="B14" s="7" t="s">
        <v>35</v>
      </c>
      <c r="C14" s="8">
        <f>O7+O15</f>
        <v>604.70000000000005</v>
      </c>
      <c r="D14" s="8">
        <f t="shared" si="5"/>
        <v>85.66</v>
      </c>
      <c r="E14" s="8">
        <f t="shared" si="5"/>
        <v>149.88</v>
      </c>
      <c r="F14" s="8">
        <f t="shared" si="5"/>
        <v>191.49</v>
      </c>
      <c r="G14" s="8">
        <f t="shared" si="5"/>
        <v>163.82</v>
      </c>
      <c r="H14" s="8">
        <f t="shared" si="5"/>
        <v>408.4</v>
      </c>
      <c r="I14" s="8">
        <f t="shared" si="5"/>
        <v>588.6</v>
      </c>
      <c r="J14" s="8">
        <f t="shared" si="5"/>
        <v>732.11</v>
      </c>
      <c r="K14" s="23"/>
      <c r="L14" s="23"/>
      <c r="N14" s="3" t="s">
        <v>7</v>
      </c>
      <c r="O14">
        <v>51</v>
      </c>
      <c r="P14">
        <v>42</v>
      </c>
      <c r="Q14">
        <v>63</v>
      </c>
      <c r="R14" s="3" t="s">
        <v>7</v>
      </c>
      <c r="S14">
        <v>22.5</v>
      </c>
      <c r="T14">
        <v>20.48</v>
      </c>
      <c r="U14">
        <v>21.45</v>
      </c>
    </row>
    <row r="15" spans="1:22" ht="43.5" x14ac:dyDescent="0.35">
      <c r="A15" s="7" t="s">
        <v>29</v>
      </c>
      <c r="B15" s="7" t="s">
        <v>35</v>
      </c>
      <c r="C15" s="8">
        <f>O8+O15</f>
        <v>1189.99</v>
      </c>
      <c r="D15" s="8">
        <f t="shared" si="5"/>
        <v>88.88</v>
      </c>
      <c r="E15" s="8">
        <f t="shared" si="5"/>
        <v>263.11</v>
      </c>
      <c r="F15" s="8">
        <f t="shared" si="5"/>
        <v>391.59</v>
      </c>
      <c r="G15" s="8">
        <f t="shared" si="5"/>
        <v>306.25</v>
      </c>
      <c r="H15" s="8">
        <f t="shared" si="5"/>
        <v>898.64</v>
      </c>
      <c r="I15" s="8">
        <f t="shared" si="5"/>
        <v>1167.6300000000001</v>
      </c>
      <c r="J15" s="8">
        <f t="shared" si="5"/>
        <v>1333.9</v>
      </c>
      <c r="K15" s="23"/>
      <c r="L15" s="23"/>
      <c r="N15" s="3" t="s">
        <v>8</v>
      </c>
      <c r="O15">
        <v>22</v>
      </c>
      <c r="P15">
        <v>14</v>
      </c>
      <c r="Q15">
        <v>31</v>
      </c>
      <c r="R15" s="3" t="s">
        <v>8</v>
      </c>
      <c r="S15">
        <v>15.7</v>
      </c>
      <c r="T15">
        <v>12.69</v>
      </c>
      <c r="U15">
        <v>17.579999999999998</v>
      </c>
    </row>
    <row r="16" spans="1:22" ht="29" x14ac:dyDescent="0.35">
      <c r="A16" s="7" t="s">
        <v>27</v>
      </c>
      <c r="B16" s="7" t="s">
        <v>36</v>
      </c>
      <c r="C16" s="8">
        <f>O6+O16</f>
        <v>223.6</v>
      </c>
      <c r="D16" s="8">
        <f t="shared" ref="D16:J18" si="6">P6+Uganda_adults_LPG</f>
        <v>56.95</v>
      </c>
      <c r="E16" s="8">
        <f t="shared" si="6"/>
        <v>83.08</v>
      </c>
      <c r="F16" s="8">
        <f t="shared" si="6"/>
        <v>93.78</v>
      </c>
      <c r="G16" s="8">
        <f t="shared" si="6"/>
        <v>86.77</v>
      </c>
      <c r="H16" s="8">
        <f t="shared" si="6"/>
        <v>152.88999999999999</v>
      </c>
      <c r="I16" s="8">
        <f t="shared" si="6"/>
        <v>215.75</v>
      </c>
      <c r="J16" s="8">
        <f t="shared" si="6"/>
        <v>275.75</v>
      </c>
      <c r="K16" s="23"/>
      <c r="L16" s="23"/>
      <c r="N16" s="3" t="s">
        <v>9</v>
      </c>
      <c r="O16">
        <v>4</v>
      </c>
      <c r="P16">
        <v>2</v>
      </c>
      <c r="Q16">
        <v>6</v>
      </c>
      <c r="R16" s="3" t="s">
        <v>9</v>
      </c>
      <c r="S16">
        <v>7.28</v>
      </c>
      <c r="T16">
        <v>4.82</v>
      </c>
      <c r="U16">
        <v>9.98</v>
      </c>
    </row>
    <row r="17" spans="1:21" ht="29" x14ac:dyDescent="0.35">
      <c r="A17" s="7" t="s">
        <v>28</v>
      </c>
      <c r="B17" s="7" t="s">
        <v>36</v>
      </c>
      <c r="C17" s="8">
        <f>O7+O16</f>
        <v>586.70000000000005</v>
      </c>
      <c r="D17" s="8">
        <f t="shared" si="6"/>
        <v>60.66</v>
      </c>
      <c r="E17" s="8">
        <f t="shared" si="6"/>
        <v>124.88</v>
      </c>
      <c r="F17" s="8">
        <f t="shared" si="6"/>
        <v>166.49</v>
      </c>
      <c r="G17" s="8">
        <f t="shared" si="6"/>
        <v>138.82</v>
      </c>
      <c r="H17" s="8">
        <f t="shared" si="6"/>
        <v>383.4</v>
      </c>
      <c r="I17" s="8">
        <f t="shared" si="6"/>
        <v>563.6</v>
      </c>
      <c r="J17" s="8">
        <f t="shared" si="6"/>
        <v>707.11</v>
      </c>
      <c r="K17" s="23"/>
      <c r="L17" s="23"/>
      <c r="N17" s="3" t="s">
        <v>10</v>
      </c>
      <c r="O17" s="3" t="s">
        <v>11</v>
      </c>
      <c r="P17" s="3" t="s">
        <v>11</v>
      </c>
      <c r="Q17" s="3" t="s">
        <v>11</v>
      </c>
      <c r="R17" s="3" t="s">
        <v>10</v>
      </c>
      <c r="S17" s="3" t="s">
        <v>11</v>
      </c>
      <c r="T17" s="3" t="s">
        <v>11</v>
      </c>
      <c r="U17" s="3" t="s">
        <v>11</v>
      </c>
    </row>
    <row r="18" spans="1:21" ht="29" x14ac:dyDescent="0.35">
      <c r="A18" s="7" t="s">
        <v>29</v>
      </c>
      <c r="B18" s="7" t="s">
        <v>36</v>
      </c>
      <c r="C18" s="8">
        <f>O8+O16</f>
        <v>1171.99</v>
      </c>
      <c r="D18" s="8">
        <f t="shared" si="6"/>
        <v>63.88</v>
      </c>
      <c r="E18" s="8">
        <f t="shared" si="6"/>
        <v>238.11</v>
      </c>
      <c r="F18" s="8">
        <f t="shared" si="6"/>
        <v>366.59</v>
      </c>
      <c r="G18" s="8">
        <f t="shared" si="6"/>
        <v>281.25</v>
      </c>
      <c r="H18" s="8">
        <f t="shared" si="6"/>
        <v>873.64</v>
      </c>
      <c r="I18" s="8">
        <f t="shared" si="6"/>
        <v>1142.6300000000001</v>
      </c>
      <c r="J18" s="8">
        <f t="shared" si="6"/>
        <v>1308.9000000000001</v>
      </c>
      <c r="K18" s="23"/>
      <c r="L18" s="23"/>
    </row>
    <row r="19" spans="1:21" ht="29" x14ac:dyDescent="0.35">
      <c r="A19" s="7" t="s">
        <v>27</v>
      </c>
      <c r="B19" s="7" t="s">
        <v>60</v>
      </c>
      <c r="C19">
        <f t="shared" ref="C19:D21" si="7">O6</f>
        <v>219.6</v>
      </c>
      <c r="D19">
        <f t="shared" si="7"/>
        <v>50.95</v>
      </c>
      <c r="E19">
        <f t="shared" ref="E19:J21" si="8">Q6</f>
        <v>77.08</v>
      </c>
      <c r="F19">
        <f t="shared" si="8"/>
        <v>87.78</v>
      </c>
      <c r="G19">
        <f t="shared" si="8"/>
        <v>80.77</v>
      </c>
      <c r="H19">
        <f t="shared" si="8"/>
        <v>146.88999999999999</v>
      </c>
      <c r="I19">
        <f t="shared" si="8"/>
        <v>209.75</v>
      </c>
      <c r="J19">
        <f t="shared" si="8"/>
        <v>269.75</v>
      </c>
    </row>
    <row r="20" spans="1:21" ht="29" x14ac:dyDescent="0.35">
      <c r="A20" s="7" t="s">
        <v>28</v>
      </c>
      <c r="B20" s="7" t="s">
        <v>60</v>
      </c>
      <c r="C20">
        <f t="shared" si="7"/>
        <v>582.70000000000005</v>
      </c>
      <c r="D20">
        <f t="shared" si="7"/>
        <v>54.66</v>
      </c>
      <c r="E20">
        <f t="shared" si="8"/>
        <v>118.88</v>
      </c>
      <c r="F20">
        <f t="shared" si="8"/>
        <v>160.49</v>
      </c>
      <c r="G20">
        <f t="shared" si="8"/>
        <v>132.82</v>
      </c>
      <c r="H20">
        <f t="shared" si="8"/>
        <v>377.4</v>
      </c>
      <c r="I20">
        <f t="shared" si="8"/>
        <v>557.6</v>
      </c>
      <c r="J20">
        <f t="shared" si="8"/>
        <v>701.11</v>
      </c>
    </row>
    <row r="21" spans="1:21" ht="29" x14ac:dyDescent="0.35">
      <c r="A21" s="7" t="s">
        <v>29</v>
      </c>
      <c r="B21" s="7" t="s">
        <v>60</v>
      </c>
      <c r="C21">
        <f t="shared" si="7"/>
        <v>1167.99</v>
      </c>
      <c r="D21">
        <f t="shared" si="7"/>
        <v>57.88</v>
      </c>
      <c r="E21">
        <f t="shared" si="8"/>
        <v>232.11</v>
      </c>
      <c r="F21">
        <f t="shared" si="8"/>
        <v>360.59</v>
      </c>
      <c r="G21">
        <f t="shared" si="8"/>
        <v>275.25</v>
      </c>
      <c r="H21">
        <f t="shared" si="8"/>
        <v>867.64</v>
      </c>
      <c r="I21">
        <f t="shared" si="8"/>
        <v>1136.6300000000001</v>
      </c>
      <c r="J21">
        <f t="shared" si="8"/>
        <v>1302.9000000000001</v>
      </c>
    </row>
  </sheetData>
  <mergeCells count="3">
    <mergeCell ref="N2:V2"/>
    <mergeCell ref="O10:Q10"/>
    <mergeCell ref="S10:U10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9A6DB-D75A-4F90-99BD-A53BB4272F8A}">
  <dimension ref="A2:T21"/>
  <sheetViews>
    <sheetView topLeftCell="D1" workbookViewId="0">
      <selection sqref="A1:T21"/>
    </sheetView>
  </sheetViews>
  <sheetFormatPr defaultRowHeight="14.5" x14ac:dyDescent="0.35"/>
  <sheetData>
    <row r="2" spans="1:20" ht="43.5" x14ac:dyDescent="0.35">
      <c r="A2" s="7" t="s">
        <v>17</v>
      </c>
      <c r="B2" s="7" t="s">
        <v>31</v>
      </c>
      <c r="C2" s="22" t="s">
        <v>52</v>
      </c>
      <c r="D2" s="22" t="s">
        <v>53</v>
      </c>
      <c r="E2" s="22" t="s">
        <v>54</v>
      </c>
      <c r="F2" s="22" t="s">
        <v>55</v>
      </c>
      <c r="G2" s="22" t="s">
        <v>56</v>
      </c>
      <c r="H2" s="22" t="s">
        <v>57</v>
      </c>
      <c r="I2" s="22" t="s">
        <v>58</v>
      </c>
      <c r="J2" s="22" t="s">
        <v>59</v>
      </c>
      <c r="L2" s="30" t="s">
        <v>13</v>
      </c>
      <c r="M2" s="30"/>
      <c r="N2" s="30"/>
      <c r="O2" s="30"/>
      <c r="P2" s="30"/>
      <c r="Q2" s="30"/>
      <c r="R2" s="30"/>
      <c r="S2" s="30"/>
      <c r="T2" s="30"/>
    </row>
    <row r="3" spans="1:20" ht="43.5" x14ac:dyDescent="0.35">
      <c r="A3" s="7"/>
      <c r="B3" s="7"/>
      <c r="C3" s="7"/>
      <c r="D3" s="7"/>
      <c r="E3" s="7"/>
      <c r="F3" s="7"/>
      <c r="G3" s="7"/>
      <c r="H3" s="20"/>
      <c r="I3" s="20"/>
      <c r="L3" s="6"/>
      <c r="M3" s="22" t="s">
        <v>52</v>
      </c>
      <c r="N3" s="22" t="s">
        <v>53</v>
      </c>
      <c r="O3" s="22" t="s">
        <v>54</v>
      </c>
      <c r="P3" s="22" t="s">
        <v>55</v>
      </c>
      <c r="Q3" s="22" t="s">
        <v>56</v>
      </c>
      <c r="R3" s="22" t="s">
        <v>57</v>
      </c>
      <c r="S3" s="22" t="s">
        <v>58</v>
      </c>
      <c r="T3" s="22" t="s">
        <v>59</v>
      </c>
    </row>
    <row r="4" spans="1:20" ht="58" x14ac:dyDescent="0.35">
      <c r="A4" s="7" t="s">
        <v>27</v>
      </c>
      <c r="B4" s="7" t="s">
        <v>32</v>
      </c>
      <c r="C4" s="8">
        <f>M6+M12</f>
        <v>269.95999999999998</v>
      </c>
      <c r="D4" s="8">
        <f t="shared" ref="D4:J6" si="0">N6+Uganda_child_traditional_wood</f>
        <v>215.26</v>
      </c>
      <c r="E4" s="8">
        <f t="shared" si="0"/>
        <v>224.82999999999998</v>
      </c>
      <c r="F4" s="8">
        <f t="shared" si="0"/>
        <v>229.48</v>
      </c>
      <c r="G4" s="8">
        <f t="shared" si="0"/>
        <v>226.41</v>
      </c>
      <c r="H4" s="8">
        <f t="shared" si="0"/>
        <v>250.5</v>
      </c>
      <c r="I4" s="8">
        <f t="shared" si="0"/>
        <v>269.14</v>
      </c>
      <c r="J4" s="8">
        <f t="shared" si="0"/>
        <v>286.2</v>
      </c>
      <c r="L4" s="5" t="s">
        <v>17</v>
      </c>
      <c r="M4" s="5" t="s">
        <v>18</v>
      </c>
      <c r="N4" s="5" t="s">
        <v>19</v>
      </c>
      <c r="O4" s="5" t="s">
        <v>20</v>
      </c>
      <c r="P4" s="5" t="s">
        <v>21</v>
      </c>
      <c r="Q4" s="5" t="s">
        <v>22</v>
      </c>
      <c r="R4" s="5" t="s">
        <v>23</v>
      </c>
      <c r="S4" s="5" t="s">
        <v>24</v>
      </c>
      <c r="T4" s="5" t="s">
        <v>25</v>
      </c>
    </row>
    <row r="5" spans="1:20" ht="43.5" x14ac:dyDescent="0.35">
      <c r="A5" s="7" t="s">
        <v>28</v>
      </c>
      <c r="B5" s="7" t="s">
        <v>32</v>
      </c>
      <c r="C5" s="8">
        <f>M7+M13</f>
        <v>370.40999999999997</v>
      </c>
      <c r="D5" s="8">
        <f t="shared" si="0"/>
        <v>215.59</v>
      </c>
      <c r="E5" s="8">
        <f t="shared" si="0"/>
        <v>235.1</v>
      </c>
      <c r="F5" s="8">
        <f t="shared" si="0"/>
        <v>247.86</v>
      </c>
      <c r="G5" s="8">
        <f t="shared" si="0"/>
        <v>239.25</v>
      </c>
      <c r="H5" s="8">
        <f t="shared" si="0"/>
        <v>315.32</v>
      </c>
      <c r="I5" s="8">
        <f t="shared" si="0"/>
        <v>372.2</v>
      </c>
      <c r="J5" s="8">
        <f t="shared" si="0"/>
        <v>420.26</v>
      </c>
      <c r="L5" s="5" t="s">
        <v>26</v>
      </c>
      <c r="M5" s="6">
        <f>'Uganda child water DALYs'!B3</f>
        <v>0</v>
      </c>
      <c r="N5" s="6">
        <f>'Uganda child water DALYs'!C3</f>
        <v>0</v>
      </c>
      <c r="O5" s="6">
        <f>'Uganda child water DALYs'!D3</f>
        <v>0</v>
      </c>
      <c r="P5" s="6">
        <f>'Uganda child water DALYs'!E3</f>
        <v>0</v>
      </c>
      <c r="Q5" s="6">
        <f>'Uganda child water DALYs'!F3</f>
        <v>0</v>
      </c>
      <c r="R5" s="6">
        <f>'Uganda child water DALYs'!G3</f>
        <v>0</v>
      </c>
      <c r="S5" s="6">
        <f>'Uganda child water DALYs'!H3</f>
        <v>0</v>
      </c>
      <c r="T5" s="6">
        <f>'Uganda child water DALYs'!I3</f>
        <v>0</v>
      </c>
    </row>
    <row r="6" spans="1:20" ht="43.5" x14ac:dyDescent="0.35">
      <c r="A6" s="7" t="s">
        <v>29</v>
      </c>
      <c r="B6" s="7" t="s">
        <v>32</v>
      </c>
      <c r="C6" s="8">
        <f>M8+M12</f>
        <v>585.21</v>
      </c>
      <c r="D6" s="8">
        <f t="shared" si="0"/>
        <v>218.76</v>
      </c>
      <c r="E6" s="8">
        <f t="shared" si="0"/>
        <v>264.27999999999997</v>
      </c>
      <c r="F6" s="8">
        <f t="shared" si="0"/>
        <v>301.44</v>
      </c>
      <c r="G6" s="8">
        <f t="shared" si="0"/>
        <v>276.55</v>
      </c>
      <c r="H6" s="8">
        <f t="shared" si="0"/>
        <v>472.35</v>
      </c>
      <c r="I6" s="8">
        <f t="shared" si="0"/>
        <v>574.76</v>
      </c>
      <c r="J6" s="8">
        <f t="shared" si="0"/>
        <v>641.88</v>
      </c>
      <c r="L6" s="5" t="s">
        <v>27</v>
      </c>
      <c r="M6" s="6">
        <f>'Uganda child water DALYs'!B4</f>
        <v>75.959999999999994</v>
      </c>
      <c r="N6" s="6">
        <f>'Uganda child water DALYs'!C4</f>
        <v>19.260000000000002</v>
      </c>
      <c r="O6" s="6">
        <f>'Uganda child water DALYs'!D4</f>
        <v>28.83</v>
      </c>
      <c r="P6" s="6">
        <f>'Uganda child water DALYs'!E4</f>
        <v>33.479999999999997</v>
      </c>
      <c r="Q6" s="6">
        <f>'Uganda child water DALYs'!F4</f>
        <v>30.41</v>
      </c>
      <c r="R6" s="6">
        <f>'Uganda child water DALYs'!G4</f>
        <v>54.5</v>
      </c>
      <c r="S6" s="6">
        <f>'Uganda child water DALYs'!H4</f>
        <v>73.14</v>
      </c>
      <c r="T6" s="6">
        <f>'Uganda child water DALYs'!I4</f>
        <v>90.2</v>
      </c>
    </row>
    <row r="7" spans="1:20" ht="43.5" x14ac:dyDescent="0.35">
      <c r="A7" s="7" t="s">
        <v>27</v>
      </c>
      <c r="B7" s="7" t="s">
        <v>33</v>
      </c>
      <c r="C7" s="8">
        <f>M6+M13</f>
        <v>261.95999999999998</v>
      </c>
      <c r="D7" s="8">
        <f t="shared" ref="D7:J9" si="1">N6+Uganda_child_improved_wood</f>
        <v>210.26</v>
      </c>
      <c r="E7" s="8">
        <f t="shared" si="1"/>
        <v>219.82999999999998</v>
      </c>
      <c r="F7" s="8">
        <f t="shared" si="1"/>
        <v>224.48</v>
      </c>
      <c r="G7" s="8">
        <f t="shared" si="1"/>
        <v>221.41</v>
      </c>
      <c r="H7" s="8">
        <f t="shared" si="1"/>
        <v>245.5</v>
      </c>
      <c r="I7" s="8">
        <f t="shared" si="1"/>
        <v>264.14</v>
      </c>
      <c r="J7" s="8">
        <f t="shared" si="1"/>
        <v>281.2</v>
      </c>
      <c r="L7" s="5" t="s">
        <v>28</v>
      </c>
      <c r="M7" s="6">
        <f>'Uganda child water DALYs'!B5</f>
        <v>184.41</v>
      </c>
      <c r="N7" s="6">
        <f>'Uganda child water DALYs'!C5</f>
        <v>19.59</v>
      </c>
      <c r="O7" s="6">
        <f>'Uganda child water DALYs'!D5</f>
        <v>39.1</v>
      </c>
      <c r="P7" s="6">
        <f>'Uganda child water DALYs'!E5</f>
        <v>51.86</v>
      </c>
      <c r="Q7" s="6">
        <f>'Uganda child water DALYs'!F5</f>
        <v>43.25</v>
      </c>
      <c r="R7" s="6">
        <f>'Uganda child water DALYs'!G5</f>
        <v>119.32</v>
      </c>
      <c r="S7" s="6">
        <f>'Uganda child water DALYs'!H5</f>
        <v>176.2</v>
      </c>
      <c r="T7" s="6">
        <f>'Uganda child water DALYs'!I5</f>
        <v>224.26</v>
      </c>
    </row>
    <row r="8" spans="1:20" ht="43.5" x14ac:dyDescent="0.35">
      <c r="A8" s="7" t="s">
        <v>28</v>
      </c>
      <c r="B8" s="7" t="s">
        <v>33</v>
      </c>
      <c r="C8" s="8">
        <f>M7+M13</f>
        <v>370.40999999999997</v>
      </c>
      <c r="D8" s="8">
        <f t="shared" si="1"/>
        <v>210.59</v>
      </c>
      <c r="E8" s="8">
        <f t="shared" si="1"/>
        <v>230.1</v>
      </c>
      <c r="F8" s="8">
        <f t="shared" si="1"/>
        <v>242.86</v>
      </c>
      <c r="G8" s="8">
        <f t="shared" si="1"/>
        <v>234.25</v>
      </c>
      <c r="H8" s="8">
        <f t="shared" si="1"/>
        <v>310.32</v>
      </c>
      <c r="I8" s="8">
        <f t="shared" si="1"/>
        <v>367.2</v>
      </c>
      <c r="J8" s="8">
        <f t="shared" si="1"/>
        <v>415.26</v>
      </c>
      <c r="L8" s="5" t="s">
        <v>29</v>
      </c>
      <c r="M8" s="6">
        <f>'Uganda child water DALYs'!B6</f>
        <v>391.21</v>
      </c>
      <c r="N8" s="6">
        <f>'Uganda child water DALYs'!C6</f>
        <v>22.76</v>
      </c>
      <c r="O8" s="6">
        <f>'Uganda child water DALYs'!D6</f>
        <v>68.28</v>
      </c>
      <c r="P8" s="6">
        <f>'Uganda child water DALYs'!E6</f>
        <v>105.44</v>
      </c>
      <c r="Q8" s="6">
        <f>'Uganda child water DALYs'!F6</f>
        <v>80.55</v>
      </c>
      <c r="R8" s="6">
        <f>'Uganda child water DALYs'!G6</f>
        <v>276.35000000000002</v>
      </c>
      <c r="S8" s="6">
        <f>'Uganda child water DALYs'!H6</f>
        <v>378.76</v>
      </c>
      <c r="T8" s="6">
        <f>'Uganda child water DALYs'!I6</f>
        <v>445.88</v>
      </c>
    </row>
    <row r="9" spans="1:20" ht="43.5" x14ac:dyDescent="0.35">
      <c r="A9" s="7" t="s">
        <v>29</v>
      </c>
      <c r="B9" s="7" t="s">
        <v>33</v>
      </c>
      <c r="C9" s="8">
        <f>M8+M13</f>
        <v>577.21</v>
      </c>
      <c r="D9" s="8">
        <f t="shared" si="1"/>
        <v>213.76</v>
      </c>
      <c r="E9" s="8">
        <f t="shared" si="1"/>
        <v>259.27999999999997</v>
      </c>
      <c r="F9" s="8">
        <f t="shared" si="1"/>
        <v>296.44</v>
      </c>
      <c r="G9" s="8">
        <f t="shared" si="1"/>
        <v>271.55</v>
      </c>
      <c r="H9" s="8">
        <f t="shared" si="1"/>
        <v>467.35</v>
      </c>
      <c r="I9" s="8">
        <f t="shared" si="1"/>
        <v>569.76</v>
      </c>
      <c r="J9" s="8">
        <f t="shared" si="1"/>
        <v>636.88</v>
      </c>
    </row>
    <row r="10" spans="1:20" ht="43.5" x14ac:dyDescent="0.35">
      <c r="A10" s="7" t="s">
        <v>27</v>
      </c>
      <c r="B10" s="7" t="s">
        <v>34</v>
      </c>
      <c r="C10" s="8">
        <f>M6+M14</f>
        <v>141.95999999999998</v>
      </c>
      <c r="D10" s="8">
        <f t="shared" ref="D10:J12" si="2">N6+Uganda_child_charcoal</f>
        <v>111.26</v>
      </c>
      <c r="E10" s="8">
        <f t="shared" si="2"/>
        <v>120.83</v>
      </c>
      <c r="F10" s="8">
        <f t="shared" si="2"/>
        <v>125.47999999999999</v>
      </c>
      <c r="G10" s="8">
        <f t="shared" si="2"/>
        <v>122.41</v>
      </c>
      <c r="H10" s="8">
        <f t="shared" si="2"/>
        <v>146.5</v>
      </c>
      <c r="I10" s="8">
        <f t="shared" si="2"/>
        <v>165.14</v>
      </c>
      <c r="J10" s="8">
        <f t="shared" si="2"/>
        <v>182.2</v>
      </c>
      <c r="L10" s="1" t="s">
        <v>13</v>
      </c>
      <c r="M10" s="32" t="s">
        <v>0</v>
      </c>
      <c r="N10" s="33"/>
      <c r="O10" s="34"/>
      <c r="P10" s="1" t="s">
        <v>14</v>
      </c>
      <c r="Q10" s="32" t="s">
        <v>12</v>
      </c>
      <c r="R10" s="33"/>
      <c r="S10" s="34"/>
    </row>
    <row r="11" spans="1:20" ht="58" x14ac:dyDescent="0.35">
      <c r="A11" s="7" t="s">
        <v>28</v>
      </c>
      <c r="B11" s="7" t="s">
        <v>34</v>
      </c>
      <c r="C11" s="8">
        <f>M7+M14</f>
        <v>250.41</v>
      </c>
      <c r="D11" s="8">
        <f t="shared" si="2"/>
        <v>111.59</v>
      </c>
      <c r="E11" s="8">
        <f t="shared" si="2"/>
        <v>131.1</v>
      </c>
      <c r="F11" s="8">
        <f t="shared" si="2"/>
        <v>143.86000000000001</v>
      </c>
      <c r="G11" s="8">
        <f t="shared" si="2"/>
        <v>135.25</v>
      </c>
      <c r="H11" s="8">
        <f t="shared" si="2"/>
        <v>211.32</v>
      </c>
      <c r="I11" s="8">
        <f t="shared" si="2"/>
        <v>268.2</v>
      </c>
      <c r="J11" s="8">
        <f t="shared" si="2"/>
        <v>316.26</v>
      </c>
      <c r="L11" s="2" t="s">
        <v>1</v>
      </c>
      <c r="M11" s="3" t="s">
        <v>2</v>
      </c>
      <c r="N11" s="3" t="s">
        <v>3</v>
      </c>
      <c r="O11" s="3" t="s">
        <v>4</v>
      </c>
      <c r="P11" s="2" t="s">
        <v>1</v>
      </c>
      <c r="Q11" s="3" t="s">
        <v>2</v>
      </c>
      <c r="R11" s="3" t="s">
        <v>3</v>
      </c>
      <c r="S11" s="3" t="s">
        <v>4</v>
      </c>
    </row>
    <row r="12" spans="1:20" ht="43.5" x14ac:dyDescent="0.35">
      <c r="A12" s="7" t="s">
        <v>29</v>
      </c>
      <c r="B12" s="7" t="s">
        <v>34</v>
      </c>
      <c r="C12" s="8">
        <f>M8+M14</f>
        <v>457.21</v>
      </c>
      <c r="D12" s="8">
        <f t="shared" si="2"/>
        <v>114.76</v>
      </c>
      <c r="E12" s="8">
        <f t="shared" si="2"/>
        <v>160.28</v>
      </c>
      <c r="F12" s="8">
        <f t="shared" si="2"/>
        <v>197.44</v>
      </c>
      <c r="G12" s="8">
        <f t="shared" si="2"/>
        <v>172.55</v>
      </c>
      <c r="H12" s="8">
        <f t="shared" si="2"/>
        <v>368.35</v>
      </c>
      <c r="I12" s="8">
        <f t="shared" si="2"/>
        <v>470.76</v>
      </c>
      <c r="J12" s="8">
        <f t="shared" si="2"/>
        <v>537.88</v>
      </c>
      <c r="L12" s="3" t="s">
        <v>5</v>
      </c>
      <c r="M12">
        <f>'Uganda Child PM DALYs'!B3</f>
        <v>194</v>
      </c>
      <c r="N12">
        <f>'Uganda Child PM DALYs'!C3</f>
        <v>192</v>
      </c>
      <c r="O12">
        <f>'Uganda Child PM DALYs'!D3</f>
        <v>196</v>
      </c>
      <c r="P12" t="str">
        <f>'Uganda Child PM DALYs'!E3</f>
        <v>Traditional wood</v>
      </c>
      <c r="Q12">
        <f>'Uganda Child PM DALYs'!F3</f>
        <v>33.630000000000003</v>
      </c>
      <c r="R12">
        <f>'Uganda Child PM DALYs'!G3</f>
        <v>34.159999999999997</v>
      </c>
      <c r="S12">
        <f>'Uganda Child PM DALYs'!H3</f>
        <v>35.22</v>
      </c>
    </row>
    <row r="13" spans="1:20" ht="43.5" x14ac:dyDescent="0.35">
      <c r="A13" s="7" t="s">
        <v>27</v>
      </c>
      <c r="B13" s="7" t="s">
        <v>35</v>
      </c>
      <c r="C13" s="8">
        <f>M6+M15</f>
        <v>95.96</v>
      </c>
      <c r="D13" s="8">
        <f t="shared" ref="D13:J15" si="3">N6+Uganda_child_gasifier</f>
        <v>49.260000000000005</v>
      </c>
      <c r="E13" s="8">
        <f t="shared" si="3"/>
        <v>58.83</v>
      </c>
      <c r="F13" s="8">
        <f t="shared" si="3"/>
        <v>63.48</v>
      </c>
      <c r="G13" s="8">
        <f t="shared" si="3"/>
        <v>60.41</v>
      </c>
      <c r="H13" s="8">
        <f t="shared" si="3"/>
        <v>84.5</v>
      </c>
      <c r="I13" s="8">
        <f t="shared" si="3"/>
        <v>103.14</v>
      </c>
      <c r="J13" s="8">
        <f t="shared" si="3"/>
        <v>120.2</v>
      </c>
      <c r="L13" s="3" t="s">
        <v>6</v>
      </c>
      <c r="M13">
        <f>'Uganda Child PM DALYs'!B4</f>
        <v>186</v>
      </c>
      <c r="N13">
        <f>'Uganda Child PM DALYs'!C4</f>
        <v>178</v>
      </c>
      <c r="O13">
        <f>'Uganda Child PM DALYs'!D4</f>
        <v>191</v>
      </c>
      <c r="P13" t="str">
        <f>'Uganda Child PM DALYs'!E4</f>
        <v>Improved Wood</v>
      </c>
      <c r="Q13">
        <f>'Uganda Child PM DALYs'!F4</f>
        <v>36.32</v>
      </c>
      <c r="R13">
        <f>'Uganda Child PM DALYs'!G4</f>
        <v>37.299999999999997</v>
      </c>
      <c r="S13">
        <f>'Uganda Child PM DALYs'!H4</f>
        <v>35.32</v>
      </c>
    </row>
    <row r="14" spans="1:20" ht="43.5" x14ac:dyDescent="0.35">
      <c r="A14" s="7" t="s">
        <v>28</v>
      </c>
      <c r="B14" s="7" t="s">
        <v>35</v>
      </c>
      <c r="C14" s="8">
        <f>M7+M15</f>
        <v>204.41</v>
      </c>
      <c r="D14" s="8">
        <f t="shared" si="3"/>
        <v>49.59</v>
      </c>
      <c r="E14" s="8">
        <f t="shared" si="3"/>
        <v>69.099999999999994</v>
      </c>
      <c r="F14" s="8">
        <f t="shared" si="3"/>
        <v>81.86</v>
      </c>
      <c r="G14" s="8">
        <f t="shared" si="3"/>
        <v>73.25</v>
      </c>
      <c r="H14" s="8">
        <f t="shared" si="3"/>
        <v>149.32</v>
      </c>
      <c r="I14" s="8">
        <f t="shared" si="3"/>
        <v>206.2</v>
      </c>
      <c r="J14" s="8">
        <f t="shared" si="3"/>
        <v>254.26</v>
      </c>
      <c r="L14" s="3" t="s">
        <v>7</v>
      </c>
      <c r="M14">
        <f>'Uganda Child PM DALYs'!B5</f>
        <v>66</v>
      </c>
      <c r="N14">
        <f>'Uganda Child PM DALYs'!C5</f>
        <v>46</v>
      </c>
      <c r="O14">
        <f>'Uganda Child PM DALYs'!D5</f>
        <v>92</v>
      </c>
      <c r="P14" t="str">
        <f>'Uganda Child PM DALYs'!E5</f>
        <v>Charcoal</v>
      </c>
      <c r="Q14">
        <f>'Uganda Child PM DALYs'!F5</f>
        <v>44.66</v>
      </c>
      <c r="R14">
        <f>'Uganda Child PM DALYs'!G5</f>
        <v>33.35</v>
      </c>
      <c r="S14">
        <f>'Uganda Child PM DALYs'!H5</f>
        <v>47.41</v>
      </c>
    </row>
    <row r="15" spans="1:20" ht="43.5" x14ac:dyDescent="0.35">
      <c r="A15" s="7" t="s">
        <v>29</v>
      </c>
      <c r="B15" s="7" t="s">
        <v>35</v>
      </c>
      <c r="C15" s="8">
        <f>M8+M15</f>
        <v>411.21</v>
      </c>
      <c r="D15" s="8">
        <f t="shared" si="3"/>
        <v>52.760000000000005</v>
      </c>
      <c r="E15" s="8">
        <f t="shared" si="3"/>
        <v>98.28</v>
      </c>
      <c r="F15" s="8">
        <f t="shared" si="3"/>
        <v>135.44</v>
      </c>
      <c r="G15" s="8">
        <f t="shared" si="3"/>
        <v>110.55</v>
      </c>
      <c r="H15" s="8">
        <f t="shared" si="3"/>
        <v>306.35000000000002</v>
      </c>
      <c r="I15" s="8">
        <f t="shared" si="3"/>
        <v>408.76</v>
      </c>
      <c r="J15" s="8">
        <f t="shared" si="3"/>
        <v>475.88</v>
      </c>
      <c r="L15" s="3" t="s">
        <v>8</v>
      </c>
      <c r="M15">
        <f>'Uganda Child PM DALYs'!B6</f>
        <v>20</v>
      </c>
      <c r="N15">
        <f>'Uganda Child PM DALYs'!C6</f>
        <v>12</v>
      </c>
      <c r="O15">
        <f>'Uganda Child PM DALYs'!D6</f>
        <v>30</v>
      </c>
      <c r="P15" t="str">
        <f>'Uganda Child PM DALYs'!E6</f>
        <v>Gasifier (Minimoto)</v>
      </c>
      <c r="Q15">
        <f>'Uganda Child PM DALYs'!F6</f>
        <v>19.350000000000001</v>
      </c>
      <c r="R15">
        <f>'Uganda Child PM DALYs'!G6</f>
        <v>12.08</v>
      </c>
      <c r="S15">
        <f>'Uganda Child PM DALYs'!H6</f>
        <v>25.7</v>
      </c>
    </row>
    <row r="16" spans="1:20" ht="29" x14ac:dyDescent="0.35">
      <c r="A16" s="7" t="s">
        <v>27</v>
      </c>
      <c r="B16" s="7" t="s">
        <v>36</v>
      </c>
      <c r="C16" s="8">
        <f>M6+M16</f>
        <v>79.959999999999994</v>
      </c>
      <c r="D16" s="8">
        <f t="shared" ref="D16:J18" si="4">N6+Uganda_child_LPG</f>
        <v>25.26</v>
      </c>
      <c r="E16" s="8">
        <f t="shared" si="4"/>
        <v>34.83</v>
      </c>
      <c r="F16" s="8">
        <f t="shared" si="4"/>
        <v>39.479999999999997</v>
      </c>
      <c r="G16" s="8">
        <f t="shared" si="4"/>
        <v>36.409999999999997</v>
      </c>
      <c r="H16" s="8">
        <f t="shared" si="4"/>
        <v>60.5</v>
      </c>
      <c r="I16" s="8">
        <f t="shared" si="4"/>
        <v>79.14</v>
      </c>
      <c r="J16" s="8">
        <f t="shared" si="4"/>
        <v>96.2</v>
      </c>
      <c r="L16" s="3" t="s">
        <v>9</v>
      </c>
      <c r="M16">
        <f>'Uganda Child PM DALYs'!B7</f>
        <v>4</v>
      </c>
      <c r="N16">
        <f>'Uganda Child PM DALYs'!C7</f>
        <v>3</v>
      </c>
      <c r="O16">
        <f>'Uganda Child PM DALYs'!D7</f>
        <v>6</v>
      </c>
      <c r="P16" t="str">
        <f>'Uganda Child PM DALYs'!E7</f>
        <v>LPG</v>
      </c>
      <c r="Q16">
        <f>'Uganda Child PM DALYs'!F7</f>
        <v>6.52</v>
      </c>
      <c r="R16">
        <f>'Uganda Child PM DALYs'!G7</f>
        <v>4.0999999999999996</v>
      </c>
      <c r="S16">
        <f>'Uganda Child PM DALYs'!H7</f>
        <v>8.9499999999999993</v>
      </c>
    </row>
    <row r="17" spans="1:19" ht="29" x14ac:dyDescent="0.35">
      <c r="A17" s="7" t="s">
        <v>28</v>
      </c>
      <c r="B17" s="7" t="s">
        <v>36</v>
      </c>
      <c r="C17" s="8">
        <f>M7+M16</f>
        <v>188.41</v>
      </c>
      <c r="D17" s="8">
        <f t="shared" si="4"/>
        <v>25.59</v>
      </c>
      <c r="E17" s="8">
        <f t="shared" si="4"/>
        <v>45.1</v>
      </c>
      <c r="F17" s="8">
        <f t="shared" si="4"/>
        <v>57.86</v>
      </c>
      <c r="G17" s="8">
        <f t="shared" si="4"/>
        <v>49.25</v>
      </c>
      <c r="H17" s="8">
        <f t="shared" si="4"/>
        <v>125.32</v>
      </c>
      <c r="I17" s="8">
        <f t="shared" si="4"/>
        <v>182.2</v>
      </c>
      <c r="J17" s="8">
        <f t="shared" si="4"/>
        <v>230.26</v>
      </c>
      <c r="L17" s="3" t="s">
        <v>10</v>
      </c>
      <c r="M17">
        <f>'Uganda Child PM DALYs'!B8</f>
        <v>1</v>
      </c>
      <c r="N17">
        <f>'Uganda Child PM DALYs'!C8</f>
        <v>1</v>
      </c>
      <c r="O17">
        <f>'Uganda Child PM DALYs'!D8</f>
        <v>1</v>
      </c>
      <c r="P17" t="str">
        <f>'Uganda Child PM DALYs'!E8</f>
        <v>Electric</v>
      </c>
      <c r="Q17">
        <f>'Uganda Child PM DALYs'!F8</f>
        <v>2.3199999999999998</v>
      </c>
      <c r="R17">
        <f>'Uganda Child PM DALYs'!G8</f>
        <v>2.4900000000000002</v>
      </c>
      <c r="S17">
        <f>'Uganda Child PM DALYs'!H8</f>
        <v>2.27</v>
      </c>
    </row>
    <row r="18" spans="1:19" ht="29" x14ac:dyDescent="0.35">
      <c r="A18" s="7" t="s">
        <v>29</v>
      </c>
      <c r="B18" s="7" t="s">
        <v>36</v>
      </c>
      <c r="C18" s="8">
        <f>M8+M16</f>
        <v>395.21</v>
      </c>
      <c r="D18" s="8">
        <f t="shared" si="4"/>
        <v>28.76</v>
      </c>
      <c r="E18" s="8">
        <f t="shared" si="4"/>
        <v>74.28</v>
      </c>
      <c r="F18" s="8">
        <f t="shared" si="4"/>
        <v>111.44</v>
      </c>
      <c r="G18" s="8">
        <f t="shared" si="4"/>
        <v>86.55</v>
      </c>
      <c r="H18" s="8">
        <f t="shared" si="4"/>
        <v>282.35000000000002</v>
      </c>
      <c r="I18" s="8">
        <f t="shared" si="4"/>
        <v>384.76</v>
      </c>
      <c r="J18" s="8">
        <f t="shared" si="4"/>
        <v>451.88</v>
      </c>
    </row>
    <row r="19" spans="1:19" ht="29" x14ac:dyDescent="0.35">
      <c r="A19" s="7" t="s">
        <v>27</v>
      </c>
      <c r="B19" s="7" t="s">
        <v>60</v>
      </c>
      <c r="C19">
        <f t="shared" ref="C19:D21" si="5">M6</f>
        <v>75.959999999999994</v>
      </c>
      <c r="D19">
        <f t="shared" si="5"/>
        <v>19.260000000000002</v>
      </c>
      <c r="E19">
        <f t="shared" ref="E19:J21" si="6">O6</f>
        <v>28.83</v>
      </c>
      <c r="F19">
        <f t="shared" si="6"/>
        <v>33.479999999999997</v>
      </c>
      <c r="G19">
        <f t="shared" si="6"/>
        <v>30.41</v>
      </c>
      <c r="H19">
        <f t="shared" si="6"/>
        <v>54.5</v>
      </c>
      <c r="I19">
        <f t="shared" si="6"/>
        <v>73.14</v>
      </c>
      <c r="J19">
        <f t="shared" si="6"/>
        <v>90.2</v>
      </c>
    </row>
    <row r="20" spans="1:19" ht="29" x14ac:dyDescent="0.35">
      <c r="A20" s="7" t="s">
        <v>28</v>
      </c>
      <c r="B20" s="7" t="s">
        <v>60</v>
      </c>
      <c r="C20">
        <f t="shared" si="5"/>
        <v>184.41</v>
      </c>
      <c r="D20">
        <f t="shared" si="5"/>
        <v>19.59</v>
      </c>
      <c r="E20">
        <f t="shared" si="6"/>
        <v>39.1</v>
      </c>
      <c r="F20">
        <f t="shared" si="6"/>
        <v>51.86</v>
      </c>
      <c r="G20">
        <f t="shared" si="6"/>
        <v>43.25</v>
      </c>
      <c r="H20">
        <f t="shared" si="6"/>
        <v>119.32</v>
      </c>
      <c r="I20">
        <f t="shared" si="6"/>
        <v>176.2</v>
      </c>
      <c r="J20">
        <f t="shared" si="6"/>
        <v>224.26</v>
      </c>
    </row>
    <row r="21" spans="1:19" ht="29" x14ac:dyDescent="0.35">
      <c r="A21" s="7" t="s">
        <v>29</v>
      </c>
      <c r="B21" s="7" t="s">
        <v>60</v>
      </c>
      <c r="C21">
        <f t="shared" si="5"/>
        <v>391.21</v>
      </c>
      <c r="D21">
        <f t="shared" si="5"/>
        <v>22.76</v>
      </c>
      <c r="E21">
        <f t="shared" si="6"/>
        <v>68.28</v>
      </c>
      <c r="F21">
        <f t="shared" si="6"/>
        <v>105.44</v>
      </c>
      <c r="G21">
        <f t="shared" si="6"/>
        <v>80.55</v>
      </c>
      <c r="H21">
        <f t="shared" si="6"/>
        <v>276.35000000000002</v>
      </c>
      <c r="I21">
        <f t="shared" si="6"/>
        <v>378.76</v>
      </c>
      <c r="J21">
        <f t="shared" si="6"/>
        <v>445.88</v>
      </c>
    </row>
  </sheetData>
  <mergeCells count="3">
    <mergeCell ref="L2:T2"/>
    <mergeCell ref="M10:O10"/>
    <mergeCell ref="Q10:S10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856DC-3B2F-48B0-9A3A-A5EBBD98BDEA}">
  <dimension ref="A2:T21"/>
  <sheetViews>
    <sheetView topLeftCell="D1" workbookViewId="0">
      <selection sqref="A1:T21"/>
    </sheetView>
  </sheetViews>
  <sheetFormatPr defaultRowHeight="14.5" x14ac:dyDescent="0.35"/>
  <sheetData>
    <row r="2" spans="1:20" ht="43.5" x14ac:dyDescent="0.35">
      <c r="A2" s="7" t="s">
        <v>17</v>
      </c>
      <c r="B2" s="7" t="s">
        <v>31</v>
      </c>
      <c r="C2" s="22" t="s">
        <v>52</v>
      </c>
      <c r="D2" s="22" t="s">
        <v>53</v>
      </c>
      <c r="E2" s="22" t="s">
        <v>54</v>
      </c>
      <c r="F2" s="22" t="s">
        <v>55</v>
      </c>
      <c r="G2" s="22" t="s">
        <v>56</v>
      </c>
      <c r="H2" s="22" t="s">
        <v>57</v>
      </c>
      <c r="I2" s="22" t="s">
        <v>58</v>
      </c>
      <c r="J2" s="22" t="s">
        <v>59</v>
      </c>
      <c r="L2" s="30" t="s">
        <v>13</v>
      </c>
      <c r="M2" s="30"/>
      <c r="N2" s="30"/>
      <c r="O2" s="30"/>
      <c r="P2" s="30"/>
      <c r="Q2" s="30"/>
      <c r="R2" s="30"/>
      <c r="S2" s="30"/>
      <c r="T2" s="30"/>
    </row>
    <row r="3" spans="1:20" ht="43.5" x14ac:dyDescent="0.35">
      <c r="A3" s="7"/>
      <c r="B3" s="7"/>
      <c r="C3" s="7"/>
      <c r="D3" s="7"/>
      <c r="E3" s="7"/>
      <c r="F3" s="7"/>
      <c r="G3" s="7"/>
      <c r="H3" s="20"/>
      <c r="I3" s="20"/>
      <c r="L3" s="6"/>
      <c r="M3" s="22" t="s">
        <v>52</v>
      </c>
      <c r="N3" s="22" t="s">
        <v>53</v>
      </c>
      <c r="O3" s="22" t="s">
        <v>54</v>
      </c>
      <c r="P3" s="22" t="s">
        <v>55</v>
      </c>
      <c r="Q3" s="22" t="s">
        <v>56</v>
      </c>
      <c r="R3" s="22" t="s">
        <v>57</v>
      </c>
      <c r="S3" s="22" t="s">
        <v>58</v>
      </c>
      <c r="T3" s="22" t="s">
        <v>59</v>
      </c>
    </row>
    <row r="4" spans="1:20" ht="58" x14ac:dyDescent="0.35">
      <c r="A4" s="7" t="s">
        <v>27</v>
      </c>
      <c r="B4" s="7" t="s">
        <v>32</v>
      </c>
      <c r="C4" s="8">
        <f>M6+M12</f>
        <v>269.95999999999998</v>
      </c>
      <c r="D4" s="8">
        <f t="shared" ref="D4:J6" si="0">N6+Uganda_child_traditional_wood</f>
        <v>215.26</v>
      </c>
      <c r="E4" s="8">
        <f t="shared" si="0"/>
        <v>224.82999999999998</v>
      </c>
      <c r="F4" s="8">
        <f t="shared" si="0"/>
        <v>229.48</v>
      </c>
      <c r="G4" s="8">
        <f t="shared" si="0"/>
        <v>226.41</v>
      </c>
      <c r="H4" s="8">
        <f t="shared" si="0"/>
        <v>250.5</v>
      </c>
      <c r="I4" s="8">
        <f t="shared" si="0"/>
        <v>269.14</v>
      </c>
      <c r="J4" s="8">
        <f t="shared" si="0"/>
        <v>286.2</v>
      </c>
      <c r="L4" s="5" t="s">
        <v>17</v>
      </c>
      <c r="M4" s="5" t="s">
        <v>18</v>
      </c>
      <c r="N4" s="5" t="s">
        <v>19</v>
      </c>
      <c r="O4" s="5" t="s">
        <v>20</v>
      </c>
      <c r="P4" s="5" t="s">
        <v>21</v>
      </c>
      <c r="Q4" s="5" t="s">
        <v>22</v>
      </c>
      <c r="R4" s="5" t="s">
        <v>23</v>
      </c>
      <c r="S4" s="5" t="s">
        <v>24</v>
      </c>
      <c r="T4" s="5" t="s">
        <v>25</v>
      </c>
    </row>
    <row r="5" spans="1:20" ht="43.5" x14ac:dyDescent="0.35">
      <c r="A5" s="7" t="s">
        <v>28</v>
      </c>
      <c r="B5" s="7" t="s">
        <v>32</v>
      </c>
      <c r="C5" s="8">
        <f>M7+M13</f>
        <v>370.40999999999997</v>
      </c>
      <c r="D5" s="8">
        <f t="shared" si="0"/>
        <v>215.59</v>
      </c>
      <c r="E5" s="8">
        <f t="shared" si="0"/>
        <v>235.1</v>
      </c>
      <c r="F5" s="8">
        <f t="shared" si="0"/>
        <v>247.86</v>
      </c>
      <c r="G5" s="8">
        <f t="shared" si="0"/>
        <v>239.25</v>
      </c>
      <c r="H5" s="8">
        <f t="shared" si="0"/>
        <v>315.32</v>
      </c>
      <c r="I5" s="8">
        <f t="shared" si="0"/>
        <v>372.2</v>
      </c>
      <c r="J5" s="8">
        <f t="shared" si="0"/>
        <v>420.26</v>
      </c>
      <c r="L5" s="5" t="s">
        <v>26</v>
      </c>
      <c r="M5" s="6">
        <f>'Uganda child water DALYs'!B3</f>
        <v>0</v>
      </c>
      <c r="N5" s="6">
        <f>'Uganda child water DALYs'!C3</f>
        <v>0</v>
      </c>
      <c r="O5" s="6">
        <f>'Uganda child water DALYs'!D3</f>
        <v>0</v>
      </c>
      <c r="P5" s="6">
        <f>'Uganda child water DALYs'!E3</f>
        <v>0</v>
      </c>
      <c r="Q5" s="6">
        <f>'Uganda child water DALYs'!F3</f>
        <v>0</v>
      </c>
      <c r="R5" s="6">
        <f>'Uganda child water DALYs'!G3</f>
        <v>0</v>
      </c>
      <c r="S5" s="6">
        <f>'Uganda child water DALYs'!H3</f>
        <v>0</v>
      </c>
      <c r="T5" s="6">
        <f>'Uganda child water DALYs'!I3</f>
        <v>0</v>
      </c>
    </row>
    <row r="6" spans="1:20" ht="43.5" x14ac:dyDescent="0.35">
      <c r="A6" s="7" t="s">
        <v>29</v>
      </c>
      <c r="B6" s="7" t="s">
        <v>32</v>
      </c>
      <c r="C6" s="8">
        <f>M8+M12</f>
        <v>585.21</v>
      </c>
      <c r="D6" s="8">
        <f t="shared" si="0"/>
        <v>218.76</v>
      </c>
      <c r="E6" s="8">
        <f t="shared" si="0"/>
        <v>264.27999999999997</v>
      </c>
      <c r="F6" s="8">
        <f t="shared" si="0"/>
        <v>301.44</v>
      </c>
      <c r="G6" s="8">
        <f t="shared" si="0"/>
        <v>276.55</v>
      </c>
      <c r="H6" s="8">
        <f t="shared" si="0"/>
        <v>472.35</v>
      </c>
      <c r="I6" s="8">
        <f t="shared" si="0"/>
        <v>574.76</v>
      </c>
      <c r="J6" s="8">
        <f t="shared" si="0"/>
        <v>641.88</v>
      </c>
      <c r="L6" s="5" t="s">
        <v>27</v>
      </c>
      <c r="M6" s="6">
        <f>'Uganda child water DALYs'!B4</f>
        <v>75.959999999999994</v>
      </c>
      <c r="N6" s="6">
        <f>'Uganda child water DALYs'!C4</f>
        <v>19.260000000000002</v>
      </c>
      <c r="O6" s="6">
        <f>'Uganda child water DALYs'!D4</f>
        <v>28.83</v>
      </c>
      <c r="P6" s="6">
        <f>'Uganda child water DALYs'!E4</f>
        <v>33.479999999999997</v>
      </c>
      <c r="Q6" s="6">
        <f>'Uganda child water DALYs'!F4</f>
        <v>30.41</v>
      </c>
      <c r="R6" s="6">
        <f>'Uganda child water DALYs'!G4</f>
        <v>54.5</v>
      </c>
      <c r="S6" s="6">
        <f>'Uganda child water DALYs'!H4</f>
        <v>73.14</v>
      </c>
      <c r="T6" s="6">
        <f>'Uganda child water DALYs'!I4</f>
        <v>90.2</v>
      </c>
    </row>
    <row r="7" spans="1:20" ht="43.5" x14ac:dyDescent="0.35">
      <c r="A7" s="7" t="s">
        <v>27</v>
      </c>
      <c r="B7" s="7" t="s">
        <v>33</v>
      </c>
      <c r="C7" s="8">
        <f>M6+M13</f>
        <v>261.95999999999998</v>
      </c>
      <c r="D7" s="8">
        <f t="shared" ref="D7:J9" si="1">N6+Uganda_child_improved_wood</f>
        <v>210.26</v>
      </c>
      <c r="E7" s="8">
        <f t="shared" si="1"/>
        <v>219.82999999999998</v>
      </c>
      <c r="F7" s="8">
        <f t="shared" si="1"/>
        <v>224.48</v>
      </c>
      <c r="G7" s="8">
        <f t="shared" si="1"/>
        <v>221.41</v>
      </c>
      <c r="H7" s="8">
        <f t="shared" si="1"/>
        <v>245.5</v>
      </c>
      <c r="I7" s="8">
        <f t="shared" si="1"/>
        <v>264.14</v>
      </c>
      <c r="J7" s="8">
        <f t="shared" si="1"/>
        <v>281.2</v>
      </c>
      <c r="L7" s="5" t="s">
        <v>28</v>
      </c>
      <c r="M7" s="6">
        <f>'Uganda child water DALYs'!B5</f>
        <v>184.41</v>
      </c>
      <c r="N7" s="6">
        <f>'Uganda child water DALYs'!C5</f>
        <v>19.59</v>
      </c>
      <c r="O7" s="6">
        <f>'Uganda child water DALYs'!D5</f>
        <v>39.1</v>
      </c>
      <c r="P7" s="6">
        <f>'Uganda child water DALYs'!E5</f>
        <v>51.86</v>
      </c>
      <c r="Q7" s="6">
        <f>'Uganda child water DALYs'!F5</f>
        <v>43.25</v>
      </c>
      <c r="R7" s="6">
        <f>'Uganda child water DALYs'!G5</f>
        <v>119.32</v>
      </c>
      <c r="S7" s="6">
        <f>'Uganda child water DALYs'!H5</f>
        <v>176.2</v>
      </c>
      <c r="T7" s="6">
        <f>'Uganda child water DALYs'!I5</f>
        <v>224.26</v>
      </c>
    </row>
    <row r="8" spans="1:20" ht="43.5" x14ac:dyDescent="0.35">
      <c r="A8" s="7" t="s">
        <v>28</v>
      </c>
      <c r="B8" s="7" t="s">
        <v>33</v>
      </c>
      <c r="C8" s="8">
        <f>M7+M13</f>
        <v>370.40999999999997</v>
      </c>
      <c r="D8" s="8">
        <f t="shared" si="1"/>
        <v>210.59</v>
      </c>
      <c r="E8" s="8">
        <f t="shared" si="1"/>
        <v>230.1</v>
      </c>
      <c r="F8" s="8">
        <f t="shared" si="1"/>
        <v>242.86</v>
      </c>
      <c r="G8" s="8">
        <f t="shared" si="1"/>
        <v>234.25</v>
      </c>
      <c r="H8" s="8">
        <f t="shared" si="1"/>
        <v>310.32</v>
      </c>
      <c r="I8" s="8">
        <f t="shared" si="1"/>
        <v>367.2</v>
      </c>
      <c r="J8" s="8">
        <f t="shared" si="1"/>
        <v>415.26</v>
      </c>
      <c r="L8" s="5" t="s">
        <v>29</v>
      </c>
      <c r="M8" s="6">
        <f>'Uganda child water DALYs'!B6</f>
        <v>391.21</v>
      </c>
      <c r="N8" s="6">
        <f>'Uganda child water DALYs'!C6</f>
        <v>22.76</v>
      </c>
      <c r="O8" s="6">
        <f>'Uganda child water DALYs'!D6</f>
        <v>68.28</v>
      </c>
      <c r="P8" s="6">
        <f>'Uganda child water DALYs'!E6</f>
        <v>105.44</v>
      </c>
      <c r="Q8" s="6">
        <f>'Uganda child water DALYs'!F6</f>
        <v>80.55</v>
      </c>
      <c r="R8" s="6">
        <f>'Uganda child water DALYs'!G6</f>
        <v>276.35000000000002</v>
      </c>
      <c r="S8" s="6">
        <f>'Uganda child water DALYs'!H6</f>
        <v>378.76</v>
      </c>
      <c r="T8" s="6">
        <f>'Uganda child water DALYs'!I6</f>
        <v>445.88</v>
      </c>
    </row>
    <row r="9" spans="1:20" ht="43.5" x14ac:dyDescent="0.35">
      <c r="A9" s="7" t="s">
        <v>29</v>
      </c>
      <c r="B9" s="7" t="s">
        <v>33</v>
      </c>
      <c r="C9" s="8">
        <f>M8+M13</f>
        <v>577.21</v>
      </c>
      <c r="D9" s="8">
        <f t="shared" si="1"/>
        <v>213.76</v>
      </c>
      <c r="E9" s="8">
        <f t="shared" si="1"/>
        <v>259.27999999999997</v>
      </c>
      <c r="F9" s="8">
        <f t="shared" si="1"/>
        <v>296.44</v>
      </c>
      <c r="G9" s="8">
        <f t="shared" si="1"/>
        <v>271.55</v>
      </c>
      <c r="H9" s="8">
        <f t="shared" si="1"/>
        <v>467.35</v>
      </c>
      <c r="I9" s="8">
        <f t="shared" si="1"/>
        <v>569.76</v>
      </c>
      <c r="J9" s="8">
        <f t="shared" si="1"/>
        <v>636.88</v>
      </c>
    </row>
    <row r="10" spans="1:20" ht="43.5" x14ac:dyDescent="0.35">
      <c r="A10" s="7" t="s">
        <v>27</v>
      </c>
      <c r="B10" s="7" t="s">
        <v>34</v>
      </c>
      <c r="C10" s="8">
        <f>M6+M14</f>
        <v>141.95999999999998</v>
      </c>
      <c r="D10" s="8">
        <f t="shared" ref="D10:J12" si="2">N6+Uganda_child_charcoal</f>
        <v>111.26</v>
      </c>
      <c r="E10" s="8">
        <f t="shared" si="2"/>
        <v>120.83</v>
      </c>
      <c r="F10" s="8">
        <f t="shared" si="2"/>
        <v>125.47999999999999</v>
      </c>
      <c r="G10" s="8">
        <f t="shared" si="2"/>
        <v>122.41</v>
      </c>
      <c r="H10" s="8">
        <f t="shared" si="2"/>
        <v>146.5</v>
      </c>
      <c r="I10" s="8">
        <f t="shared" si="2"/>
        <v>165.14</v>
      </c>
      <c r="J10" s="8">
        <f t="shared" si="2"/>
        <v>182.2</v>
      </c>
      <c r="L10" s="1" t="s">
        <v>13</v>
      </c>
      <c r="M10" s="32" t="s">
        <v>0</v>
      </c>
      <c r="N10" s="33"/>
      <c r="O10" s="34"/>
      <c r="P10" s="1" t="s">
        <v>14</v>
      </c>
      <c r="Q10" s="32" t="s">
        <v>12</v>
      </c>
      <c r="R10" s="33"/>
      <c r="S10" s="34"/>
    </row>
    <row r="11" spans="1:20" ht="58" x14ac:dyDescent="0.35">
      <c r="A11" s="7" t="s">
        <v>28</v>
      </c>
      <c r="B11" s="7" t="s">
        <v>34</v>
      </c>
      <c r="C11" s="8">
        <f>M7+M14</f>
        <v>250.41</v>
      </c>
      <c r="D11" s="8">
        <f t="shared" si="2"/>
        <v>111.59</v>
      </c>
      <c r="E11" s="8">
        <f t="shared" si="2"/>
        <v>131.1</v>
      </c>
      <c r="F11" s="8">
        <f t="shared" si="2"/>
        <v>143.86000000000001</v>
      </c>
      <c r="G11" s="8">
        <f t="shared" si="2"/>
        <v>135.25</v>
      </c>
      <c r="H11" s="8">
        <f t="shared" si="2"/>
        <v>211.32</v>
      </c>
      <c r="I11" s="8">
        <f t="shared" si="2"/>
        <v>268.2</v>
      </c>
      <c r="J11" s="8">
        <f t="shared" si="2"/>
        <v>316.26</v>
      </c>
      <c r="L11" s="2" t="s">
        <v>1</v>
      </c>
      <c r="M11" s="3" t="s">
        <v>2</v>
      </c>
      <c r="N11" s="3" t="s">
        <v>3</v>
      </c>
      <c r="O11" s="3" t="s">
        <v>4</v>
      </c>
      <c r="P11" s="2" t="s">
        <v>1</v>
      </c>
      <c r="Q11" s="3" t="s">
        <v>2</v>
      </c>
      <c r="R11" s="3" t="s">
        <v>3</v>
      </c>
      <c r="S11" s="3" t="s">
        <v>4</v>
      </c>
    </row>
    <row r="12" spans="1:20" ht="43.5" x14ac:dyDescent="0.35">
      <c r="A12" s="7" t="s">
        <v>29</v>
      </c>
      <c r="B12" s="7" t="s">
        <v>34</v>
      </c>
      <c r="C12" s="8">
        <f>M8+M14</f>
        <v>457.21</v>
      </c>
      <c r="D12" s="8">
        <f t="shared" si="2"/>
        <v>114.76</v>
      </c>
      <c r="E12" s="8">
        <f t="shared" si="2"/>
        <v>160.28</v>
      </c>
      <c r="F12" s="8">
        <f t="shared" si="2"/>
        <v>197.44</v>
      </c>
      <c r="G12" s="8">
        <f t="shared" si="2"/>
        <v>172.55</v>
      </c>
      <c r="H12" s="8">
        <f t="shared" si="2"/>
        <v>368.35</v>
      </c>
      <c r="I12" s="8">
        <f t="shared" si="2"/>
        <v>470.76</v>
      </c>
      <c r="J12" s="8">
        <f t="shared" si="2"/>
        <v>537.88</v>
      </c>
      <c r="L12" s="3" t="s">
        <v>5</v>
      </c>
      <c r="M12">
        <f>'Uganda Child PM DALYs'!B3</f>
        <v>194</v>
      </c>
      <c r="N12">
        <f>'Uganda Child PM DALYs'!C3</f>
        <v>192</v>
      </c>
      <c r="O12">
        <f>'Uganda Child PM DALYs'!D3</f>
        <v>196</v>
      </c>
      <c r="P12" t="str">
        <f>'Uganda Child PM DALYs'!E3</f>
        <v>Traditional wood</v>
      </c>
      <c r="Q12">
        <f>'Uganda Child PM DALYs'!F3</f>
        <v>33.630000000000003</v>
      </c>
      <c r="R12">
        <f>'Uganda Child PM DALYs'!G3</f>
        <v>34.159999999999997</v>
      </c>
      <c r="S12">
        <f>'Uganda Child PM DALYs'!H3</f>
        <v>35.22</v>
      </c>
    </row>
    <row r="13" spans="1:20" ht="43.5" x14ac:dyDescent="0.35">
      <c r="A13" s="7" t="s">
        <v>27</v>
      </c>
      <c r="B13" s="7" t="s">
        <v>35</v>
      </c>
      <c r="C13" s="8">
        <f>M6+M15</f>
        <v>95.96</v>
      </c>
      <c r="D13" s="8">
        <f t="shared" ref="D13:J15" si="3">N6+Uganda_child_gasifier</f>
        <v>49.260000000000005</v>
      </c>
      <c r="E13" s="8">
        <f t="shared" si="3"/>
        <v>58.83</v>
      </c>
      <c r="F13" s="8">
        <f t="shared" si="3"/>
        <v>63.48</v>
      </c>
      <c r="G13" s="8">
        <f t="shared" si="3"/>
        <v>60.41</v>
      </c>
      <c r="H13" s="8">
        <f t="shared" si="3"/>
        <v>84.5</v>
      </c>
      <c r="I13" s="8">
        <f t="shared" si="3"/>
        <v>103.14</v>
      </c>
      <c r="J13" s="8">
        <f t="shared" si="3"/>
        <v>120.2</v>
      </c>
      <c r="L13" s="3" t="s">
        <v>6</v>
      </c>
      <c r="M13">
        <f>'Uganda Child PM DALYs'!B4</f>
        <v>186</v>
      </c>
      <c r="N13">
        <f>'Uganda Child PM DALYs'!C4</f>
        <v>178</v>
      </c>
      <c r="O13">
        <f>'Uganda Child PM DALYs'!D4</f>
        <v>191</v>
      </c>
      <c r="P13" t="str">
        <f>'Uganda Child PM DALYs'!E4</f>
        <v>Improved Wood</v>
      </c>
      <c r="Q13">
        <f>'Uganda Child PM DALYs'!F4</f>
        <v>36.32</v>
      </c>
      <c r="R13">
        <f>'Uganda Child PM DALYs'!G4</f>
        <v>37.299999999999997</v>
      </c>
      <c r="S13">
        <f>'Uganda Child PM DALYs'!H4</f>
        <v>35.32</v>
      </c>
    </row>
    <row r="14" spans="1:20" ht="43.5" x14ac:dyDescent="0.35">
      <c r="A14" s="7" t="s">
        <v>28</v>
      </c>
      <c r="B14" s="7" t="s">
        <v>35</v>
      </c>
      <c r="C14" s="8">
        <f>M7+M15</f>
        <v>204.41</v>
      </c>
      <c r="D14" s="8">
        <f t="shared" si="3"/>
        <v>49.59</v>
      </c>
      <c r="E14" s="8">
        <f t="shared" si="3"/>
        <v>69.099999999999994</v>
      </c>
      <c r="F14" s="8">
        <f t="shared" si="3"/>
        <v>81.86</v>
      </c>
      <c r="G14" s="8">
        <f t="shared" si="3"/>
        <v>73.25</v>
      </c>
      <c r="H14" s="8">
        <f t="shared" si="3"/>
        <v>149.32</v>
      </c>
      <c r="I14" s="8">
        <f t="shared" si="3"/>
        <v>206.2</v>
      </c>
      <c r="J14" s="8">
        <f t="shared" si="3"/>
        <v>254.26</v>
      </c>
      <c r="L14" s="3" t="s">
        <v>7</v>
      </c>
      <c r="M14">
        <f>'Uganda Child PM DALYs'!B5</f>
        <v>66</v>
      </c>
      <c r="N14">
        <f>'Uganda Child PM DALYs'!C5</f>
        <v>46</v>
      </c>
      <c r="O14">
        <f>'Uganda Child PM DALYs'!D5</f>
        <v>92</v>
      </c>
      <c r="P14" t="str">
        <f>'Uganda Child PM DALYs'!E5</f>
        <v>Charcoal</v>
      </c>
      <c r="Q14">
        <f>'Uganda Child PM DALYs'!F5</f>
        <v>44.66</v>
      </c>
      <c r="R14">
        <f>'Uganda Child PM DALYs'!G5</f>
        <v>33.35</v>
      </c>
      <c r="S14">
        <f>'Uganda Child PM DALYs'!H5</f>
        <v>47.41</v>
      </c>
    </row>
    <row r="15" spans="1:20" ht="43.5" x14ac:dyDescent="0.35">
      <c r="A15" s="7" t="s">
        <v>29</v>
      </c>
      <c r="B15" s="7" t="s">
        <v>35</v>
      </c>
      <c r="C15" s="8">
        <f>M8+M15</f>
        <v>411.21</v>
      </c>
      <c r="D15" s="8">
        <f t="shared" si="3"/>
        <v>52.760000000000005</v>
      </c>
      <c r="E15" s="8">
        <f t="shared" si="3"/>
        <v>98.28</v>
      </c>
      <c r="F15" s="8">
        <f t="shared" si="3"/>
        <v>135.44</v>
      </c>
      <c r="G15" s="8">
        <f t="shared" si="3"/>
        <v>110.55</v>
      </c>
      <c r="H15" s="8">
        <f t="shared" si="3"/>
        <v>306.35000000000002</v>
      </c>
      <c r="I15" s="8">
        <f t="shared" si="3"/>
        <v>408.76</v>
      </c>
      <c r="J15" s="8">
        <f t="shared" si="3"/>
        <v>475.88</v>
      </c>
      <c r="L15" s="3" t="s">
        <v>8</v>
      </c>
      <c r="M15">
        <f>'Uganda Child PM DALYs'!B6</f>
        <v>20</v>
      </c>
      <c r="N15">
        <f>'Uganda Child PM DALYs'!C6</f>
        <v>12</v>
      </c>
      <c r="O15">
        <f>'Uganda Child PM DALYs'!D6</f>
        <v>30</v>
      </c>
      <c r="P15" t="str">
        <f>'Uganda Child PM DALYs'!E6</f>
        <v>Gasifier (Minimoto)</v>
      </c>
      <c r="Q15">
        <f>'Uganda Child PM DALYs'!F6</f>
        <v>19.350000000000001</v>
      </c>
      <c r="R15">
        <f>'Uganda Child PM DALYs'!G6</f>
        <v>12.08</v>
      </c>
      <c r="S15">
        <f>'Uganda Child PM DALYs'!H6</f>
        <v>25.7</v>
      </c>
    </row>
    <row r="16" spans="1:20" ht="29" x14ac:dyDescent="0.35">
      <c r="A16" s="7" t="s">
        <v>27</v>
      </c>
      <c r="B16" s="7" t="s">
        <v>36</v>
      </c>
      <c r="C16" s="8">
        <f>M6+M16</f>
        <v>79.959999999999994</v>
      </c>
      <c r="D16" s="8">
        <f t="shared" ref="D16:J18" si="4">N6+Uganda_child_LPG</f>
        <v>25.26</v>
      </c>
      <c r="E16" s="8">
        <f t="shared" si="4"/>
        <v>34.83</v>
      </c>
      <c r="F16" s="8">
        <f t="shared" si="4"/>
        <v>39.479999999999997</v>
      </c>
      <c r="G16" s="8">
        <f t="shared" si="4"/>
        <v>36.409999999999997</v>
      </c>
      <c r="H16" s="8">
        <f t="shared" si="4"/>
        <v>60.5</v>
      </c>
      <c r="I16" s="8">
        <f t="shared" si="4"/>
        <v>79.14</v>
      </c>
      <c r="J16" s="8">
        <f t="shared" si="4"/>
        <v>96.2</v>
      </c>
      <c r="L16" s="3" t="s">
        <v>9</v>
      </c>
      <c r="M16">
        <f>'Uganda Child PM DALYs'!B7</f>
        <v>4</v>
      </c>
      <c r="N16">
        <f>'Uganda Child PM DALYs'!C7</f>
        <v>3</v>
      </c>
      <c r="O16">
        <f>'Uganda Child PM DALYs'!D7</f>
        <v>6</v>
      </c>
      <c r="P16" t="str">
        <f>'Uganda Child PM DALYs'!E7</f>
        <v>LPG</v>
      </c>
      <c r="Q16">
        <f>'Uganda Child PM DALYs'!F7</f>
        <v>6.52</v>
      </c>
      <c r="R16">
        <f>'Uganda Child PM DALYs'!G7</f>
        <v>4.0999999999999996</v>
      </c>
      <c r="S16">
        <f>'Uganda Child PM DALYs'!H7</f>
        <v>8.9499999999999993</v>
      </c>
    </row>
    <row r="17" spans="1:19" ht="29" x14ac:dyDescent="0.35">
      <c r="A17" s="7" t="s">
        <v>28</v>
      </c>
      <c r="B17" s="7" t="s">
        <v>36</v>
      </c>
      <c r="C17" s="8">
        <f>M7+M16</f>
        <v>188.41</v>
      </c>
      <c r="D17" s="8">
        <f t="shared" si="4"/>
        <v>25.59</v>
      </c>
      <c r="E17" s="8">
        <f t="shared" si="4"/>
        <v>45.1</v>
      </c>
      <c r="F17" s="8">
        <f t="shared" si="4"/>
        <v>57.86</v>
      </c>
      <c r="G17" s="8">
        <f t="shared" si="4"/>
        <v>49.25</v>
      </c>
      <c r="H17" s="8">
        <f t="shared" si="4"/>
        <v>125.32</v>
      </c>
      <c r="I17" s="8">
        <f t="shared" si="4"/>
        <v>182.2</v>
      </c>
      <c r="J17" s="8">
        <f t="shared" si="4"/>
        <v>230.26</v>
      </c>
      <c r="L17" s="3" t="s">
        <v>10</v>
      </c>
      <c r="M17">
        <f>'Uganda Child PM DALYs'!B8</f>
        <v>1</v>
      </c>
      <c r="N17">
        <f>'Uganda Child PM DALYs'!C8</f>
        <v>1</v>
      </c>
      <c r="O17">
        <f>'Uganda Child PM DALYs'!D8</f>
        <v>1</v>
      </c>
      <c r="P17" t="str">
        <f>'Uganda Child PM DALYs'!E8</f>
        <v>Electric</v>
      </c>
      <c r="Q17">
        <f>'Uganda Child PM DALYs'!F8</f>
        <v>2.3199999999999998</v>
      </c>
      <c r="R17">
        <f>'Uganda Child PM DALYs'!G8</f>
        <v>2.4900000000000002</v>
      </c>
      <c r="S17">
        <f>'Uganda Child PM DALYs'!H8</f>
        <v>2.27</v>
      </c>
    </row>
    <row r="18" spans="1:19" ht="29" x14ac:dyDescent="0.35">
      <c r="A18" s="7" t="s">
        <v>29</v>
      </c>
      <c r="B18" s="7" t="s">
        <v>36</v>
      </c>
      <c r="C18" s="8">
        <f>M8+M16</f>
        <v>395.21</v>
      </c>
      <c r="D18" s="8">
        <f t="shared" si="4"/>
        <v>28.76</v>
      </c>
      <c r="E18" s="8">
        <f t="shared" si="4"/>
        <v>74.28</v>
      </c>
      <c r="F18" s="8">
        <f t="shared" si="4"/>
        <v>111.44</v>
      </c>
      <c r="G18" s="8">
        <f t="shared" si="4"/>
        <v>86.55</v>
      </c>
      <c r="H18" s="8">
        <f t="shared" si="4"/>
        <v>282.35000000000002</v>
      </c>
      <c r="I18" s="8">
        <f t="shared" si="4"/>
        <v>384.76</v>
      </c>
      <c r="J18" s="8">
        <f t="shared" si="4"/>
        <v>451.88</v>
      </c>
    </row>
    <row r="19" spans="1:19" ht="29" x14ac:dyDescent="0.35">
      <c r="A19" s="7" t="s">
        <v>27</v>
      </c>
      <c r="B19" s="7" t="s">
        <v>60</v>
      </c>
      <c r="C19">
        <f t="shared" ref="C19:D21" si="5">M6</f>
        <v>75.959999999999994</v>
      </c>
      <c r="D19">
        <f t="shared" si="5"/>
        <v>19.260000000000002</v>
      </c>
      <c r="E19">
        <f t="shared" ref="E19:J21" si="6">O6</f>
        <v>28.83</v>
      </c>
      <c r="F19">
        <f t="shared" si="6"/>
        <v>33.479999999999997</v>
      </c>
      <c r="G19">
        <f t="shared" si="6"/>
        <v>30.41</v>
      </c>
      <c r="H19">
        <f t="shared" si="6"/>
        <v>54.5</v>
      </c>
      <c r="I19">
        <f t="shared" si="6"/>
        <v>73.14</v>
      </c>
      <c r="J19">
        <f t="shared" si="6"/>
        <v>90.2</v>
      </c>
    </row>
    <row r="20" spans="1:19" ht="29" x14ac:dyDescent="0.35">
      <c r="A20" s="7" t="s">
        <v>28</v>
      </c>
      <c r="B20" s="7" t="s">
        <v>60</v>
      </c>
      <c r="C20">
        <f t="shared" si="5"/>
        <v>184.41</v>
      </c>
      <c r="D20">
        <f t="shared" si="5"/>
        <v>19.59</v>
      </c>
      <c r="E20">
        <f t="shared" si="6"/>
        <v>39.1</v>
      </c>
      <c r="F20">
        <f t="shared" si="6"/>
        <v>51.86</v>
      </c>
      <c r="G20">
        <f t="shared" si="6"/>
        <v>43.25</v>
      </c>
      <c r="H20">
        <f t="shared" si="6"/>
        <v>119.32</v>
      </c>
      <c r="I20">
        <f t="shared" si="6"/>
        <v>176.2</v>
      </c>
      <c r="J20">
        <f t="shared" si="6"/>
        <v>224.26</v>
      </c>
    </row>
    <row r="21" spans="1:19" ht="29" x14ac:dyDescent="0.35">
      <c r="A21" s="7" t="s">
        <v>29</v>
      </c>
      <c r="B21" s="7" t="s">
        <v>60</v>
      </c>
      <c r="C21">
        <f t="shared" si="5"/>
        <v>391.21</v>
      </c>
      <c r="D21">
        <f t="shared" si="5"/>
        <v>22.76</v>
      </c>
      <c r="E21">
        <f t="shared" si="6"/>
        <v>68.28</v>
      </c>
      <c r="F21">
        <f t="shared" si="6"/>
        <v>105.44</v>
      </c>
      <c r="G21">
        <f t="shared" si="6"/>
        <v>80.55</v>
      </c>
      <c r="H21">
        <f t="shared" si="6"/>
        <v>276.35000000000002</v>
      </c>
      <c r="I21">
        <f t="shared" si="6"/>
        <v>378.76</v>
      </c>
      <c r="J21">
        <f t="shared" si="6"/>
        <v>445.88</v>
      </c>
    </row>
  </sheetData>
  <mergeCells count="3">
    <mergeCell ref="L2:T2"/>
    <mergeCell ref="M10:O10"/>
    <mergeCell ref="Q10:S10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0D972-B71F-404B-B5A4-2B3EF4B9E5B9}">
  <dimension ref="A2:T21"/>
  <sheetViews>
    <sheetView workbookViewId="0">
      <selection activeCell="M5" sqref="M5"/>
    </sheetView>
  </sheetViews>
  <sheetFormatPr defaultRowHeight="14.5" x14ac:dyDescent="0.35"/>
  <sheetData>
    <row r="2" spans="1:20" ht="43.5" x14ac:dyDescent="0.35">
      <c r="A2" s="7" t="s">
        <v>17</v>
      </c>
      <c r="B2" s="7" t="s">
        <v>31</v>
      </c>
      <c r="C2" s="22" t="s">
        <v>52</v>
      </c>
      <c r="D2" s="22" t="s">
        <v>53</v>
      </c>
      <c r="E2" s="22" t="s">
        <v>54</v>
      </c>
      <c r="F2" s="22" t="s">
        <v>55</v>
      </c>
      <c r="G2" s="22" t="s">
        <v>56</v>
      </c>
      <c r="H2" s="22" t="s">
        <v>57</v>
      </c>
      <c r="I2" s="22" t="s">
        <v>58</v>
      </c>
      <c r="J2" s="22" t="s">
        <v>59</v>
      </c>
      <c r="L2" s="30" t="s">
        <v>13</v>
      </c>
      <c r="M2" s="30"/>
      <c r="N2" s="30"/>
      <c r="O2" s="30"/>
      <c r="P2" s="30"/>
      <c r="Q2" s="30"/>
      <c r="R2" s="30"/>
      <c r="S2" s="30"/>
      <c r="T2" s="30"/>
    </row>
    <row r="3" spans="1:20" ht="43.5" x14ac:dyDescent="0.35">
      <c r="A3" s="7"/>
      <c r="B3" s="7"/>
      <c r="C3" s="7"/>
      <c r="D3" s="7"/>
      <c r="E3" s="7"/>
      <c r="F3" s="7"/>
      <c r="G3" s="7"/>
      <c r="H3" s="20"/>
      <c r="I3" s="20"/>
      <c r="L3" s="6"/>
      <c r="M3" s="22" t="s">
        <v>52</v>
      </c>
      <c r="N3" s="22" t="s">
        <v>53</v>
      </c>
      <c r="O3" s="22" t="s">
        <v>54</v>
      </c>
      <c r="P3" s="22" t="s">
        <v>55</v>
      </c>
      <c r="Q3" s="22" t="s">
        <v>56</v>
      </c>
      <c r="R3" s="22" t="s">
        <v>57</v>
      </c>
      <c r="S3" s="22" t="s">
        <v>58</v>
      </c>
      <c r="T3" s="22" t="s">
        <v>59</v>
      </c>
    </row>
    <row r="4" spans="1:20" ht="58" x14ac:dyDescent="0.35">
      <c r="A4" s="7" t="s">
        <v>27</v>
      </c>
      <c r="B4" s="7" t="s">
        <v>32</v>
      </c>
      <c r="C4" s="8">
        <f>M6+M12</f>
        <v>503.65999999999997</v>
      </c>
      <c r="D4" s="8">
        <f t="shared" ref="D4:J6" si="0">N6+Vietnam_adult_trad_wood</f>
        <v>331.8</v>
      </c>
      <c r="E4" s="8">
        <f t="shared" si="0"/>
        <v>367.34000000000003</v>
      </c>
      <c r="F4" s="8">
        <f t="shared" si="0"/>
        <v>379.76</v>
      </c>
      <c r="G4" s="8">
        <f t="shared" si="0"/>
        <v>371.7</v>
      </c>
      <c r="H4" s="8">
        <f t="shared" si="0"/>
        <v>445.25</v>
      </c>
      <c r="I4" s="8">
        <f t="shared" si="0"/>
        <v>509.69</v>
      </c>
      <c r="J4" s="8">
        <f t="shared" si="0"/>
        <v>570.55999999999995</v>
      </c>
      <c r="L4" s="5" t="s">
        <v>17</v>
      </c>
      <c r="M4" s="5" t="s">
        <v>18</v>
      </c>
      <c r="N4" s="5" t="s">
        <v>19</v>
      </c>
      <c r="O4" s="5" t="s">
        <v>20</v>
      </c>
      <c r="P4" s="5" t="s">
        <v>21</v>
      </c>
      <c r="Q4" s="5" t="s">
        <v>22</v>
      </c>
      <c r="R4" s="5" t="s">
        <v>23</v>
      </c>
      <c r="S4" s="5" t="s">
        <v>24</v>
      </c>
      <c r="T4" s="5" t="s">
        <v>25</v>
      </c>
    </row>
    <row r="5" spans="1:20" ht="43.5" x14ac:dyDescent="0.35">
      <c r="A5" s="7" t="s">
        <v>28</v>
      </c>
      <c r="B5" s="7" t="s">
        <v>32</v>
      </c>
      <c r="C5" s="8">
        <f>M7+M13</f>
        <v>809.03</v>
      </c>
      <c r="D5" s="8">
        <f t="shared" si="0"/>
        <v>334.40999999999997</v>
      </c>
      <c r="E5" s="8">
        <f t="shared" si="0"/>
        <v>400.29</v>
      </c>
      <c r="F5" s="8">
        <f t="shared" si="0"/>
        <v>436.35</v>
      </c>
      <c r="G5" s="8">
        <f t="shared" si="0"/>
        <v>412.02</v>
      </c>
      <c r="H5" s="8">
        <f t="shared" si="0"/>
        <v>650.72</v>
      </c>
      <c r="I5" s="8">
        <f t="shared" si="0"/>
        <v>834.39</v>
      </c>
      <c r="J5" s="8">
        <f t="shared" si="0"/>
        <v>981.25</v>
      </c>
      <c r="L5" s="5" t="s">
        <v>26</v>
      </c>
      <c r="M5" s="6">
        <f>'Vietnam adult water DALYs'!B3</f>
        <v>0</v>
      </c>
      <c r="N5" s="6">
        <f>'Vietnam adult water DALYs'!C3</f>
        <v>0</v>
      </c>
      <c r="O5" s="6">
        <f>'Vietnam adult water DALYs'!D3</f>
        <v>0</v>
      </c>
      <c r="P5" s="6">
        <f>'Vietnam adult water DALYs'!E3</f>
        <v>0</v>
      </c>
      <c r="Q5" s="6">
        <f>'Vietnam adult water DALYs'!F3</f>
        <v>0</v>
      </c>
      <c r="R5" s="6">
        <f>'Vietnam adult water DALYs'!G3</f>
        <v>0</v>
      </c>
      <c r="S5" s="6">
        <f>'Vietnam adult water DALYs'!H3</f>
        <v>0</v>
      </c>
      <c r="T5" s="6">
        <f>'Vietnam adult water DALYs'!I3</f>
        <v>0</v>
      </c>
    </row>
    <row r="6" spans="1:20" ht="43.5" x14ac:dyDescent="0.35">
      <c r="A6" s="7" t="s">
        <v>29</v>
      </c>
      <c r="B6" s="7" t="s">
        <v>32</v>
      </c>
      <c r="C6" s="8">
        <f>M8+M12</f>
        <v>1525.85</v>
      </c>
      <c r="D6" s="8">
        <f t="shared" si="0"/>
        <v>341.57</v>
      </c>
      <c r="E6" s="8">
        <f t="shared" si="0"/>
        <v>506.83000000000004</v>
      </c>
      <c r="F6" s="8">
        <f t="shared" si="0"/>
        <v>646.47</v>
      </c>
      <c r="G6" s="8">
        <f t="shared" si="0"/>
        <v>553.27</v>
      </c>
      <c r="H6" s="8">
        <f t="shared" si="0"/>
        <v>1209.1500000000001</v>
      </c>
      <c r="I6" s="8">
        <f t="shared" si="0"/>
        <v>1507.37</v>
      </c>
      <c r="J6" s="8">
        <f t="shared" si="0"/>
        <v>1687.86</v>
      </c>
      <c r="L6" s="5" t="s">
        <v>27</v>
      </c>
      <c r="M6" s="6">
        <f>'Vietnam adult water DALYs'!B4</f>
        <v>242.66</v>
      </c>
      <c r="N6" s="6">
        <f>'Vietnam adult water DALYs'!C4</f>
        <v>54.8</v>
      </c>
      <c r="O6" s="6">
        <f>'Vietnam adult water DALYs'!D4</f>
        <v>90.34</v>
      </c>
      <c r="P6" s="6">
        <f>'Vietnam adult water DALYs'!E4</f>
        <v>102.76</v>
      </c>
      <c r="Q6" s="6">
        <f>'Vietnam adult water DALYs'!F4</f>
        <v>94.7</v>
      </c>
      <c r="R6" s="6">
        <f>'Vietnam adult water DALYs'!G4</f>
        <v>168.25</v>
      </c>
      <c r="S6" s="6">
        <f>'Vietnam adult water DALYs'!H4</f>
        <v>232.69</v>
      </c>
      <c r="T6" s="6">
        <f>'Vietnam adult water DALYs'!I4</f>
        <v>293.56</v>
      </c>
    </row>
    <row r="7" spans="1:20" ht="43.5" x14ac:dyDescent="0.35">
      <c r="A7" s="7" t="s">
        <v>27</v>
      </c>
      <c r="B7" s="7" t="s">
        <v>33</v>
      </c>
      <c r="C7" s="8">
        <f>M6+M13</f>
        <v>468.65999999999997</v>
      </c>
      <c r="D7" s="8">
        <f t="shared" ref="D7:J9" si="1">N6+Vietnam_adult_improved_wood</f>
        <v>300.8</v>
      </c>
      <c r="E7" s="8">
        <f t="shared" si="1"/>
        <v>336.34000000000003</v>
      </c>
      <c r="F7" s="8">
        <f t="shared" si="1"/>
        <v>348.76</v>
      </c>
      <c r="G7" s="8">
        <f t="shared" si="1"/>
        <v>340.7</v>
      </c>
      <c r="H7" s="8">
        <f t="shared" si="1"/>
        <v>414.25</v>
      </c>
      <c r="I7" s="8">
        <f t="shared" si="1"/>
        <v>478.69</v>
      </c>
      <c r="J7" s="8">
        <f t="shared" si="1"/>
        <v>539.55999999999995</v>
      </c>
      <c r="L7" s="5" t="s">
        <v>28</v>
      </c>
      <c r="M7" s="6">
        <f>'Vietnam adult water DALYs'!B5</f>
        <v>583.03</v>
      </c>
      <c r="N7" s="6">
        <f>'Vietnam adult water DALYs'!C5</f>
        <v>57.41</v>
      </c>
      <c r="O7" s="6">
        <f>'Vietnam adult water DALYs'!D5</f>
        <v>123.29</v>
      </c>
      <c r="P7" s="6">
        <f>'Vietnam adult water DALYs'!E5</f>
        <v>159.35</v>
      </c>
      <c r="Q7" s="6">
        <f>'Vietnam adult water DALYs'!F5</f>
        <v>135.02000000000001</v>
      </c>
      <c r="R7" s="6">
        <f>'Vietnam adult water DALYs'!G5</f>
        <v>373.72</v>
      </c>
      <c r="S7" s="6">
        <f>'Vietnam adult water DALYs'!H5</f>
        <v>557.39</v>
      </c>
      <c r="T7" s="6">
        <f>'Vietnam adult water DALYs'!I5</f>
        <v>704.25</v>
      </c>
    </row>
    <row r="8" spans="1:20" ht="43.5" x14ac:dyDescent="0.35">
      <c r="A8" s="7" t="s">
        <v>28</v>
      </c>
      <c r="B8" s="7" t="s">
        <v>33</v>
      </c>
      <c r="C8" s="8">
        <f>M7+M13</f>
        <v>809.03</v>
      </c>
      <c r="D8" s="8">
        <f t="shared" si="1"/>
        <v>303.40999999999997</v>
      </c>
      <c r="E8" s="8">
        <f t="shared" si="1"/>
        <v>369.29</v>
      </c>
      <c r="F8" s="8">
        <f t="shared" si="1"/>
        <v>405.35</v>
      </c>
      <c r="G8" s="8">
        <f t="shared" si="1"/>
        <v>381.02</v>
      </c>
      <c r="H8" s="8">
        <f t="shared" si="1"/>
        <v>619.72</v>
      </c>
      <c r="I8" s="8">
        <f t="shared" si="1"/>
        <v>803.39</v>
      </c>
      <c r="J8" s="8">
        <f t="shared" si="1"/>
        <v>950.25</v>
      </c>
      <c r="L8" s="5" t="s">
        <v>29</v>
      </c>
      <c r="M8" s="6">
        <f>'Vietnam adult water DALYs'!B6</f>
        <v>1264.8499999999999</v>
      </c>
      <c r="N8" s="6">
        <f>'Vietnam adult water DALYs'!C6</f>
        <v>64.569999999999993</v>
      </c>
      <c r="O8" s="6">
        <f>'Vietnam adult water DALYs'!D6</f>
        <v>229.83</v>
      </c>
      <c r="P8" s="6">
        <f>'Vietnam adult water DALYs'!E6</f>
        <v>369.47</v>
      </c>
      <c r="Q8" s="6">
        <f>'Vietnam adult water DALYs'!F6</f>
        <v>276.27</v>
      </c>
      <c r="R8" s="6">
        <f>'Vietnam adult water DALYs'!G6</f>
        <v>932.15</v>
      </c>
      <c r="S8" s="6">
        <f>'Vietnam adult water DALYs'!H6</f>
        <v>1230.3699999999999</v>
      </c>
      <c r="T8" s="6">
        <f>'Vietnam adult water DALYs'!I6</f>
        <v>1410.86</v>
      </c>
    </row>
    <row r="9" spans="1:20" ht="43.5" x14ac:dyDescent="0.35">
      <c r="A9" s="7" t="s">
        <v>29</v>
      </c>
      <c r="B9" s="7" t="s">
        <v>33</v>
      </c>
      <c r="C9" s="8">
        <f>M8+M13</f>
        <v>1490.85</v>
      </c>
      <c r="D9" s="8">
        <f t="shared" si="1"/>
        <v>310.57</v>
      </c>
      <c r="E9" s="8">
        <f t="shared" si="1"/>
        <v>475.83000000000004</v>
      </c>
      <c r="F9" s="8">
        <f t="shared" si="1"/>
        <v>615.47</v>
      </c>
      <c r="G9" s="8">
        <f t="shared" si="1"/>
        <v>522.27</v>
      </c>
      <c r="H9" s="8">
        <f t="shared" si="1"/>
        <v>1178.1500000000001</v>
      </c>
      <c r="I9" s="8">
        <f t="shared" si="1"/>
        <v>1476.37</v>
      </c>
      <c r="J9" s="8">
        <f t="shared" si="1"/>
        <v>1656.86</v>
      </c>
    </row>
    <row r="10" spans="1:20" ht="43.5" x14ac:dyDescent="0.35">
      <c r="A10" s="7" t="s">
        <v>27</v>
      </c>
      <c r="B10" s="7" t="s">
        <v>34</v>
      </c>
      <c r="C10" s="8">
        <f>M6+M14</f>
        <v>339.65999999999997</v>
      </c>
      <c r="D10" s="8">
        <f t="shared" ref="D10:J12" si="2">N6+Vietnam_adult_charcoal</f>
        <v>175.8</v>
      </c>
      <c r="E10" s="8">
        <f t="shared" si="2"/>
        <v>211.34</v>
      </c>
      <c r="F10" s="8">
        <f t="shared" si="2"/>
        <v>223.76</v>
      </c>
      <c r="G10" s="8">
        <f t="shared" si="2"/>
        <v>215.7</v>
      </c>
      <c r="H10" s="8">
        <f t="shared" si="2"/>
        <v>289.25</v>
      </c>
      <c r="I10" s="8">
        <f t="shared" si="2"/>
        <v>353.69</v>
      </c>
      <c r="J10" s="8">
        <f t="shared" si="2"/>
        <v>414.56</v>
      </c>
      <c r="L10" s="1" t="s">
        <v>13</v>
      </c>
      <c r="M10" s="32" t="s">
        <v>0</v>
      </c>
      <c r="N10" s="33"/>
      <c r="O10" s="34"/>
      <c r="P10" s="1" t="s">
        <v>14</v>
      </c>
      <c r="Q10" s="32" t="s">
        <v>12</v>
      </c>
      <c r="R10" s="33"/>
      <c r="S10" s="34"/>
    </row>
    <row r="11" spans="1:20" ht="58" x14ac:dyDescent="0.35">
      <c r="A11" s="7" t="s">
        <v>28</v>
      </c>
      <c r="B11" s="7" t="s">
        <v>34</v>
      </c>
      <c r="C11" s="8">
        <f>M7+M14</f>
        <v>680.03</v>
      </c>
      <c r="D11" s="8">
        <f t="shared" si="2"/>
        <v>178.41</v>
      </c>
      <c r="E11" s="8">
        <f t="shared" si="2"/>
        <v>244.29000000000002</v>
      </c>
      <c r="F11" s="8">
        <f t="shared" si="2"/>
        <v>280.35000000000002</v>
      </c>
      <c r="G11" s="8">
        <f t="shared" si="2"/>
        <v>256.02</v>
      </c>
      <c r="H11" s="8">
        <f t="shared" si="2"/>
        <v>494.72</v>
      </c>
      <c r="I11" s="8">
        <f t="shared" si="2"/>
        <v>678.39</v>
      </c>
      <c r="J11" s="8">
        <f t="shared" si="2"/>
        <v>825.25</v>
      </c>
      <c r="L11" s="2" t="s">
        <v>1</v>
      </c>
      <c r="M11" s="3" t="s">
        <v>2</v>
      </c>
      <c r="N11" s="3" t="s">
        <v>3</v>
      </c>
      <c r="O11" s="3" t="s">
        <v>4</v>
      </c>
      <c r="P11" s="2" t="s">
        <v>1</v>
      </c>
      <c r="Q11" s="3" t="s">
        <v>2</v>
      </c>
      <c r="R11" s="3" t="s">
        <v>3</v>
      </c>
      <c r="S11" s="3" t="s">
        <v>4</v>
      </c>
    </row>
    <row r="12" spans="1:20" ht="43.5" x14ac:dyDescent="0.35">
      <c r="A12" s="7" t="s">
        <v>29</v>
      </c>
      <c r="B12" s="7" t="s">
        <v>34</v>
      </c>
      <c r="C12" s="8">
        <f>M8+M14</f>
        <v>1361.85</v>
      </c>
      <c r="D12" s="8">
        <f t="shared" si="2"/>
        <v>185.57</v>
      </c>
      <c r="E12" s="8">
        <f t="shared" si="2"/>
        <v>350.83000000000004</v>
      </c>
      <c r="F12" s="8">
        <f t="shared" si="2"/>
        <v>490.47</v>
      </c>
      <c r="G12" s="8">
        <f t="shared" si="2"/>
        <v>397.27</v>
      </c>
      <c r="H12" s="8">
        <f t="shared" si="2"/>
        <v>1053.1500000000001</v>
      </c>
      <c r="I12" s="8">
        <f t="shared" si="2"/>
        <v>1351.37</v>
      </c>
      <c r="J12" s="8">
        <f t="shared" si="2"/>
        <v>1531.86</v>
      </c>
      <c r="L12" s="3" t="s">
        <v>5</v>
      </c>
      <c r="M12">
        <f>'Vietnam Adults PM DALYs'!B3</f>
        <v>261</v>
      </c>
      <c r="N12">
        <f>'Vietnam Adults PM DALYs'!C3</f>
        <v>244</v>
      </c>
      <c r="O12">
        <f>'Vietnam Adults PM DALYs'!D3</f>
        <v>277</v>
      </c>
      <c r="P12" t="str">
        <f>'Vietnam Adults PM DALYs'!E3</f>
        <v>Traditional wood</v>
      </c>
      <c r="Q12">
        <f>'Vietnam Adults PM DALYs'!F3</f>
        <v>38.19</v>
      </c>
      <c r="R12">
        <f>'Vietnam Adults PM DALYs'!G3</f>
        <v>38.61</v>
      </c>
      <c r="S12">
        <f>'Vietnam Adults PM DALYs'!H3</f>
        <v>34.08</v>
      </c>
    </row>
    <row r="13" spans="1:20" ht="43.5" x14ac:dyDescent="0.35">
      <c r="A13" s="7" t="s">
        <v>27</v>
      </c>
      <c r="B13" s="7" t="s">
        <v>35</v>
      </c>
      <c r="C13" s="8">
        <f>M6+M15</f>
        <v>275.65999999999997</v>
      </c>
      <c r="D13" s="8">
        <f t="shared" ref="D13:J15" si="3">N6+Vietnam_adult_gas</f>
        <v>104.8</v>
      </c>
      <c r="E13" s="8">
        <f t="shared" si="3"/>
        <v>140.34</v>
      </c>
      <c r="F13" s="8">
        <f t="shared" si="3"/>
        <v>152.76</v>
      </c>
      <c r="G13" s="8">
        <f t="shared" si="3"/>
        <v>144.69999999999999</v>
      </c>
      <c r="H13" s="8">
        <f t="shared" si="3"/>
        <v>218.25</v>
      </c>
      <c r="I13" s="8">
        <f t="shared" si="3"/>
        <v>282.69</v>
      </c>
      <c r="J13" s="8">
        <f t="shared" si="3"/>
        <v>343.56</v>
      </c>
      <c r="L13" s="3" t="s">
        <v>6</v>
      </c>
      <c r="M13">
        <f>'Vietnam Adults PM DALYs'!B4</f>
        <v>226</v>
      </c>
      <c r="N13">
        <f>'Vietnam Adults PM DALYs'!C4</f>
        <v>213</v>
      </c>
      <c r="O13">
        <f>'Vietnam Adults PM DALYs'!D4</f>
        <v>246</v>
      </c>
      <c r="P13" t="str">
        <f>'Vietnam Adults PM DALYs'!E4</f>
        <v>Improved Wood</v>
      </c>
      <c r="Q13">
        <f>'Vietnam Adults PM DALYs'!F4</f>
        <v>43.36</v>
      </c>
      <c r="R13">
        <f>'Vietnam Adults PM DALYs'!G4</f>
        <v>42.41</v>
      </c>
      <c r="S13">
        <f>'Vietnam Adults PM DALYs'!H4</f>
        <v>38.909999999999997</v>
      </c>
    </row>
    <row r="14" spans="1:20" ht="43.5" x14ac:dyDescent="0.35">
      <c r="A14" s="7" t="s">
        <v>28</v>
      </c>
      <c r="B14" s="7" t="s">
        <v>35</v>
      </c>
      <c r="C14" s="8">
        <f>M7+M15</f>
        <v>616.03</v>
      </c>
      <c r="D14" s="8">
        <f t="shared" si="3"/>
        <v>107.41</v>
      </c>
      <c r="E14" s="8">
        <f t="shared" si="3"/>
        <v>173.29000000000002</v>
      </c>
      <c r="F14" s="8">
        <f t="shared" si="3"/>
        <v>209.35</v>
      </c>
      <c r="G14" s="8">
        <f t="shared" si="3"/>
        <v>185.02</v>
      </c>
      <c r="H14" s="8">
        <f t="shared" si="3"/>
        <v>423.72</v>
      </c>
      <c r="I14" s="8">
        <f t="shared" si="3"/>
        <v>607.39</v>
      </c>
      <c r="J14" s="8">
        <f t="shared" si="3"/>
        <v>754.25</v>
      </c>
      <c r="L14" s="3" t="s">
        <v>7</v>
      </c>
      <c r="M14">
        <f>'Vietnam Adults PM DALYs'!B5</f>
        <v>97</v>
      </c>
      <c r="N14">
        <f>'Vietnam Adults PM DALYs'!C5</f>
        <v>71</v>
      </c>
      <c r="O14">
        <f>'Vietnam Adults PM DALYs'!D5</f>
        <v>121</v>
      </c>
      <c r="P14" t="str">
        <f>'Vietnam Adults PM DALYs'!E5</f>
        <v>Charcoal</v>
      </c>
      <c r="Q14">
        <f>'Vietnam Adults PM DALYs'!F5</f>
        <v>53.73</v>
      </c>
      <c r="R14">
        <f>'Vietnam Adults PM DALYs'!G5</f>
        <v>42.74</v>
      </c>
      <c r="S14">
        <f>'Vietnam Adults PM DALYs'!H5</f>
        <v>51.96</v>
      </c>
    </row>
    <row r="15" spans="1:20" ht="43.5" x14ac:dyDescent="0.35">
      <c r="A15" s="7" t="s">
        <v>29</v>
      </c>
      <c r="B15" s="7" t="s">
        <v>35</v>
      </c>
      <c r="C15" s="8">
        <f>M8+M15</f>
        <v>1297.8499999999999</v>
      </c>
      <c r="D15" s="8">
        <f t="shared" si="3"/>
        <v>114.57</v>
      </c>
      <c r="E15" s="8">
        <f t="shared" si="3"/>
        <v>279.83000000000004</v>
      </c>
      <c r="F15" s="8">
        <f t="shared" si="3"/>
        <v>419.47</v>
      </c>
      <c r="G15" s="8">
        <f t="shared" si="3"/>
        <v>326.27</v>
      </c>
      <c r="H15" s="8">
        <f t="shared" si="3"/>
        <v>982.15</v>
      </c>
      <c r="I15" s="8">
        <f t="shared" si="3"/>
        <v>1280.3699999999999</v>
      </c>
      <c r="J15" s="8">
        <f t="shared" si="3"/>
        <v>1460.86</v>
      </c>
      <c r="L15" s="3" t="s">
        <v>8</v>
      </c>
      <c r="M15">
        <f>'Vietnam Adults PM DALYs'!B6</f>
        <v>33</v>
      </c>
      <c r="N15">
        <f>'Vietnam Adults PM DALYs'!C6</f>
        <v>19</v>
      </c>
      <c r="O15">
        <f>'Vietnam Adults PM DALYs'!D6</f>
        <v>50</v>
      </c>
      <c r="P15" t="str">
        <f>'Vietnam Adults PM DALYs'!E6</f>
        <v>Gasifier (Minimoto)</v>
      </c>
      <c r="Q15">
        <f>'Vietnam Adults PM DALYs'!F6</f>
        <v>29.66</v>
      </c>
      <c r="R15">
        <f>'Vietnam Adults PM DALYs'!G6</f>
        <v>19.45</v>
      </c>
      <c r="S15">
        <f>'Vietnam Adults PM DALYs'!H6</f>
        <v>35.89</v>
      </c>
    </row>
    <row r="16" spans="1:20" ht="29" x14ac:dyDescent="0.35">
      <c r="A16" s="7" t="s">
        <v>27</v>
      </c>
      <c r="B16" s="7" t="s">
        <v>36</v>
      </c>
      <c r="C16" s="8">
        <f>M6+M16</f>
        <v>246.66</v>
      </c>
      <c r="D16" s="8">
        <f t="shared" ref="D16:J18" si="4">N6+Vietnam_adult_LPG</f>
        <v>62.8</v>
      </c>
      <c r="E16" s="8">
        <f t="shared" si="4"/>
        <v>98.34</v>
      </c>
      <c r="F16" s="8">
        <f t="shared" si="4"/>
        <v>110.76</v>
      </c>
      <c r="G16" s="8">
        <f t="shared" si="4"/>
        <v>102.7</v>
      </c>
      <c r="H16" s="8">
        <f t="shared" si="4"/>
        <v>176.25</v>
      </c>
      <c r="I16" s="8">
        <f t="shared" si="4"/>
        <v>240.69</v>
      </c>
      <c r="J16" s="8">
        <f t="shared" si="4"/>
        <v>301.56</v>
      </c>
      <c r="L16" s="3" t="s">
        <v>9</v>
      </c>
      <c r="M16">
        <f>'Vietnam Adults PM DALYs'!B7</f>
        <v>4</v>
      </c>
      <c r="N16">
        <f>'Vietnam Adults PM DALYs'!C7</f>
        <v>2</v>
      </c>
      <c r="O16">
        <f>'Vietnam Adults PM DALYs'!D7</f>
        <v>8</v>
      </c>
      <c r="P16" t="str">
        <f>'Vietnam Adults PM DALYs'!E7</f>
        <v>LPG</v>
      </c>
      <c r="Q16">
        <f>'Vietnam Adults PM DALYs'!F7</f>
        <v>8.75</v>
      </c>
      <c r="R16">
        <f>'Vietnam Adults PM DALYs'!G7</f>
        <v>4.9800000000000004</v>
      </c>
      <c r="S16">
        <f>'Vietnam Adults PM DALYs'!H7</f>
        <v>12.9</v>
      </c>
    </row>
    <row r="17" spans="1:19" ht="29" x14ac:dyDescent="0.35">
      <c r="A17" s="7" t="s">
        <v>28</v>
      </c>
      <c r="B17" s="7" t="s">
        <v>36</v>
      </c>
      <c r="C17" s="8">
        <f>M7+M16</f>
        <v>587.03</v>
      </c>
      <c r="D17" s="8">
        <f t="shared" si="4"/>
        <v>65.41</v>
      </c>
      <c r="E17" s="8">
        <f t="shared" si="4"/>
        <v>131.29000000000002</v>
      </c>
      <c r="F17" s="8">
        <f t="shared" si="4"/>
        <v>167.35</v>
      </c>
      <c r="G17" s="8">
        <f t="shared" si="4"/>
        <v>143.02000000000001</v>
      </c>
      <c r="H17" s="8">
        <f t="shared" si="4"/>
        <v>381.72</v>
      </c>
      <c r="I17" s="8">
        <f t="shared" si="4"/>
        <v>565.39</v>
      </c>
      <c r="J17" s="8">
        <f t="shared" si="4"/>
        <v>712.25</v>
      </c>
      <c r="L17" s="3" t="s">
        <v>10</v>
      </c>
      <c r="M17" t="str">
        <f>'Vietnam Adults PM DALYs'!B8</f>
        <v>0 </v>
      </c>
      <c r="N17" t="str">
        <f>'Vietnam Adults PM DALYs'!C8</f>
        <v>0 </v>
      </c>
      <c r="O17" t="str">
        <f>'Vietnam Adults PM DALYs'!D8</f>
        <v>0 </v>
      </c>
      <c r="P17" t="str">
        <f>'Vietnam Adults PM DALYs'!E8</f>
        <v>Electric</v>
      </c>
      <c r="Q17" t="str">
        <f>'Vietnam Adults PM DALYs'!F8</f>
        <v>0 </v>
      </c>
      <c r="R17" t="str">
        <f>'Vietnam Adults PM DALYs'!G8</f>
        <v>0 </v>
      </c>
      <c r="S17" t="str">
        <f>'Vietnam Adults PM DALYs'!H8</f>
        <v>0 </v>
      </c>
    </row>
    <row r="18" spans="1:19" ht="29" x14ac:dyDescent="0.35">
      <c r="A18" s="7" t="s">
        <v>29</v>
      </c>
      <c r="B18" s="7" t="s">
        <v>36</v>
      </c>
      <c r="C18" s="8">
        <f>M8+M16</f>
        <v>1268.8499999999999</v>
      </c>
      <c r="D18" s="8">
        <f t="shared" si="4"/>
        <v>72.569999999999993</v>
      </c>
      <c r="E18" s="8">
        <f t="shared" si="4"/>
        <v>237.83</v>
      </c>
      <c r="F18" s="8">
        <f t="shared" si="4"/>
        <v>377.47</v>
      </c>
      <c r="G18" s="8">
        <f t="shared" si="4"/>
        <v>284.27</v>
      </c>
      <c r="H18" s="8">
        <f t="shared" si="4"/>
        <v>940.15</v>
      </c>
      <c r="I18" s="8">
        <f t="shared" si="4"/>
        <v>1238.3699999999999</v>
      </c>
      <c r="J18" s="8">
        <f t="shared" si="4"/>
        <v>1418.86</v>
      </c>
    </row>
    <row r="19" spans="1:19" ht="29" x14ac:dyDescent="0.35">
      <c r="A19" s="7" t="s">
        <v>27</v>
      </c>
      <c r="B19" s="7" t="s">
        <v>60</v>
      </c>
      <c r="C19">
        <f t="shared" ref="C19:D21" si="5">M6</f>
        <v>242.66</v>
      </c>
      <c r="D19">
        <f t="shared" si="5"/>
        <v>54.8</v>
      </c>
      <c r="E19">
        <f t="shared" ref="E19:J21" si="6">O6</f>
        <v>90.34</v>
      </c>
      <c r="F19">
        <f t="shared" si="6"/>
        <v>102.76</v>
      </c>
      <c r="G19">
        <f t="shared" si="6"/>
        <v>94.7</v>
      </c>
      <c r="H19">
        <f t="shared" si="6"/>
        <v>168.25</v>
      </c>
      <c r="I19">
        <f t="shared" si="6"/>
        <v>232.69</v>
      </c>
      <c r="J19">
        <f t="shared" si="6"/>
        <v>293.56</v>
      </c>
    </row>
    <row r="20" spans="1:19" ht="29" x14ac:dyDescent="0.35">
      <c r="A20" s="7" t="s">
        <v>28</v>
      </c>
      <c r="B20" s="7" t="s">
        <v>60</v>
      </c>
      <c r="C20">
        <f t="shared" si="5"/>
        <v>583.03</v>
      </c>
      <c r="D20">
        <f t="shared" si="5"/>
        <v>57.41</v>
      </c>
      <c r="E20">
        <f t="shared" si="6"/>
        <v>123.29</v>
      </c>
      <c r="F20">
        <f t="shared" si="6"/>
        <v>159.35</v>
      </c>
      <c r="G20">
        <f t="shared" si="6"/>
        <v>135.02000000000001</v>
      </c>
      <c r="H20">
        <f t="shared" si="6"/>
        <v>373.72</v>
      </c>
      <c r="I20">
        <f t="shared" si="6"/>
        <v>557.39</v>
      </c>
      <c r="J20">
        <f t="shared" si="6"/>
        <v>704.25</v>
      </c>
    </row>
    <row r="21" spans="1:19" ht="29" x14ac:dyDescent="0.35">
      <c r="A21" s="7" t="s">
        <v>29</v>
      </c>
      <c r="B21" s="7" t="s">
        <v>60</v>
      </c>
      <c r="C21">
        <f t="shared" si="5"/>
        <v>1264.8499999999999</v>
      </c>
      <c r="D21">
        <f t="shared" si="5"/>
        <v>64.569999999999993</v>
      </c>
      <c r="E21">
        <f t="shared" si="6"/>
        <v>229.83</v>
      </c>
      <c r="F21">
        <f t="shared" si="6"/>
        <v>369.47</v>
      </c>
      <c r="G21">
        <f t="shared" si="6"/>
        <v>276.27</v>
      </c>
      <c r="H21">
        <f t="shared" si="6"/>
        <v>932.15</v>
      </c>
      <c r="I21">
        <f t="shared" si="6"/>
        <v>1230.3699999999999</v>
      </c>
      <c r="J21">
        <f t="shared" si="6"/>
        <v>1410.86</v>
      </c>
    </row>
  </sheetData>
  <mergeCells count="3">
    <mergeCell ref="L2:T2"/>
    <mergeCell ref="M10:O10"/>
    <mergeCell ref="Q10:S10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746DD-85BB-4B55-9497-A810518D9BAC}">
  <dimension ref="A2:T21"/>
  <sheetViews>
    <sheetView workbookViewId="0">
      <selection activeCell="D20" sqref="D20"/>
    </sheetView>
  </sheetViews>
  <sheetFormatPr defaultRowHeight="14.5" x14ac:dyDescent="0.35"/>
  <sheetData>
    <row r="2" spans="1:20" ht="43.5" x14ac:dyDescent="0.35">
      <c r="A2" s="7" t="s">
        <v>17</v>
      </c>
      <c r="B2" s="7" t="s">
        <v>31</v>
      </c>
      <c r="C2" s="22" t="s">
        <v>52</v>
      </c>
      <c r="D2" s="22" t="s">
        <v>53</v>
      </c>
      <c r="E2" s="22" t="s">
        <v>54</v>
      </c>
      <c r="F2" s="22" t="s">
        <v>55</v>
      </c>
      <c r="G2" s="22" t="s">
        <v>56</v>
      </c>
      <c r="H2" s="22" t="s">
        <v>57</v>
      </c>
      <c r="I2" s="22" t="s">
        <v>58</v>
      </c>
      <c r="J2" s="22" t="s">
        <v>59</v>
      </c>
      <c r="L2" s="30" t="s">
        <v>13</v>
      </c>
      <c r="M2" s="30"/>
      <c r="N2" s="30"/>
      <c r="O2" s="30"/>
      <c r="P2" s="30"/>
      <c r="Q2" s="30"/>
      <c r="R2" s="30"/>
      <c r="S2" s="30"/>
      <c r="T2" s="30"/>
    </row>
    <row r="3" spans="1:20" ht="43.5" x14ac:dyDescent="0.35">
      <c r="A3" s="7"/>
      <c r="B3" s="7"/>
      <c r="C3" s="7"/>
      <c r="D3" s="7"/>
      <c r="E3" s="7"/>
      <c r="F3" s="7"/>
      <c r="G3" s="7"/>
      <c r="H3" s="20"/>
      <c r="I3" s="20"/>
      <c r="L3" s="6"/>
      <c r="M3" s="22" t="s">
        <v>52</v>
      </c>
      <c r="N3" s="22" t="s">
        <v>53</v>
      </c>
      <c r="O3" s="22" t="s">
        <v>54</v>
      </c>
      <c r="P3" s="22" t="s">
        <v>55</v>
      </c>
      <c r="Q3" s="22" t="s">
        <v>56</v>
      </c>
      <c r="R3" s="22" t="s">
        <v>57</v>
      </c>
      <c r="S3" s="22" t="s">
        <v>58</v>
      </c>
      <c r="T3" s="22" t="s">
        <v>59</v>
      </c>
    </row>
    <row r="4" spans="1:20" ht="58" x14ac:dyDescent="0.35">
      <c r="A4" s="7" t="s">
        <v>27</v>
      </c>
      <c r="B4" s="7" t="s">
        <v>32</v>
      </c>
      <c r="C4" s="8">
        <f>M6+M12</f>
        <v>503.65999999999997</v>
      </c>
      <c r="D4" s="8">
        <f t="shared" ref="D4:J6" si="0">N6+Vietnam_adult_trad_wood</f>
        <v>331.8</v>
      </c>
      <c r="E4" s="8">
        <f t="shared" si="0"/>
        <v>367.34000000000003</v>
      </c>
      <c r="F4" s="8">
        <f t="shared" si="0"/>
        <v>379.76</v>
      </c>
      <c r="G4" s="8">
        <f t="shared" si="0"/>
        <v>371.7</v>
      </c>
      <c r="H4" s="8">
        <f t="shared" si="0"/>
        <v>445.25</v>
      </c>
      <c r="I4" s="8">
        <f t="shared" si="0"/>
        <v>509.69</v>
      </c>
      <c r="J4" s="8">
        <f t="shared" si="0"/>
        <v>570.55999999999995</v>
      </c>
      <c r="L4" s="5" t="s">
        <v>17</v>
      </c>
      <c r="M4" s="5" t="s">
        <v>18</v>
      </c>
      <c r="N4" s="5" t="s">
        <v>19</v>
      </c>
      <c r="O4" s="5" t="s">
        <v>20</v>
      </c>
      <c r="P4" s="5" t="s">
        <v>21</v>
      </c>
      <c r="Q4" s="5" t="s">
        <v>22</v>
      </c>
      <c r="R4" s="5" t="s">
        <v>23</v>
      </c>
      <c r="S4" s="5" t="s">
        <v>24</v>
      </c>
      <c r="T4" s="5" t="s">
        <v>25</v>
      </c>
    </row>
    <row r="5" spans="1:20" ht="43.5" x14ac:dyDescent="0.35">
      <c r="A5" s="7" t="s">
        <v>28</v>
      </c>
      <c r="B5" s="7" t="s">
        <v>32</v>
      </c>
      <c r="C5" s="8">
        <f>M7+M13</f>
        <v>809.03</v>
      </c>
      <c r="D5" s="8">
        <f t="shared" si="0"/>
        <v>334.40999999999997</v>
      </c>
      <c r="E5" s="8">
        <f t="shared" si="0"/>
        <v>400.29</v>
      </c>
      <c r="F5" s="8">
        <f t="shared" si="0"/>
        <v>436.35</v>
      </c>
      <c r="G5" s="8">
        <f t="shared" si="0"/>
        <v>412.02</v>
      </c>
      <c r="H5" s="8">
        <f t="shared" si="0"/>
        <v>650.72</v>
      </c>
      <c r="I5" s="8">
        <f t="shared" si="0"/>
        <v>834.39</v>
      </c>
      <c r="J5" s="8">
        <f t="shared" si="0"/>
        <v>981.25</v>
      </c>
      <c r="L5" s="5" t="s">
        <v>26</v>
      </c>
      <c r="M5" s="6">
        <f>'Vietnam adult water DALYs'!B3</f>
        <v>0</v>
      </c>
      <c r="N5" s="6">
        <f>'Vietnam adult water DALYs'!C3</f>
        <v>0</v>
      </c>
      <c r="O5" s="6">
        <f>'Vietnam adult water DALYs'!D3</f>
        <v>0</v>
      </c>
      <c r="P5" s="6">
        <f>'Vietnam adult water DALYs'!E3</f>
        <v>0</v>
      </c>
      <c r="Q5" s="6">
        <f>'Vietnam adult water DALYs'!F3</f>
        <v>0</v>
      </c>
      <c r="R5" s="6">
        <f>'Vietnam adult water DALYs'!G3</f>
        <v>0</v>
      </c>
      <c r="S5" s="6">
        <f>'Vietnam adult water DALYs'!H3</f>
        <v>0</v>
      </c>
      <c r="T5" s="6">
        <f>'Vietnam adult water DALYs'!I3</f>
        <v>0</v>
      </c>
    </row>
    <row r="6" spans="1:20" ht="43.5" x14ac:dyDescent="0.35">
      <c r="A6" s="7" t="s">
        <v>29</v>
      </c>
      <c r="B6" s="7" t="s">
        <v>32</v>
      </c>
      <c r="C6" s="8">
        <f>M8+M12</f>
        <v>1525.85</v>
      </c>
      <c r="D6" s="8">
        <f t="shared" si="0"/>
        <v>341.57</v>
      </c>
      <c r="E6" s="8">
        <f t="shared" si="0"/>
        <v>506.83000000000004</v>
      </c>
      <c r="F6" s="8">
        <f t="shared" si="0"/>
        <v>646.47</v>
      </c>
      <c r="G6" s="8">
        <f t="shared" si="0"/>
        <v>553.27</v>
      </c>
      <c r="H6" s="8">
        <f t="shared" si="0"/>
        <v>1209.1500000000001</v>
      </c>
      <c r="I6" s="8">
        <f t="shared" si="0"/>
        <v>1507.37</v>
      </c>
      <c r="J6" s="8">
        <f t="shared" si="0"/>
        <v>1687.86</v>
      </c>
      <c r="L6" s="5" t="s">
        <v>27</v>
      </c>
      <c r="M6" s="6">
        <f>'Vietnam adult water DALYs'!B4</f>
        <v>242.66</v>
      </c>
      <c r="N6" s="6">
        <f>'Vietnam adult water DALYs'!C4</f>
        <v>54.8</v>
      </c>
      <c r="O6" s="6">
        <f>'Vietnam adult water DALYs'!D4</f>
        <v>90.34</v>
      </c>
      <c r="P6" s="6">
        <f>'Vietnam adult water DALYs'!E4</f>
        <v>102.76</v>
      </c>
      <c r="Q6" s="6">
        <f>'Vietnam adult water DALYs'!F4</f>
        <v>94.7</v>
      </c>
      <c r="R6" s="6">
        <f>'Vietnam adult water DALYs'!G4</f>
        <v>168.25</v>
      </c>
      <c r="S6" s="6">
        <f>'Vietnam adult water DALYs'!H4</f>
        <v>232.69</v>
      </c>
      <c r="T6" s="6">
        <f>'Vietnam adult water DALYs'!I4</f>
        <v>293.56</v>
      </c>
    </row>
    <row r="7" spans="1:20" ht="43.5" x14ac:dyDescent="0.35">
      <c r="A7" s="7" t="s">
        <v>27</v>
      </c>
      <c r="B7" s="7" t="s">
        <v>33</v>
      </c>
      <c r="C7" s="8">
        <f>M6+M13</f>
        <v>468.65999999999997</v>
      </c>
      <c r="D7" s="8">
        <f t="shared" ref="D7:J9" si="1">N6+Vietnam_adult_improved_wood</f>
        <v>300.8</v>
      </c>
      <c r="E7" s="8">
        <f t="shared" si="1"/>
        <v>336.34000000000003</v>
      </c>
      <c r="F7" s="8">
        <f t="shared" si="1"/>
        <v>348.76</v>
      </c>
      <c r="G7" s="8">
        <f t="shared" si="1"/>
        <v>340.7</v>
      </c>
      <c r="H7" s="8">
        <f t="shared" si="1"/>
        <v>414.25</v>
      </c>
      <c r="I7" s="8">
        <f t="shared" si="1"/>
        <v>478.69</v>
      </c>
      <c r="J7" s="8">
        <f t="shared" si="1"/>
        <v>539.55999999999995</v>
      </c>
      <c r="L7" s="5" t="s">
        <v>28</v>
      </c>
      <c r="M7" s="6">
        <f>'Vietnam adult water DALYs'!B5</f>
        <v>583.03</v>
      </c>
      <c r="N7" s="6">
        <f>'Vietnam adult water DALYs'!C5</f>
        <v>57.41</v>
      </c>
      <c r="O7" s="6">
        <f>'Vietnam adult water DALYs'!D5</f>
        <v>123.29</v>
      </c>
      <c r="P7" s="6">
        <f>'Vietnam adult water DALYs'!E5</f>
        <v>159.35</v>
      </c>
      <c r="Q7" s="6">
        <f>'Vietnam adult water DALYs'!F5</f>
        <v>135.02000000000001</v>
      </c>
      <c r="R7" s="6">
        <f>'Vietnam adult water DALYs'!G5</f>
        <v>373.72</v>
      </c>
      <c r="S7" s="6">
        <f>'Vietnam adult water DALYs'!H5</f>
        <v>557.39</v>
      </c>
      <c r="T7" s="6">
        <f>'Vietnam adult water DALYs'!I5</f>
        <v>704.25</v>
      </c>
    </row>
    <row r="8" spans="1:20" ht="43.5" x14ac:dyDescent="0.35">
      <c r="A8" s="7" t="s">
        <v>28</v>
      </c>
      <c r="B8" s="7" t="s">
        <v>33</v>
      </c>
      <c r="C8" s="8">
        <f>M7+M13</f>
        <v>809.03</v>
      </c>
      <c r="D8" s="8">
        <f t="shared" si="1"/>
        <v>303.40999999999997</v>
      </c>
      <c r="E8" s="8">
        <f t="shared" si="1"/>
        <v>369.29</v>
      </c>
      <c r="F8" s="8">
        <f t="shared" si="1"/>
        <v>405.35</v>
      </c>
      <c r="G8" s="8">
        <f t="shared" si="1"/>
        <v>381.02</v>
      </c>
      <c r="H8" s="8">
        <f t="shared" si="1"/>
        <v>619.72</v>
      </c>
      <c r="I8" s="8">
        <f t="shared" si="1"/>
        <v>803.39</v>
      </c>
      <c r="J8" s="8">
        <f t="shared" si="1"/>
        <v>950.25</v>
      </c>
      <c r="L8" s="5" t="s">
        <v>29</v>
      </c>
      <c r="M8" s="6">
        <f>'Vietnam adult water DALYs'!B6</f>
        <v>1264.8499999999999</v>
      </c>
      <c r="N8" s="6">
        <f>'Vietnam adult water DALYs'!C6</f>
        <v>64.569999999999993</v>
      </c>
      <c r="O8" s="6">
        <f>'Vietnam adult water DALYs'!D6</f>
        <v>229.83</v>
      </c>
      <c r="P8" s="6">
        <f>'Vietnam adult water DALYs'!E6</f>
        <v>369.47</v>
      </c>
      <c r="Q8" s="6">
        <f>'Vietnam adult water DALYs'!F6</f>
        <v>276.27</v>
      </c>
      <c r="R8" s="6">
        <f>'Vietnam adult water DALYs'!G6</f>
        <v>932.15</v>
      </c>
      <c r="S8" s="6">
        <f>'Vietnam adult water DALYs'!H6</f>
        <v>1230.3699999999999</v>
      </c>
      <c r="T8" s="6">
        <f>'Vietnam adult water DALYs'!I6</f>
        <v>1410.86</v>
      </c>
    </row>
    <row r="9" spans="1:20" ht="43.5" x14ac:dyDescent="0.35">
      <c r="A9" s="7" t="s">
        <v>29</v>
      </c>
      <c r="B9" s="7" t="s">
        <v>33</v>
      </c>
      <c r="C9" s="8">
        <f>M8+M13</f>
        <v>1490.85</v>
      </c>
      <c r="D9" s="8">
        <f t="shared" si="1"/>
        <v>310.57</v>
      </c>
      <c r="E9" s="8">
        <f t="shared" si="1"/>
        <v>475.83000000000004</v>
      </c>
      <c r="F9" s="8">
        <f t="shared" si="1"/>
        <v>615.47</v>
      </c>
      <c r="G9" s="8">
        <f t="shared" si="1"/>
        <v>522.27</v>
      </c>
      <c r="H9" s="8">
        <f t="shared" si="1"/>
        <v>1178.1500000000001</v>
      </c>
      <c r="I9" s="8">
        <f t="shared" si="1"/>
        <v>1476.37</v>
      </c>
      <c r="J9" s="8">
        <f t="shared" si="1"/>
        <v>1656.86</v>
      </c>
    </row>
    <row r="10" spans="1:20" ht="43.5" x14ac:dyDescent="0.35">
      <c r="A10" s="7" t="s">
        <v>27</v>
      </c>
      <c r="B10" s="7" t="s">
        <v>34</v>
      </c>
      <c r="C10" s="8">
        <f>M6+M14</f>
        <v>339.65999999999997</v>
      </c>
      <c r="D10" s="8">
        <f t="shared" ref="D10:J12" si="2">N6+Vietnam_adult_charcoal</f>
        <v>175.8</v>
      </c>
      <c r="E10" s="8">
        <f t="shared" si="2"/>
        <v>211.34</v>
      </c>
      <c r="F10" s="8">
        <f t="shared" si="2"/>
        <v>223.76</v>
      </c>
      <c r="G10" s="8">
        <f t="shared" si="2"/>
        <v>215.7</v>
      </c>
      <c r="H10" s="8">
        <f t="shared" si="2"/>
        <v>289.25</v>
      </c>
      <c r="I10" s="8">
        <f t="shared" si="2"/>
        <v>353.69</v>
      </c>
      <c r="J10" s="8">
        <f t="shared" si="2"/>
        <v>414.56</v>
      </c>
      <c r="L10" s="1" t="s">
        <v>13</v>
      </c>
      <c r="M10" s="32" t="s">
        <v>0</v>
      </c>
      <c r="N10" s="33"/>
      <c r="O10" s="34"/>
      <c r="P10" s="1" t="s">
        <v>14</v>
      </c>
      <c r="Q10" s="32" t="s">
        <v>12</v>
      </c>
      <c r="R10" s="33"/>
      <c r="S10" s="34"/>
    </row>
    <row r="11" spans="1:20" ht="58" x14ac:dyDescent="0.35">
      <c r="A11" s="7" t="s">
        <v>28</v>
      </c>
      <c r="B11" s="7" t="s">
        <v>34</v>
      </c>
      <c r="C11" s="8">
        <f>M7+M14</f>
        <v>680.03</v>
      </c>
      <c r="D11" s="8">
        <f t="shared" si="2"/>
        <v>178.41</v>
      </c>
      <c r="E11" s="8">
        <f t="shared" si="2"/>
        <v>244.29000000000002</v>
      </c>
      <c r="F11" s="8">
        <f t="shared" si="2"/>
        <v>280.35000000000002</v>
      </c>
      <c r="G11" s="8">
        <f t="shared" si="2"/>
        <v>256.02</v>
      </c>
      <c r="H11" s="8">
        <f t="shared" si="2"/>
        <v>494.72</v>
      </c>
      <c r="I11" s="8">
        <f t="shared" si="2"/>
        <v>678.39</v>
      </c>
      <c r="J11" s="8">
        <f t="shared" si="2"/>
        <v>825.25</v>
      </c>
      <c r="L11" s="2" t="s">
        <v>1</v>
      </c>
      <c r="M11" s="3" t="s">
        <v>2</v>
      </c>
      <c r="N11" s="3" t="s">
        <v>3</v>
      </c>
      <c r="O11" s="3" t="s">
        <v>4</v>
      </c>
      <c r="P11" s="2" t="s">
        <v>1</v>
      </c>
      <c r="Q11" s="3" t="s">
        <v>2</v>
      </c>
      <c r="R11" s="3" t="s">
        <v>3</v>
      </c>
      <c r="S11" s="3" t="s">
        <v>4</v>
      </c>
    </row>
    <row r="12" spans="1:20" ht="43.5" x14ac:dyDescent="0.35">
      <c r="A12" s="7" t="s">
        <v>29</v>
      </c>
      <c r="B12" s="7" t="s">
        <v>34</v>
      </c>
      <c r="C12" s="8">
        <f>M8+M14</f>
        <v>1361.85</v>
      </c>
      <c r="D12" s="8">
        <f t="shared" si="2"/>
        <v>185.57</v>
      </c>
      <c r="E12" s="8">
        <f t="shared" si="2"/>
        <v>350.83000000000004</v>
      </c>
      <c r="F12" s="8">
        <f t="shared" si="2"/>
        <v>490.47</v>
      </c>
      <c r="G12" s="8">
        <f t="shared" si="2"/>
        <v>397.27</v>
      </c>
      <c r="H12" s="8">
        <f t="shared" si="2"/>
        <v>1053.1500000000001</v>
      </c>
      <c r="I12" s="8">
        <f t="shared" si="2"/>
        <v>1351.37</v>
      </c>
      <c r="J12" s="8">
        <f t="shared" si="2"/>
        <v>1531.86</v>
      </c>
      <c r="L12" s="3" t="s">
        <v>5</v>
      </c>
      <c r="M12">
        <f>'Vietnam Adults PM DALYs'!B3</f>
        <v>261</v>
      </c>
      <c r="N12">
        <f>'Vietnam Adults PM DALYs'!C3</f>
        <v>244</v>
      </c>
      <c r="O12">
        <f>'Vietnam Adults PM DALYs'!D3</f>
        <v>277</v>
      </c>
      <c r="P12" t="str">
        <f>'Vietnam Adults PM DALYs'!E3</f>
        <v>Traditional wood</v>
      </c>
      <c r="Q12">
        <f>'Vietnam Adults PM DALYs'!F3</f>
        <v>38.19</v>
      </c>
      <c r="R12">
        <f>'Vietnam Adults PM DALYs'!G3</f>
        <v>38.61</v>
      </c>
      <c r="S12">
        <f>'Vietnam Adults PM DALYs'!H3</f>
        <v>34.08</v>
      </c>
    </row>
    <row r="13" spans="1:20" ht="43.5" x14ac:dyDescent="0.35">
      <c r="A13" s="7" t="s">
        <v>27</v>
      </c>
      <c r="B13" s="7" t="s">
        <v>35</v>
      </c>
      <c r="C13" s="8">
        <f>M6+M15</f>
        <v>275.65999999999997</v>
      </c>
      <c r="D13" s="8">
        <f t="shared" ref="D13:J15" si="3">N6+Vietnam_adult_gas</f>
        <v>104.8</v>
      </c>
      <c r="E13" s="8">
        <f t="shared" si="3"/>
        <v>140.34</v>
      </c>
      <c r="F13" s="8">
        <f t="shared" si="3"/>
        <v>152.76</v>
      </c>
      <c r="G13" s="8">
        <f t="shared" si="3"/>
        <v>144.69999999999999</v>
      </c>
      <c r="H13" s="8">
        <f t="shared" si="3"/>
        <v>218.25</v>
      </c>
      <c r="I13" s="8">
        <f t="shared" si="3"/>
        <v>282.69</v>
      </c>
      <c r="J13" s="8">
        <f t="shared" si="3"/>
        <v>343.56</v>
      </c>
      <c r="L13" s="3" t="s">
        <v>6</v>
      </c>
      <c r="M13">
        <f>'Vietnam Adults PM DALYs'!B4</f>
        <v>226</v>
      </c>
      <c r="N13">
        <f>'Vietnam Adults PM DALYs'!C4</f>
        <v>213</v>
      </c>
      <c r="O13">
        <f>'Vietnam Adults PM DALYs'!D4</f>
        <v>246</v>
      </c>
      <c r="P13" t="str">
        <f>'Vietnam Adults PM DALYs'!E4</f>
        <v>Improved Wood</v>
      </c>
      <c r="Q13">
        <f>'Vietnam Adults PM DALYs'!F4</f>
        <v>43.36</v>
      </c>
      <c r="R13">
        <f>'Vietnam Adults PM DALYs'!G4</f>
        <v>42.41</v>
      </c>
      <c r="S13">
        <f>'Vietnam Adults PM DALYs'!H4</f>
        <v>38.909999999999997</v>
      </c>
    </row>
    <row r="14" spans="1:20" ht="43.5" x14ac:dyDescent="0.35">
      <c r="A14" s="7" t="s">
        <v>28</v>
      </c>
      <c r="B14" s="7" t="s">
        <v>35</v>
      </c>
      <c r="C14" s="8">
        <f>M7+M15</f>
        <v>616.03</v>
      </c>
      <c r="D14" s="8">
        <f t="shared" si="3"/>
        <v>107.41</v>
      </c>
      <c r="E14" s="8">
        <f t="shared" si="3"/>
        <v>173.29000000000002</v>
      </c>
      <c r="F14" s="8">
        <f t="shared" si="3"/>
        <v>209.35</v>
      </c>
      <c r="G14" s="8">
        <f t="shared" si="3"/>
        <v>185.02</v>
      </c>
      <c r="H14" s="8">
        <f t="shared" si="3"/>
        <v>423.72</v>
      </c>
      <c r="I14" s="8">
        <f t="shared" si="3"/>
        <v>607.39</v>
      </c>
      <c r="J14" s="8">
        <f t="shared" si="3"/>
        <v>754.25</v>
      </c>
      <c r="L14" s="3" t="s">
        <v>7</v>
      </c>
      <c r="M14">
        <f>'Vietnam Adults PM DALYs'!B5</f>
        <v>97</v>
      </c>
      <c r="N14">
        <f>'Vietnam Adults PM DALYs'!C5</f>
        <v>71</v>
      </c>
      <c r="O14">
        <f>'Vietnam Adults PM DALYs'!D5</f>
        <v>121</v>
      </c>
      <c r="P14" t="str">
        <f>'Vietnam Adults PM DALYs'!E5</f>
        <v>Charcoal</v>
      </c>
      <c r="Q14">
        <f>'Vietnam Adults PM DALYs'!F5</f>
        <v>53.73</v>
      </c>
      <c r="R14">
        <f>'Vietnam Adults PM DALYs'!G5</f>
        <v>42.74</v>
      </c>
      <c r="S14">
        <f>'Vietnam Adults PM DALYs'!H5</f>
        <v>51.96</v>
      </c>
    </row>
    <row r="15" spans="1:20" ht="43.5" x14ac:dyDescent="0.35">
      <c r="A15" s="7" t="s">
        <v>29</v>
      </c>
      <c r="B15" s="7" t="s">
        <v>35</v>
      </c>
      <c r="C15" s="8">
        <f>M8+M15</f>
        <v>1297.8499999999999</v>
      </c>
      <c r="D15" s="8">
        <f t="shared" si="3"/>
        <v>114.57</v>
      </c>
      <c r="E15" s="8">
        <f t="shared" si="3"/>
        <v>279.83000000000004</v>
      </c>
      <c r="F15" s="8">
        <f t="shared" si="3"/>
        <v>419.47</v>
      </c>
      <c r="G15" s="8">
        <f t="shared" si="3"/>
        <v>326.27</v>
      </c>
      <c r="H15" s="8">
        <f t="shared" si="3"/>
        <v>982.15</v>
      </c>
      <c r="I15" s="8">
        <f t="shared" si="3"/>
        <v>1280.3699999999999</v>
      </c>
      <c r="J15" s="8">
        <f t="shared" si="3"/>
        <v>1460.86</v>
      </c>
      <c r="L15" s="3" t="s">
        <v>8</v>
      </c>
      <c r="M15">
        <f>'Vietnam Adults PM DALYs'!B6</f>
        <v>33</v>
      </c>
      <c r="N15">
        <f>'Vietnam Adults PM DALYs'!C6</f>
        <v>19</v>
      </c>
      <c r="O15">
        <f>'Vietnam Adults PM DALYs'!D6</f>
        <v>50</v>
      </c>
      <c r="P15" t="str">
        <f>'Vietnam Adults PM DALYs'!E6</f>
        <v>Gasifier (Minimoto)</v>
      </c>
      <c r="Q15">
        <f>'Vietnam Adults PM DALYs'!F6</f>
        <v>29.66</v>
      </c>
      <c r="R15">
        <f>'Vietnam Adults PM DALYs'!G6</f>
        <v>19.45</v>
      </c>
      <c r="S15">
        <f>'Vietnam Adults PM DALYs'!H6</f>
        <v>35.89</v>
      </c>
    </row>
    <row r="16" spans="1:20" ht="29" x14ac:dyDescent="0.35">
      <c r="A16" s="7" t="s">
        <v>27</v>
      </c>
      <c r="B16" s="7" t="s">
        <v>36</v>
      </c>
      <c r="C16" s="8">
        <f>M6+M16</f>
        <v>246.66</v>
      </c>
      <c r="D16" s="8">
        <f t="shared" ref="D16:J18" si="4">N6+Vietnam_adult_LPG</f>
        <v>62.8</v>
      </c>
      <c r="E16" s="8">
        <f t="shared" si="4"/>
        <v>98.34</v>
      </c>
      <c r="F16" s="8">
        <f t="shared" si="4"/>
        <v>110.76</v>
      </c>
      <c r="G16" s="8">
        <f t="shared" si="4"/>
        <v>102.7</v>
      </c>
      <c r="H16" s="8">
        <f t="shared" si="4"/>
        <v>176.25</v>
      </c>
      <c r="I16" s="8">
        <f t="shared" si="4"/>
        <v>240.69</v>
      </c>
      <c r="J16" s="8">
        <f t="shared" si="4"/>
        <v>301.56</v>
      </c>
      <c r="L16" s="3" t="s">
        <v>9</v>
      </c>
      <c r="M16">
        <f>'Vietnam Adults PM DALYs'!B7</f>
        <v>4</v>
      </c>
      <c r="N16">
        <f>'Vietnam Adults PM DALYs'!C7</f>
        <v>2</v>
      </c>
      <c r="O16">
        <f>'Vietnam Adults PM DALYs'!D7</f>
        <v>8</v>
      </c>
      <c r="P16" t="str">
        <f>'Vietnam Adults PM DALYs'!E7</f>
        <v>LPG</v>
      </c>
      <c r="Q16">
        <f>'Vietnam Adults PM DALYs'!F7</f>
        <v>8.75</v>
      </c>
      <c r="R16">
        <f>'Vietnam Adults PM DALYs'!G7</f>
        <v>4.9800000000000004</v>
      </c>
      <c r="S16">
        <f>'Vietnam Adults PM DALYs'!H7</f>
        <v>12.9</v>
      </c>
    </row>
    <row r="17" spans="1:19" ht="29" x14ac:dyDescent="0.35">
      <c r="A17" s="7" t="s">
        <v>28</v>
      </c>
      <c r="B17" s="7" t="s">
        <v>36</v>
      </c>
      <c r="C17" s="8">
        <f>M7+M16</f>
        <v>587.03</v>
      </c>
      <c r="D17" s="8">
        <f t="shared" si="4"/>
        <v>65.41</v>
      </c>
      <c r="E17" s="8">
        <f t="shared" si="4"/>
        <v>131.29000000000002</v>
      </c>
      <c r="F17" s="8">
        <f t="shared" si="4"/>
        <v>167.35</v>
      </c>
      <c r="G17" s="8">
        <f t="shared" si="4"/>
        <v>143.02000000000001</v>
      </c>
      <c r="H17" s="8">
        <f t="shared" si="4"/>
        <v>381.72</v>
      </c>
      <c r="I17" s="8">
        <f t="shared" si="4"/>
        <v>565.39</v>
      </c>
      <c r="J17" s="8">
        <f t="shared" si="4"/>
        <v>712.25</v>
      </c>
      <c r="L17" s="3" t="s">
        <v>10</v>
      </c>
      <c r="M17" t="str">
        <f>'Vietnam Adults PM DALYs'!B8</f>
        <v>0 </v>
      </c>
      <c r="N17" t="str">
        <f>'Vietnam Adults PM DALYs'!C8</f>
        <v>0 </v>
      </c>
      <c r="O17" t="str">
        <f>'Vietnam Adults PM DALYs'!D8</f>
        <v>0 </v>
      </c>
      <c r="P17" t="str">
        <f>'Vietnam Adults PM DALYs'!E8</f>
        <v>Electric</v>
      </c>
      <c r="Q17" t="str">
        <f>'Vietnam Adults PM DALYs'!F8</f>
        <v>0 </v>
      </c>
      <c r="R17" t="str">
        <f>'Vietnam Adults PM DALYs'!G8</f>
        <v>0 </v>
      </c>
      <c r="S17" t="str">
        <f>'Vietnam Adults PM DALYs'!H8</f>
        <v>0 </v>
      </c>
    </row>
    <row r="18" spans="1:19" ht="29" x14ac:dyDescent="0.35">
      <c r="A18" s="7" t="s">
        <v>29</v>
      </c>
      <c r="B18" s="7" t="s">
        <v>36</v>
      </c>
      <c r="C18" s="8">
        <f>M8+M16</f>
        <v>1268.8499999999999</v>
      </c>
      <c r="D18" s="8">
        <f t="shared" si="4"/>
        <v>72.569999999999993</v>
      </c>
      <c r="E18" s="8">
        <f t="shared" si="4"/>
        <v>237.83</v>
      </c>
      <c r="F18" s="8">
        <f t="shared" si="4"/>
        <v>377.47</v>
      </c>
      <c r="G18" s="8">
        <f t="shared" si="4"/>
        <v>284.27</v>
      </c>
      <c r="H18" s="8">
        <f t="shared" si="4"/>
        <v>940.15</v>
      </c>
      <c r="I18" s="8">
        <f t="shared" si="4"/>
        <v>1238.3699999999999</v>
      </c>
      <c r="J18" s="8">
        <f t="shared" si="4"/>
        <v>1418.86</v>
      </c>
    </row>
    <row r="19" spans="1:19" ht="29" x14ac:dyDescent="0.35">
      <c r="A19" s="7" t="s">
        <v>27</v>
      </c>
      <c r="B19" s="7" t="s">
        <v>60</v>
      </c>
      <c r="C19">
        <f t="shared" ref="C19:D21" si="5">M6</f>
        <v>242.66</v>
      </c>
      <c r="D19">
        <f t="shared" si="5"/>
        <v>54.8</v>
      </c>
      <c r="E19">
        <f t="shared" ref="E19:J21" si="6">O6</f>
        <v>90.34</v>
      </c>
      <c r="F19">
        <f t="shared" si="6"/>
        <v>102.76</v>
      </c>
      <c r="G19">
        <f t="shared" si="6"/>
        <v>94.7</v>
      </c>
      <c r="H19">
        <f t="shared" si="6"/>
        <v>168.25</v>
      </c>
      <c r="I19">
        <f t="shared" si="6"/>
        <v>232.69</v>
      </c>
      <c r="J19">
        <f t="shared" si="6"/>
        <v>293.56</v>
      </c>
    </row>
    <row r="20" spans="1:19" ht="29" x14ac:dyDescent="0.35">
      <c r="A20" s="7" t="s">
        <v>28</v>
      </c>
      <c r="B20" s="7" t="s">
        <v>60</v>
      </c>
      <c r="C20">
        <f t="shared" si="5"/>
        <v>583.03</v>
      </c>
      <c r="D20">
        <f t="shared" si="5"/>
        <v>57.41</v>
      </c>
      <c r="E20">
        <f t="shared" si="6"/>
        <v>123.29</v>
      </c>
      <c r="F20">
        <f t="shared" si="6"/>
        <v>159.35</v>
      </c>
      <c r="G20">
        <f t="shared" si="6"/>
        <v>135.02000000000001</v>
      </c>
      <c r="H20">
        <f t="shared" si="6"/>
        <v>373.72</v>
      </c>
      <c r="I20">
        <f t="shared" si="6"/>
        <v>557.39</v>
      </c>
      <c r="J20">
        <f t="shared" si="6"/>
        <v>704.25</v>
      </c>
    </row>
    <row r="21" spans="1:19" ht="29" x14ac:dyDescent="0.35">
      <c r="A21" s="7" t="s">
        <v>29</v>
      </c>
      <c r="B21" s="7" t="s">
        <v>60</v>
      </c>
      <c r="C21">
        <f t="shared" si="5"/>
        <v>1264.8499999999999</v>
      </c>
      <c r="D21">
        <f t="shared" si="5"/>
        <v>64.569999999999993</v>
      </c>
      <c r="E21">
        <f t="shared" si="6"/>
        <v>229.83</v>
      </c>
      <c r="F21">
        <f t="shared" si="6"/>
        <v>369.47</v>
      </c>
      <c r="G21">
        <f t="shared" si="6"/>
        <v>276.27</v>
      </c>
      <c r="H21">
        <f t="shared" si="6"/>
        <v>932.15</v>
      </c>
      <c r="I21">
        <f t="shared" si="6"/>
        <v>1230.3699999999999</v>
      </c>
      <c r="J21">
        <f t="shared" si="6"/>
        <v>1410.86</v>
      </c>
    </row>
  </sheetData>
  <mergeCells count="3">
    <mergeCell ref="L2:T2"/>
    <mergeCell ref="M10:O10"/>
    <mergeCell ref="Q10:S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DB271-1931-440E-B51F-6FBC384EC392}">
  <dimension ref="A1:T77"/>
  <sheetViews>
    <sheetView topLeftCell="B1" workbookViewId="0">
      <selection activeCell="P1" sqref="P1"/>
    </sheetView>
  </sheetViews>
  <sheetFormatPr defaultRowHeight="14.5" x14ac:dyDescent="0.35"/>
  <sheetData>
    <row r="1" spans="1:20" ht="72.5" x14ac:dyDescent="0.35">
      <c r="A1" t="s">
        <v>63</v>
      </c>
      <c r="B1" s="23" t="s">
        <v>64</v>
      </c>
      <c r="C1" s="23" t="s">
        <v>65</v>
      </c>
      <c r="D1" s="23" t="s">
        <v>66</v>
      </c>
      <c r="E1" t="s">
        <v>63</v>
      </c>
      <c r="F1" s="23" t="s">
        <v>81</v>
      </c>
      <c r="G1" s="23" t="s">
        <v>82</v>
      </c>
      <c r="H1" s="23" t="s">
        <v>83</v>
      </c>
      <c r="I1" t="s">
        <v>63</v>
      </c>
      <c r="J1" s="23" t="s">
        <v>89</v>
      </c>
      <c r="K1" s="23" t="s">
        <v>90</v>
      </c>
      <c r="L1" s="23" t="s">
        <v>91</v>
      </c>
      <c r="M1" s="23" t="s">
        <v>92</v>
      </c>
      <c r="N1" s="23" t="s">
        <v>93</v>
      </c>
      <c r="O1" s="23" t="s">
        <v>94</v>
      </c>
      <c r="Q1" s="1" t="s">
        <v>13</v>
      </c>
      <c r="R1" s="32" t="s">
        <v>0</v>
      </c>
      <c r="S1" s="33"/>
      <c r="T1" s="34"/>
    </row>
    <row r="2" spans="1:20" ht="58" x14ac:dyDescent="0.35">
      <c r="A2">
        <v>0</v>
      </c>
      <c r="B2">
        <v>1166.6071775768801</v>
      </c>
      <c r="C2">
        <v>532.35262517372496</v>
      </c>
      <c r="D2">
        <v>219.28242578990699</v>
      </c>
      <c r="E2">
        <v>0</v>
      </c>
      <c r="F2">
        <f>Uganda_Adult_High_Risk_LRV_zero-Uganda_Adult_High_Risk_LRV_zero</f>
        <v>0</v>
      </c>
      <c r="G2">
        <f>Uganda_Adult_Medium_Risk_LRV_zero-Uganda_Adult_Medium_Risk_LRV_zero</f>
        <v>0</v>
      </c>
      <c r="H2">
        <f>Uganda_Adult_Low_Risk_LRV_zero-Uganda_Adult_Low_Risk_LRV_zero</f>
        <v>0</v>
      </c>
      <c r="I2">
        <v>0</v>
      </c>
      <c r="J2">
        <f>-F2</f>
        <v>0</v>
      </c>
      <c r="K2">
        <f t="shared" ref="K2:L17" si="0">-G2</f>
        <v>0</v>
      </c>
      <c r="L2">
        <f t="shared" si="0"/>
        <v>0</v>
      </c>
      <c r="M2">
        <f>T3-R3</f>
        <v>6</v>
      </c>
      <c r="N2">
        <f>S3</f>
        <v>116</v>
      </c>
      <c r="O2">
        <v>2</v>
      </c>
      <c r="Q2" s="2" t="s">
        <v>1</v>
      </c>
      <c r="R2" s="3" t="s">
        <v>2</v>
      </c>
      <c r="S2" s="3" t="s">
        <v>3</v>
      </c>
      <c r="T2" s="3" t="s">
        <v>4</v>
      </c>
    </row>
    <row r="3" spans="1:20" ht="29" x14ac:dyDescent="0.35">
      <c r="A3">
        <v>0.1</v>
      </c>
      <c r="B3">
        <v>1098.0987882152101</v>
      </c>
      <c r="C3">
        <v>484.49166526371698</v>
      </c>
      <c r="D3">
        <v>200.16636606173401</v>
      </c>
      <c r="E3">
        <v>0.1</v>
      </c>
      <c r="F3">
        <f t="shared" ref="F3:F34" si="1">B3-Uganda_Adult_High_Risk_LRV_zero</f>
        <v>-68.50838936166997</v>
      </c>
      <c r="G3">
        <f t="shared" ref="G3:G34" si="2">C3-Uganda_Adult_Medium_Risk_LRV_zero</f>
        <v>-47.860959910007978</v>
      </c>
      <c r="H3">
        <f t="shared" ref="H3:H34" si="3">D3-Uganda_Adult_Low_Risk_LRV_zero</f>
        <v>-19.116059728172985</v>
      </c>
      <c r="I3">
        <v>0.1</v>
      </c>
      <c r="J3">
        <f t="shared" ref="J3:L66" si="4">-F3</f>
        <v>68.50838936166997</v>
      </c>
      <c r="K3">
        <f t="shared" si="0"/>
        <v>47.860959910007978</v>
      </c>
      <c r="L3">
        <f t="shared" si="0"/>
        <v>19.116059728172985</v>
      </c>
      <c r="M3">
        <v>6</v>
      </c>
      <c r="N3">
        <v>116</v>
      </c>
      <c r="O3">
        <v>2</v>
      </c>
      <c r="Q3" s="3" t="s">
        <v>5</v>
      </c>
      <c r="R3">
        <v>122</v>
      </c>
      <c r="S3">
        <v>116</v>
      </c>
      <c r="T3">
        <v>128</v>
      </c>
    </row>
    <row r="4" spans="1:20" ht="29" x14ac:dyDescent="0.35">
      <c r="A4">
        <v>0.2</v>
      </c>
      <c r="B4">
        <v>1029.67822266392</v>
      </c>
      <c r="C4">
        <v>440.41525097379701</v>
      </c>
      <c r="D4">
        <v>183.24253118450801</v>
      </c>
      <c r="E4">
        <v>0.2</v>
      </c>
      <c r="F4" s="24">
        <f t="shared" si="1"/>
        <v>-136.92895491296008</v>
      </c>
      <c r="G4">
        <f t="shared" si="2"/>
        <v>-91.937374199927945</v>
      </c>
      <c r="H4">
        <f t="shared" si="3"/>
        <v>-36.039894605398985</v>
      </c>
      <c r="I4">
        <v>0.2</v>
      </c>
      <c r="J4">
        <f t="shared" si="4"/>
        <v>136.92895491296008</v>
      </c>
      <c r="K4">
        <f t="shared" si="0"/>
        <v>91.937374199927945</v>
      </c>
      <c r="L4">
        <f t="shared" si="0"/>
        <v>36.039894605398985</v>
      </c>
      <c r="M4">
        <v>6</v>
      </c>
      <c r="N4">
        <v>116</v>
      </c>
      <c r="O4">
        <v>2</v>
      </c>
      <c r="Q4" s="3" t="s">
        <v>6</v>
      </c>
      <c r="R4">
        <v>109</v>
      </c>
      <c r="S4">
        <v>102</v>
      </c>
      <c r="T4">
        <v>116</v>
      </c>
    </row>
    <row r="5" spans="1:20" x14ac:dyDescent="0.35">
      <c r="A5">
        <v>0.3</v>
      </c>
      <c r="B5">
        <v>961.84193758374704</v>
      </c>
      <c r="C5">
        <v>400.09340777229102</v>
      </c>
      <c r="D5">
        <v>168.26253823393901</v>
      </c>
      <c r="E5">
        <v>0.3</v>
      </c>
      <c r="F5">
        <f t="shared" si="1"/>
        <v>-204.76523999313304</v>
      </c>
      <c r="G5" s="24">
        <f t="shared" si="2"/>
        <v>-132.25921740143394</v>
      </c>
      <c r="H5">
        <f t="shared" si="3"/>
        <v>-51.019887555967983</v>
      </c>
      <c r="I5">
        <v>0.3</v>
      </c>
      <c r="J5">
        <f t="shared" si="4"/>
        <v>204.76523999313304</v>
      </c>
      <c r="K5">
        <f t="shared" si="0"/>
        <v>132.25921740143394</v>
      </c>
      <c r="L5">
        <f t="shared" si="0"/>
        <v>51.019887555967983</v>
      </c>
      <c r="M5">
        <v>6</v>
      </c>
      <c r="N5">
        <v>116</v>
      </c>
      <c r="O5">
        <v>2</v>
      </c>
      <c r="Q5" s="3" t="s">
        <v>7</v>
      </c>
      <c r="R5">
        <v>51</v>
      </c>
      <c r="S5">
        <v>42</v>
      </c>
      <c r="T5">
        <v>63</v>
      </c>
    </row>
    <row r="6" spans="1:20" ht="43.5" x14ac:dyDescent="0.35">
      <c r="A6">
        <v>0.4</v>
      </c>
      <c r="B6">
        <v>895.10997101775604</v>
      </c>
      <c r="C6">
        <v>363.44451093976897</v>
      </c>
      <c r="D6">
        <v>155.008382545236</v>
      </c>
      <c r="E6">
        <v>0.4</v>
      </c>
      <c r="F6">
        <f t="shared" si="1"/>
        <v>-271.49720655912404</v>
      </c>
      <c r="G6">
        <f t="shared" si="2"/>
        <v>-168.90811423395598</v>
      </c>
      <c r="H6">
        <f t="shared" si="3"/>
        <v>-64.274043244670992</v>
      </c>
      <c r="I6">
        <v>0.4</v>
      </c>
      <c r="J6">
        <f t="shared" si="4"/>
        <v>271.49720655912404</v>
      </c>
      <c r="K6">
        <f t="shared" si="0"/>
        <v>168.90811423395598</v>
      </c>
      <c r="L6">
        <f t="shared" si="0"/>
        <v>64.274043244670992</v>
      </c>
      <c r="M6">
        <v>6</v>
      </c>
      <c r="N6">
        <v>116</v>
      </c>
      <c r="O6">
        <v>2</v>
      </c>
      <c r="Q6" s="3" t="s">
        <v>8</v>
      </c>
      <c r="R6">
        <v>22</v>
      </c>
      <c r="S6">
        <v>14</v>
      </c>
      <c r="T6">
        <v>31</v>
      </c>
    </row>
    <row r="7" spans="1:20" x14ac:dyDescent="0.35">
      <c r="A7">
        <v>0.5</v>
      </c>
      <c r="B7">
        <v>830.002402726387</v>
      </c>
      <c r="C7">
        <v>330.34061287265502</v>
      </c>
      <c r="D7">
        <v>143.299328729096</v>
      </c>
      <c r="E7">
        <v>0.5</v>
      </c>
      <c r="F7">
        <f t="shared" si="1"/>
        <v>-336.60477485049307</v>
      </c>
      <c r="G7">
        <f t="shared" si="2"/>
        <v>-202.01201230106994</v>
      </c>
      <c r="H7">
        <f t="shared" si="3"/>
        <v>-75.983097060810991</v>
      </c>
      <c r="I7">
        <v>0.5</v>
      </c>
      <c r="J7">
        <f t="shared" si="4"/>
        <v>336.60477485049307</v>
      </c>
      <c r="K7">
        <f t="shared" si="0"/>
        <v>202.01201230106994</v>
      </c>
      <c r="L7">
        <f t="shared" si="0"/>
        <v>75.983097060810991</v>
      </c>
      <c r="M7">
        <v>6</v>
      </c>
      <c r="N7">
        <v>116</v>
      </c>
      <c r="O7">
        <v>2</v>
      </c>
      <c r="Q7" s="3" t="s">
        <v>9</v>
      </c>
      <c r="R7">
        <v>4</v>
      </c>
      <c r="S7">
        <v>2</v>
      </c>
      <c r="T7">
        <v>6</v>
      </c>
    </row>
    <row r="8" spans="1:20" x14ac:dyDescent="0.35">
      <c r="A8">
        <v>0.6</v>
      </c>
      <c r="B8">
        <v>767.01800090673999</v>
      </c>
      <c r="C8">
        <v>300.60839281923597</v>
      </c>
      <c r="D8">
        <v>132.98635286467101</v>
      </c>
      <c r="E8">
        <v>0.6</v>
      </c>
      <c r="F8">
        <f t="shared" si="1"/>
        <v>-399.58917667014009</v>
      </c>
      <c r="G8">
        <f t="shared" si="2"/>
        <v>-231.74423235448899</v>
      </c>
      <c r="H8">
        <f t="shared" si="3"/>
        <v>-86.29607292523599</v>
      </c>
      <c r="I8">
        <v>0.6</v>
      </c>
      <c r="J8">
        <f t="shared" si="4"/>
        <v>399.58917667014009</v>
      </c>
      <c r="K8">
        <f t="shared" si="0"/>
        <v>231.74423235448899</v>
      </c>
      <c r="L8">
        <f t="shared" si="0"/>
        <v>86.29607292523599</v>
      </c>
      <c r="M8">
        <v>6</v>
      </c>
      <c r="N8">
        <v>116</v>
      </c>
      <c r="O8">
        <v>2</v>
      </c>
      <c r="Q8" s="3" t="s">
        <v>10</v>
      </c>
      <c r="R8" s="3" t="s">
        <v>11</v>
      </c>
      <c r="S8" s="3" t="s">
        <v>11</v>
      </c>
      <c r="T8" s="3" t="s">
        <v>11</v>
      </c>
    </row>
    <row r="9" spans="1:20" x14ac:dyDescent="0.35">
      <c r="A9">
        <v>0.7</v>
      </c>
      <c r="B9">
        <v>706.62038166340403</v>
      </c>
      <c r="C9">
        <v>274.03300975261499</v>
      </c>
      <c r="D9">
        <v>123.9414898078</v>
      </c>
      <c r="E9">
        <v>0.7</v>
      </c>
      <c r="F9">
        <f t="shared" si="1"/>
        <v>-459.98679591347604</v>
      </c>
      <c r="G9">
        <f t="shared" si="2"/>
        <v>-258.31961542110997</v>
      </c>
      <c r="H9">
        <f t="shared" si="3"/>
        <v>-95.340935982106998</v>
      </c>
      <c r="I9">
        <v>0.7</v>
      </c>
      <c r="J9">
        <f t="shared" si="4"/>
        <v>459.98679591347604</v>
      </c>
      <c r="K9">
        <f t="shared" si="0"/>
        <v>258.31961542110997</v>
      </c>
      <c r="L9">
        <f t="shared" si="0"/>
        <v>95.340935982106998</v>
      </c>
      <c r="M9">
        <v>6</v>
      </c>
      <c r="N9">
        <v>116</v>
      </c>
      <c r="O9">
        <v>2</v>
      </c>
    </row>
    <row r="10" spans="1:20" x14ac:dyDescent="0.35">
      <c r="A10">
        <v>0.8</v>
      </c>
      <c r="B10">
        <v>649.21488940676397</v>
      </c>
      <c r="C10">
        <v>250.36815902790499</v>
      </c>
      <c r="D10">
        <v>116.04771745842901</v>
      </c>
      <c r="E10">
        <v>0.8</v>
      </c>
      <c r="F10">
        <f t="shared" si="1"/>
        <v>-517.3922881701161</v>
      </c>
      <c r="G10">
        <f t="shared" si="2"/>
        <v>-281.98446614581997</v>
      </c>
      <c r="H10">
        <f t="shared" si="3"/>
        <v>-103.23470833147799</v>
      </c>
      <c r="I10">
        <v>0.8</v>
      </c>
      <c r="J10">
        <f t="shared" si="4"/>
        <v>517.3922881701161</v>
      </c>
      <c r="K10">
        <f t="shared" si="0"/>
        <v>281.98446614581997</v>
      </c>
      <c r="L10">
        <f t="shared" si="0"/>
        <v>103.23470833147799</v>
      </c>
      <c r="M10">
        <v>6</v>
      </c>
      <c r="N10">
        <v>116</v>
      </c>
      <c r="O10">
        <v>2</v>
      </c>
    </row>
    <row r="11" spans="1:20" x14ac:dyDescent="0.35">
      <c r="A11">
        <v>0.9</v>
      </c>
      <c r="B11">
        <v>595.11486196914097</v>
      </c>
      <c r="C11">
        <v>229.35003237599699</v>
      </c>
      <c r="D11">
        <v>109.191586798399</v>
      </c>
      <c r="E11">
        <v>0.9</v>
      </c>
      <c r="F11">
        <f t="shared" si="1"/>
        <v>-571.4923156077391</v>
      </c>
      <c r="G11">
        <f t="shared" si="2"/>
        <v>-303.00259279772797</v>
      </c>
      <c r="H11">
        <f t="shared" si="3"/>
        <v>-110.09083899150799</v>
      </c>
      <c r="I11">
        <v>0.9</v>
      </c>
      <c r="J11">
        <f t="shared" si="4"/>
        <v>571.4923156077391</v>
      </c>
      <c r="K11">
        <f t="shared" si="0"/>
        <v>303.00259279772797</v>
      </c>
      <c r="L11">
        <f t="shared" si="0"/>
        <v>110.09083899150799</v>
      </c>
      <c r="M11">
        <v>6</v>
      </c>
      <c r="N11">
        <v>116</v>
      </c>
      <c r="O11">
        <v>2</v>
      </c>
    </row>
    <row r="12" spans="1:20" x14ac:dyDescent="0.35">
      <c r="A12">
        <v>1</v>
      </c>
      <c r="B12">
        <v>544.52160814262697</v>
      </c>
      <c r="C12">
        <v>210.71067669659001</v>
      </c>
      <c r="D12">
        <v>103.259158427887</v>
      </c>
      <c r="E12">
        <v>1</v>
      </c>
      <c r="F12">
        <f t="shared" si="1"/>
        <v>-622.0855694342531</v>
      </c>
      <c r="G12">
        <f t="shared" si="2"/>
        <v>-321.64194847713497</v>
      </c>
      <c r="H12" s="24">
        <f t="shared" si="3"/>
        <v>-116.02326736201999</v>
      </c>
      <c r="I12">
        <v>1</v>
      </c>
      <c r="J12">
        <f t="shared" si="4"/>
        <v>622.0855694342531</v>
      </c>
      <c r="K12">
        <f t="shared" si="0"/>
        <v>321.64194847713497</v>
      </c>
      <c r="L12">
        <f t="shared" si="0"/>
        <v>116.02326736201999</v>
      </c>
      <c r="M12">
        <v>6</v>
      </c>
      <c r="N12">
        <v>116</v>
      </c>
      <c r="O12">
        <v>2</v>
      </c>
    </row>
    <row r="13" spans="1:20" x14ac:dyDescent="0.35">
      <c r="A13">
        <v>1.1000000000000001</v>
      </c>
      <c r="B13">
        <v>497.53300089984702</v>
      </c>
      <c r="C13">
        <v>194.18758509786201</v>
      </c>
      <c r="D13">
        <v>98.135687779949393</v>
      </c>
      <c r="E13">
        <v>1.1000000000000001</v>
      </c>
      <c r="F13">
        <f t="shared" si="1"/>
        <v>-669.07417667703305</v>
      </c>
      <c r="G13">
        <f t="shared" si="2"/>
        <v>-338.16504007586298</v>
      </c>
      <c r="H13">
        <f t="shared" si="3"/>
        <v>-121.1467380099576</v>
      </c>
      <c r="I13">
        <v>1.1000000000000001</v>
      </c>
      <c r="J13">
        <f t="shared" si="4"/>
        <v>669.07417667703305</v>
      </c>
      <c r="K13">
        <f t="shared" si="0"/>
        <v>338.16504007586298</v>
      </c>
      <c r="L13">
        <f t="shared" si="0"/>
        <v>121.1467380099576</v>
      </c>
      <c r="M13">
        <v>6</v>
      </c>
      <c r="N13">
        <v>116</v>
      </c>
      <c r="O13">
        <v>2</v>
      </c>
    </row>
    <row r="14" spans="1:20" x14ac:dyDescent="0.35">
      <c r="A14">
        <v>1.2</v>
      </c>
      <c r="B14">
        <v>454.16685080733299</v>
      </c>
      <c r="C14">
        <v>179.52983276944201</v>
      </c>
      <c r="D14">
        <v>93.709000080215901</v>
      </c>
      <c r="E14">
        <v>1.2</v>
      </c>
      <c r="F14">
        <f t="shared" si="1"/>
        <v>-712.44032676954703</v>
      </c>
      <c r="G14">
        <f t="shared" si="2"/>
        <v>-352.82279240428295</v>
      </c>
      <c r="H14">
        <f t="shared" si="3"/>
        <v>-125.57342570969109</v>
      </c>
      <c r="I14">
        <v>1.2</v>
      </c>
      <c r="J14">
        <f t="shared" si="4"/>
        <v>712.44032676954703</v>
      </c>
      <c r="K14">
        <f t="shared" si="0"/>
        <v>352.82279240428295</v>
      </c>
      <c r="L14">
        <f t="shared" si="0"/>
        <v>125.57342570969109</v>
      </c>
      <c r="M14">
        <v>6</v>
      </c>
      <c r="N14">
        <v>116</v>
      </c>
      <c r="O14">
        <v>2</v>
      </c>
    </row>
    <row r="15" spans="1:20" x14ac:dyDescent="0.35">
      <c r="A15">
        <v>1.3</v>
      </c>
      <c r="B15">
        <v>414.38301915522402</v>
      </c>
      <c r="C15">
        <v>166.50345217345301</v>
      </c>
      <c r="D15">
        <v>89.875002259479203</v>
      </c>
      <c r="E15">
        <v>1.3</v>
      </c>
      <c r="F15">
        <f t="shared" si="1"/>
        <v>-752.22415842165606</v>
      </c>
      <c r="G15">
        <f t="shared" si="2"/>
        <v>-365.84917300027195</v>
      </c>
      <c r="H15">
        <f t="shared" si="3"/>
        <v>-129.40742353042779</v>
      </c>
      <c r="I15">
        <v>1.3</v>
      </c>
      <c r="J15">
        <f t="shared" si="4"/>
        <v>752.22415842165606</v>
      </c>
      <c r="K15">
        <f t="shared" si="0"/>
        <v>365.84917300027195</v>
      </c>
      <c r="L15">
        <f t="shared" si="0"/>
        <v>129.40742353042779</v>
      </c>
      <c r="M15">
        <v>6</v>
      </c>
      <c r="N15">
        <v>116</v>
      </c>
      <c r="O15">
        <v>2</v>
      </c>
    </row>
    <row r="16" spans="1:20" x14ac:dyDescent="0.35">
      <c r="A16">
        <v>1.4</v>
      </c>
      <c r="B16">
        <v>378.09662218481202</v>
      </c>
      <c r="C16">
        <v>154.89775833267001</v>
      </c>
      <c r="D16">
        <v>86.542636492227999</v>
      </c>
      <c r="E16">
        <v>1.4</v>
      </c>
      <c r="F16">
        <f t="shared" si="1"/>
        <v>-788.510555392068</v>
      </c>
      <c r="G16">
        <f t="shared" si="2"/>
        <v>-377.45486684105492</v>
      </c>
      <c r="H16">
        <f t="shared" si="3"/>
        <v>-132.73978929767901</v>
      </c>
      <c r="I16">
        <v>1.4</v>
      </c>
      <c r="J16">
        <f t="shared" si="4"/>
        <v>788.510555392068</v>
      </c>
      <c r="K16">
        <f t="shared" si="0"/>
        <v>377.45486684105492</v>
      </c>
      <c r="L16">
        <f t="shared" si="0"/>
        <v>132.73978929767901</v>
      </c>
      <c r="M16">
        <v>6</v>
      </c>
      <c r="N16">
        <v>116</v>
      </c>
      <c r="O16">
        <v>2</v>
      </c>
    </row>
    <row r="17" spans="1:15" x14ac:dyDescent="0.35">
      <c r="A17">
        <v>1.5</v>
      </c>
      <c r="B17">
        <v>345.17609100329901</v>
      </c>
      <c r="C17">
        <v>144.53146657425501</v>
      </c>
      <c r="D17">
        <v>83.636045364160594</v>
      </c>
      <c r="E17">
        <v>1.5</v>
      </c>
      <c r="F17">
        <f t="shared" si="1"/>
        <v>-821.43108657358107</v>
      </c>
      <c r="G17">
        <f t="shared" si="2"/>
        <v>-387.82115859946998</v>
      </c>
      <c r="H17">
        <f t="shared" si="3"/>
        <v>-135.6463804257464</v>
      </c>
      <c r="I17">
        <v>1.5</v>
      </c>
      <c r="J17">
        <f t="shared" si="4"/>
        <v>821.43108657358107</v>
      </c>
      <c r="K17">
        <f t="shared" si="0"/>
        <v>387.82115859946998</v>
      </c>
      <c r="L17">
        <f t="shared" si="0"/>
        <v>135.6463804257464</v>
      </c>
      <c r="M17">
        <v>6</v>
      </c>
      <c r="N17">
        <v>116</v>
      </c>
      <c r="O17">
        <v>2</v>
      </c>
    </row>
    <row r="18" spans="1:15" x14ac:dyDescent="0.35">
      <c r="A18">
        <v>1.6</v>
      </c>
      <c r="B18">
        <v>315.432739184296</v>
      </c>
      <c r="C18">
        <v>135.255804585308</v>
      </c>
      <c r="D18">
        <v>81.093406190478206</v>
      </c>
      <c r="E18">
        <v>1.6</v>
      </c>
      <c r="F18">
        <f t="shared" si="1"/>
        <v>-851.17443839258408</v>
      </c>
      <c r="G18">
        <f t="shared" si="2"/>
        <v>-397.09682058841696</v>
      </c>
      <c r="H18">
        <f t="shared" si="3"/>
        <v>-138.18901959942878</v>
      </c>
      <c r="I18">
        <v>1.6</v>
      </c>
      <c r="J18">
        <f t="shared" si="4"/>
        <v>851.17443839258408</v>
      </c>
      <c r="K18">
        <f t="shared" si="4"/>
        <v>397.09682058841696</v>
      </c>
      <c r="L18">
        <f t="shared" si="4"/>
        <v>138.18901959942878</v>
      </c>
      <c r="M18">
        <v>6</v>
      </c>
      <c r="N18">
        <v>116</v>
      </c>
      <c r="O18">
        <v>2</v>
      </c>
    </row>
    <row r="19" spans="1:15" x14ac:dyDescent="0.35">
      <c r="A19">
        <v>1.7</v>
      </c>
      <c r="B19">
        <v>288.62085120876401</v>
      </c>
      <c r="C19">
        <v>126.952721232567</v>
      </c>
      <c r="D19">
        <v>78.863518921446399</v>
      </c>
      <c r="E19">
        <v>1.7</v>
      </c>
      <c r="F19">
        <f t="shared" si="1"/>
        <v>-877.98632636811612</v>
      </c>
      <c r="G19">
        <f t="shared" si="2"/>
        <v>-405.39990394115796</v>
      </c>
      <c r="H19">
        <f t="shared" si="3"/>
        <v>-140.4189068684606</v>
      </c>
      <c r="I19">
        <v>1.7</v>
      </c>
      <c r="J19">
        <f t="shared" si="4"/>
        <v>877.98632636811612</v>
      </c>
      <c r="K19">
        <f t="shared" si="4"/>
        <v>405.39990394115796</v>
      </c>
      <c r="L19">
        <f t="shared" si="4"/>
        <v>140.4189068684606</v>
      </c>
      <c r="M19">
        <v>6</v>
      </c>
      <c r="N19">
        <v>116</v>
      </c>
      <c r="O19">
        <v>2</v>
      </c>
    </row>
    <row r="20" spans="1:15" x14ac:dyDescent="0.35">
      <c r="A20">
        <v>1.8</v>
      </c>
      <c r="B20">
        <v>264.45834044516897</v>
      </c>
      <c r="C20">
        <v>119.52868636422301</v>
      </c>
      <c r="D20">
        <v>76.902004963700406</v>
      </c>
      <c r="E20">
        <v>1.8</v>
      </c>
      <c r="F20">
        <f t="shared" si="1"/>
        <v>-902.14883713171116</v>
      </c>
      <c r="G20">
        <f t="shared" si="2"/>
        <v>-412.82393880950195</v>
      </c>
      <c r="H20">
        <f t="shared" si="3"/>
        <v>-142.3804208262066</v>
      </c>
      <c r="I20">
        <v>1.8</v>
      </c>
      <c r="J20">
        <f t="shared" si="4"/>
        <v>902.14883713171116</v>
      </c>
      <c r="K20">
        <f t="shared" si="4"/>
        <v>412.82393880950195</v>
      </c>
      <c r="L20">
        <f t="shared" si="4"/>
        <v>142.3804208262066</v>
      </c>
      <c r="M20">
        <v>6</v>
      </c>
      <c r="N20">
        <v>116</v>
      </c>
      <c r="O20">
        <v>2</v>
      </c>
    </row>
    <row r="21" spans="1:15" x14ac:dyDescent="0.35">
      <c r="A21">
        <v>1.9</v>
      </c>
      <c r="B21">
        <v>242.66049886385801</v>
      </c>
      <c r="C21">
        <v>112.906476722259</v>
      </c>
      <c r="D21">
        <v>75.168796538237103</v>
      </c>
      <c r="E21">
        <v>1.9</v>
      </c>
      <c r="F21">
        <f t="shared" si="1"/>
        <v>-923.94667871302204</v>
      </c>
      <c r="G21">
        <f t="shared" si="2"/>
        <v>-419.44614845146594</v>
      </c>
      <c r="H21">
        <f t="shared" si="3"/>
        <v>-144.11362925166989</v>
      </c>
      <c r="I21">
        <v>1.9</v>
      </c>
      <c r="J21">
        <f t="shared" si="4"/>
        <v>923.94667871302204</v>
      </c>
      <c r="K21">
        <f t="shared" si="4"/>
        <v>419.44614845146594</v>
      </c>
      <c r="L21">
        <f t="shared" si="4"/>
        <v>144.11362925166989</v>
      </c>
      <c r="M21">
        <v>6</v>
      </c>
      <c r="N21">
        <v>116</v>
      </c>
      <c r="O21">
        <v>2</v>
      </c>
    </row>
    <row r="22" spans="1:15" x14ac:dyDescent="0.35">
      <c r="A22">
        <v>2</v>
      </c>
      <c r="B22">
        <v>222.97233456517401</v>
      </c>
      <c r="C22">
        <v>107.017576231503</v>
      </c>
      <c r="D22">
        <v>73.627641513328498</v>
      </c>
      <c r="E22">
        <v>2</v>
      </c>
      <c r="F22">
        <f t="shared" si="1"/>
        <v>-943.63484301170604</v>
      </c>
      <c r="G22">
        <f t="shared" si="2"/>
        <v>-425.33504894222199</v>
      </c>
      <c r="H22">
        <f t="shared" si="3"/>
        <v>-145.65478427657848</v>
      </c>
      <c r="I22">
        <v>2</v>
      </c>
      <c r="J22">
        <f t="shared" si="4"/>
        <v>943.63484301170604</v>
      </c>
      <c r="K22">
        <f t="shared" si="4"/>
        <v>425.33504894222199</v>
      </c>
      <c r="L22">
        <f t="shared" si="4"/>
        <v>145.65478427657848</v>
      </c>
      <c r="M22">
        <v>6</v>
      </c>
      <c r="N22">
        <v>116</v>
      </c>
      <c r="O22">
        <v>2</v>
      </c>
    </row>
    <row r="23" spans="1:15" x14ac:dyDescent="0.35">
      <c r="A23">
        <v>2.1</v>
      </c>
      <c r="B23">
        <v>205.18814262848201</v>
      </c>
      <c r="C23">
        <v>101.796836685697</v>
      </c>
      <c r="D23">
        <v>72.2470949251679</v>
      </c>
      <c r="E23">
        <v>2.1</v>
      </c>
      <c r="F23">
        <f t="shared" si="1"/>
        <v>-961.41903494839812</v>
      </c>
      <c r="G23">
        <f t="shared" si="2"/>
        <v>-430.55578848802793</v>
      </c>
      <c r="H23">
        <f t="shared" si="3"/>
        <v>-147.03533086473908</v>
      </c>
      <c r="I23">
        <v>2.1</v>
      </c>
      <c r="J23">
        <f t="shared" si="4"/>
        <v>961.41903494839812</v>
      </c>
      <c r="K23">
        <f t="shared" si="4"/>
        <v>430.55578848802793</v>
      </c>
      <c r="L23">
        <f t="shared" si="4"/>
        <v>147.03533086473908</v>
      </c>
      <c r="M23">
        <v>6</v>
      </c>
      <c r="N23">
        <v>116</v>
      </c>
      <c r="O23">
        <v>2</v>
      </c>
    </row>
    <row r="24" spans="1:15" x14ac:dyDescent="0.35">
      <c r="A24">
        <v>2.2000000000000002</v>
      </c>
      <c r="B24">
        <v>189.152227283244</v>
      </c>
      <c r="C24">
        <v>97.179829072101001</v>
      </c>
      <c r="D24">
        <v>71.001700301960199</v>
      </c>
      <c r="E24">
        <v>2.2000000000000002</v>
      </c>
      <c r="F24">
        <f t="shared" si="1"/>
        <v>-977.4549502936361</v>
      </c>
      <c r="G24">
        <f t="shared" si="2"/>
        <v>-435.17279610162393</v>
      </c>
      <c r="H24">
        <f t="shared" si="3"/>
        <v>-148.2807254879468</v>
      </c>
      <c r="I24">
        <v>2.2000000000000002</v>
      </c>
      <c r="J24">
        <f t="shared" si="4"/>
        <v>977.4549502936361</v>
      </c>
      <c r="K24">
        <f t="shared" si="4"/>
        <v>435.17279610162393</v>
      </c>
      <c r="L24">
        <f t="shared" si="4"/>
        <v>148.2807254879468</v>
      </c>
      <c r="M24">
        <v>6</v>
      </c>
      <c r="N24">
        <v>116</v>
      </c>
      <c r="O24">
        <v>2</v>
      </c>
    </row>
    <row r="25" spans="1:15" x14ac:dyDescent="0.35">
      <c r="A25">
        <v>2.2999999999999998</v>
      </c>
      <c r="B25">
        <v>174.74306519163699</v>
      </c>
      <c r="C25">
        <v>93.102282073149695</v>
      </c>
      <c r="D25">
        <v>69.872231418170401</v>
      </c>
      <c r="E25">
        <v>2.2999999999999998</v>
      </c>
      <c r="F25">
        <f t="shared" si="1"/>
        <v>-991.86411238524306</v>
      </c>
      <c r="G25">
        <f t="shared" si="2"/>
        <v>-439.25034310057526</v>
      </c>
      <c r="H25">
        <f t="shared" si="3"/>
        <v>-149.41019437173659</v>
      </c>
      <c r="I25">
        <v>2.2999999999999998</v>
      </c>
      <c r="J25">
        <f t="shared" si="4"/>
        <v>991.86411238524306</v>
      </c>
      <c r="K25">
        <f t="shared" si="4"/>
        <v>439.25034310057526</v>
      </c>
      <c r="L25">
        <f t="shared" si="4"/>
        <v>149.41019437173659</v>
      </c>
      <c r="M25">
        <v>6</v>
      </c>
      <c r="N25">
        <v>116</v>
      </c>
      <c r="O25">
        <v>2</v>
      </c>
    </row>
    <row r="26" spans="1:15" x14ac:dyDescent="0.35">
      <c r="A26">
        <v>2.4</v>
      </c>
      <c r="B26">
        <v>161.85178754228301</v>
      </c>
      <c r="C26">
        <v>89.500568259436903</v>
      </c>
      <c r="D26">
        <v>68.844634899530902</v>
      </c>
      <c r="E26">
        <v>2.4</v>
      </c>
      <c r="F26">
        <f t="shared" si="1"/>
        <v>-1004.7553900345971</v>
      </c>
      <c r="G26">
        <f t="shared" si="2"/>
        <v>-442.85205691428803</v>
      </c>
      <c r="H26">
        <f t="shared" si="3"/>
        <v>-150.43779089037611</v>
      </c>
      <c r="I26">
        <v>2.4</v>
      </c>
      <c r="J26">
        <f t="shared" si="4"/>
        <v>1004.7553900345971</v>
      </c>
      <c r="K26">
        <f t="shared" si="4"/>
        <v>442.85205691428803</v>
      </c>
      <c r="L26">
        <f t="shared" si="4"/>
        <v>150.43779089037611</v>
      </c>
      <c r="M26">
        <v>6</v>
      </c>
      <c r="N26">
        <v>116</v>
      </c>
      <c r="O26">
        <v>2</v>
      </c>
    </row>
    <row r="27" spans="1:15" x14ac:dyDescent="0.35">
      <c r="A27">
        <v>2.5</v>
      </c>
      <c r="B27">
        <v>150.36640748892199</v>
      </c>
      <c r="C27">
        <v>86.312748356751996</v>
      </c>
      <c r="D27">
        <v>67.908025369472995</v>
      </c>
      <c r="E27">
        <v>2.5</v>
      </c>
      <c r="F27">
        <f t="shared" si="1"/>
        <v>-1016.240770087958</v>
      </c>
      <c r="G27">
        <f t="shared" si="2"/>
        <v>-446.03987681697299</v>
      </c>
      <c r="H27">
        <f t="shared" si="3"/>
        <v>-151.374400420434</v>
      </c>
      <c r="I27">
        <v>2.5</v>
      </c>
      <c r="J27">
        <f t="shared" si="4"/>
        <v>1016.240770087958</v>
      </c>
      <c r="K27">
        <f t="shared" si="4"/>
        <v>446.03987681697299</v>
      </c>
      <c r="L27">
        <f t="shared" si="4"/>
        <v>151.374400420434</v>
      </c>
      <c r="M27">
        <v>6</v>
      </c>
      <c r="N27">
        <v>116</v>
      </c>
      <c r="O27">
        <v>2</v>
      </c>
    </row>
    <row r="28" spans="1:15" x14ac:dyDescent="0.35">
      <c r="A28">
        <v>2.6</v>
      </c>
      <c r="B28">
        <v>140.16648818580299</v>
      </c>
      <c r="C28">
        <v>83.480444845060006</v>
      </c>
      <c r="D28">
        <v>67.052434173388207</v>
      </c>
      <c r="E28">
        <v>2.6</v>
      </c>
      <c r="F28">
        <f t="shared" si="1"/>
        <v>-1026.4406893910771</v>
      </c>
      <c r="G28">
        <f t="shared" si="2"/>
        <v>-448.87218032866497</v>
      </c>
      <c r="H28">
        <f t="shared" si="3"/>
        <v>-152.22999161651879</v>
      </c>
      <c r="I28">
        <v>2.6</v>
      </c>
      <c r="J28">
        <f t="shared" si="4"/>
        <v>1026.4406893910771</v>
      </c>
      <c r="K28">
        <f t="shared" si="4"/>
        <v>448.87218032866497</v>
      </c>
      <c r="L28">
        <f t="shared" si="4"/>
        <v>152.22999161651879</v>
      </c>
      <c r="M28">
        <v>6</v>
      </c>
      <c r="N28">
        <v>116</v>
      </c>
      <c r="O28">
        <v>2</v>
      </c>
    </row>
    <row r="29" spans="1:15" x14ac:dyDescent="0.35">
      <c r="A29">
        <v>2.7</v>
      </c>
      <c r="B29">
        <v>131.12614345438499</v>
      </c>
      <c r="C29">
        <v>80.951531881409807</v>
      </c>
      <c r="D29">
        <v>66.267099850082005</v>
      </c>
      <c r="E29">
        <v>2.7</v>
      </c>
      <c r="F29">
        <f t="shared" si="1"/>
        <v>-1035.4810341224952</v>
      </c>
      <c r="G29">
        <f t="shared" si="2"/>
        <v>-451.40109329231518</v>
      </c>
      <c r="H29">
        <f t="shared" si="3"/>
        <v>-153.015325939825</v>
      </c>
      <c r="I29">
        <v>2.7</v>
      </c>
      <c r="J29">
        <f t="shared" si="4"/>
        <v>1035.4810341224952</v>
      </c>
      <c r="K29">
        <f t="shared" si="4"/>
        <v>451.40109329231518</v>
      </c>
      <c r="L29">
        <f t="shared" si="4"/>
        <v>153.015325939825</v>
      </c>
      <c r="M29">
        <v>6</v>
      </c>
      <c r="N29">
        <v>116</v>
      </c>
      <c r="O29">
        <v>2</v>
      </c>
    </row>
    <row r="30" spans="1:15" x14ac:dyDescent="0.35">
      <c r="A30">
        <v>2.8</v>
      </c>
      <c r="B30">
        <v>123.120528233795</v>
      </c>
      <c r="C30">
        <v>78.682540738384006</v>
      </c>
      <c r="D30">
        <v>65.539962874750401</v>
      </c>
      <c r="E30">
        <v>2.8</v>
      </c>
      <c r="F30">
        <f t="shared" si="1"/>
        <v>-1043.486649343085</v>
      </c>
      <c r="G30">
        <f t="shared" si="2"/>
        <v>-453.67008443534098</v>
      </c>
      <c r="H30">
        <f t="shared" si="3"/>
        <v>-153.74246291515658</v>
      </c>
      <c r="I30">
        <v>2.8</v>
      </c>
      <c r="J30">
        <f t="shared" si="4"/>
        <v>1043.486649343085</v>
      </c>
      <c r="K30">
        <f t="shared" si="4"/>
        <v>453.67008443534098</v>
      </c>
      <c r="L30">
        <f t="shared" si="4"/>
        <v>153.74246291515658</v>
      </c>
      <c r="M30">
        <v>6</v>
      </c>
      <c r="N30">
        <v>116</v>
      </c>
      <c r="O30">
        <v>2</v>
      </c>
    </row>
    <row r="31" spans="1:15" x14ac:dyDescent="0.35">
      <c r="A31">
        <v>2.9</v>
      </c>
      <c r="B31">
        <v>116.03164494745801</v>
      </c>
      <c r="C31">
        <v>76.639252806887498</v>
      </c>
      <c r="D31">
        <v>64.858551945089701</v>
      </c>
      <c r="E31">
        <v>2.9</v>
      </c>
      <c r="F31">
        <f t="shared" si="1"/>
        <v>-1050.575532629422</v>
      </c>
      <c r="G31">
        <f t="shared" si="2"/>
        <v>-455.71337236683746</v>
      </c>
      <c r="H31">
        <f t="shared" si="3"/>
        <v>-154.42387384481731</v>
      </c>
      <c r="I31">
        <v>2.9</v>
      </c>
      <c r="J31">
        <f t="shared" si="4"/>
        <v>1050.575532629422</v>
      </c>
      <c r="K31">
        <f t="shared" si="4"/>
        <v>455.71337236683746</v>
      </c>
      <c r="L31">
        <f t="shared" si="4"/>
        <v>154.42387384481731</v>
      </c>
      <c r="M31">
        <v>6</v>
      </c>
      <c r="N31">
        <v>116</v>
      </c>
      <c r="O31">
        <v>2</v>
      </c>
    </row>
    <row r="32" spans="1:15" x14ac:dyDescent="0.35">
      <c r="A32">
        <v>3</v>
      </c>
      <c r="B32">
        <v>109.751237808992</v>
      </c>
      <c r="C32">
        <v>74.794802431851906</v>
      </c>
      <c r="D32">
        <v>64.2117252117704</v>
      </c>
      <c r="E32">
        <v>3</v>
      </c>
      <c r="F32">
        <f t="shared" si="1"/>
        <v>-1056.855939767888</v>
      </c>
      <c r="G32">
        <f t="shared" si="2"/>
        <v>-457.55782274187305</v>
      </c>
      <c r="H32">
        <f t="shared" si="3"/>
        <v>-155.07070057813661</v>
      </c>
      <c r="I32">
        <v>3</v>
      </c>
      <c r="J32">
        <f t="shared" si="4"/>
        <v>1056.855939767888</v>
      </c>
      <c r="K32">
        <f t="shared" si="4"/>
        <v>457.55782274187305</v>
      </c>
      <c r="L32">
        <f t="shared" si="4"/>
        <v>155.07070057813661</v>
      </c>
      <c r="M32">
        <v>6</v>
      </c>
      <c r="N32">
        <v>116</v>
      </c>
      <c r="O32">
        <v>2</v>
      </c>
    </row>
    <row r="33" spans="1:15" x14ac:dyDescent="0.35">
      <c r="A33">
        <v>3.1</v>
      </c>
      <c r="B33">
        <v>104.18071884530301</v>
      </c>
      <c r="C33">
        <v>73.125979142872097</v>
      </c>
      <c r="D33">
        <v>63.591272535047402</v>
      </c>
      <c r="E33">
        <v>3.1</v>
      </c>
      <c r="F33">
        <f t="shared" si="1"/>
        <v>-1062.426458731577</v>
      </c>
      <c r="G33">
        <f t="shared" si="2"/>
        <v>-459.22664603085286</v>
      </c>
      <c r="H33">
        <f t="shared" si="3"/>
        <v>-155.69115325485959</v>
      </c>
      <c r="I33">
        <v>3.1</v>
      </c>
      <c r="J33">
        <f t="shared" si="4"/>
        <v>1062.426458731577</v>
      </c>
      <c r="K33">
        <f t="shared" si="4"/>
        <v>459.22664603085286</v>
      </c>
      <c r="L33">
        <f t="shared" si="4"/>
        <v>155.69115325485959</v>
      </c>
      <c r="M33">
        <v>6</v>
      </c>
      <c r="N33">
        <v>116</v>
      </c>
      <c r="O33">
        <v>2</v>
      </c>
    </row>
    <row r="34" spans="1:15" x14ac:dyDescent="0.35">
      <c r="A34">
        <v>3.2</v>
      </c>
      <c r="B34">
        <v>99.229851686178705</v>
      </c>
      <c r="C34">
        <v>71.609373684392594</v>
      </c>
      <c r="D34">
        <v>62.9925816963203</v>
      </c>
      <c r="E34">
        <v>3.2</v>
      </c>
      <c r="F34">
        <f t="shared" si="1"/>
        <v>-1067.3773258907013</v>
      </c>
      <c r="G34">
        <f t="shared" si="2"/>
        <v>-460.74325148933235</v>
      </c>
      <c r="H34">
        <f t="shared" si="3"/>
        <v>-156.28984409358668</v>
      </c>
      <c r="I34">
        <v>3.2</v>
      </c>
      <c r="J34">
        <f t="shared" si="4"/>
        <v>1067.3773258907013</v>
      </c>
      <c r="K34">
        <f t="shared" si="4"/>
        <v>460.74325148933235</v>
      </c>
      <c r="L34">
        <f t="shared" si="4"/>
        <v>156.28984409358668</v>
      </c>
      <c r="M34">
        <v>6</v>
      </c>
      <c r="N34">
        <v>116</v>
      </c>
      <c r="O34">
        <v>2</v>
      </c>
    </row>
    <row r="35" spans="1:15" x14ac:dyDescent="0.35">
      <c r="A35">
        <v>3.3</v>
      </c>
      <c r="B35">
        <v>94.816259809105404</v>
      </c>
      <c r="C35">
        <v>70.219179037897504</v>
      </c>
      <c r="D35">
        <v>62.414213298779003</v>
      </c>
      <c r="E35">
        <v>3.3</v>
      </c>
      <c r="F35">
        <f t="shared" ref="F35:F66" si="5">B35-Uganda_Adult_High_Risk_LRV_zero</f>
        <v>-1071.7909177677748</v>
      </c>
      <c r="G35">
        <f t="shared" ref="G35:G66" si="6">C35-Uganda_Adult_Medium_Risk_LRV_zero</f>
        <v>-462.13344613582746</v>
      </c>
      <c r="H35">
        <f t="shared" ref="H35:H66" si="7">D35-Uganda_Adult_Low_Risk_LRV_zero</f>
        <v>-156.86821249112799</v>
      </c>
      <c r="I35">
        <v>3.3</v>
      </c>
      <c r="J35">
        <f t="shared" si="4"/>
        <v>1071.7909177677748</v>
      </c>
      <c r="K35">
        <f t="shared" si="4"/>
        <v>462.13344613582746</v>
      </c>
      <c r="L35">
        <f t="shared" si="4"/>
        <v>156.86821249112799</v>
      </c>
      <c r="M35">
        <v>6</v>
      </c>
      <c r="N35">
        <v>116</v>
      </c>
      <c r="O35">
        <v>2</v>
      </c>
    </row>
    <row r="36" spans="1:15" x14ac:dyDescent="0.35">
      <c r="A36">
        <v>3.4</v>
      </c>
      <c r="B36">
        <v>90.866526420358099</v>
      </c>
      <c r="C36">
        <v>68.927780943374401</v>
      </c>
      <c r="D36">
        <v>61.856785408494197</v>
      </c>
      <c r="E36">
        <v>3.4</v>
      </c>
      <c r="F36">
        <f t="shared" si="5"/>
        <v>-1075.7406511565221</v>
      </c>
      <c r="G36">
        <f t="shared" si="6"/>
        <v>-463.42484423035057</v>
      </c>
      <c r="H36">
        <f t="shared" si="7"/>
        <v>-157.42564038141279</v>
      </c>
      <c r="I36">
        <v>3.4</v>
      </c>
      <c r="J36">
        <f t="shared" si="4"/>
        <v>1075.7406511565221</v>
      </c>
      <c r="K36">
        <f t="shared" si="4"/>
        <v>463.42484423035057</v>
      </c>
      <c r="L36">
        <f t="shared" si="4"/>
        <v>157.42564038141279</v>
      </c>
      <c r="M36">
        <v>6</v>
      </c>
      <c r="N36">
        <v>116</v>
      </c>
      <c r="O36">
        <v>2</v>
      </c>
    </row>
    <row r="37" spans="1:15" x14ac:dyDescent="0.35">
      <c r="A37">
        <v>3.5</v>
      </c>
      <c r="B37">
        <v>87.318069061589796</v>
      </c>
      <c r="C37">
        <v>67.708916269415695</v>
      </c>
      <c r="D37">
        <v>61.321732227424697</v>
      </c>
      <c r="E37">
        <v>3.5</v>
      </c>
      <c r="F37">
        <f t="shared" si="5"/>
        <v>-1079.2891085152903</v>
      </c>
      <c r="G37">
        <f t="shared" si="6"/>
        <v>-464.64370890430928</v>
      </c>
      <c r="H37">
        <f t="shared" si="7"/>
        <v>-157.96069356248231</v>
      </c>
      <c r="I37">
        <v>3.5</v>
      </c>
      <c r="J37">
        <f t="shared" si="4"/>
        <v>1079.2891085152903</v>
      </c>
      <c r="K37">
        <f t="shared" si="4"/>
        <v>464.64370890430928</v>
      </c>
      <c r="L37">
        <f t="shared" si="4"/>
        <v>157.96069356248231</v>
      </c>
      <c r="M37">
        <v>6</v>
      </c>
      <c r="N37">
        <v>116</v>
      </c>
      <c r="O37">
        <v>2</v>
      </c>
    </row>
    <row r="38" spans="1:15" x14ac:dyDescent="0.35">
      <c r="A38">
        <v>3.6</v>
      </c>
      <c r="B38">
        <v>84.120417037516802</v>
      </c>
      <c r="C38">
        <v>66.541762678495701</v>
      </c>
      <c r="D38">
        <v>60.810336731642899</v>
      </c>
      <c r="E38">
        <v>3.6</v>
      </c>
      <c r="F38">
        <f t="shared" si="5"/>
        <v>-1082.4867605393633</v>
      </c>
      <c r="G38">
        <f t="shared" si="6"/>
        <v>-465.81086249522923</v>
      </c>
      <c r="H38">
        <f t="shared" si="7"/>
        <v>-158.47208905826409</v>
      </c>
      <c r="I38">
        <v>3.6</v>
      </c>
      <c r="J38">
        <f t="shared" si="4"/>
        <v>1082.4867605393633</v>
      </c>
      <c r="K38">
        <f t="shared" si="4"/>
        <v>465.81086249522923</v>
      </c>
      <c r="L38">
        <f t="shared" si="4"/>
        <v>158.47208905826409</v>
      </c>
      <c r="M38">
        <v>6</v>
      </c>
      <c r="N38">
        <v>116</v>
      </c>
      <c r="O38">
        <v>2</v>
      </c>
    </row>
    <row r="39" spans="1:15" x14ac:dyDescent="0.35">
      <c r="A39">
        <v>3.7</v>
      </c>
      <c r="B39">
        <v>81.234971633667399</v>
      </c>
      <c r="C39">
        <v>65.413765311697901</v>
      </c>
      <c r="D39">
        <v>60.323169873102003</v>
      </c>
      <c r="E39">
        <v>3.7</v>
      </c>
      <c r="F39">
        <f t="shared" si="5"/>
        <v>-1085.3722059432127</v>
      </c>
      <c r="G39">
        <f t="shared" si="6"/>
        <v>-466.93885986202707</v>
      </c>
      <c r="H39">
        <f t="shared" si="7"/>
        <v>-158.95925591680498</v>
      </c>
      <c r="I39">
        <v>3.7</v>
      </c>
      <c r="J39">
        <f t="shared" si="4"/>
        <v>1085.3722059432127</v>
      </c>
      <c r="K39">
        <f t="shared" si="4"/>
        <v>466.93885986202707</v>
      </c>
      <c r="L39">
        <f t="shared" si="4"/>
        <v>158.95925591680498</v>
      </c>
      <c r="M39">
        <v>6</v>
      </c>
      <c r="N39">
        <v>116</v>
      </c>
      <c r="O39">
        <v>2</v>
      </c>
    </row>
    <row r="40" spans="1:15" x14ac:dyDescent="0.35">
      <c r="A40">
        <v>3.8</v>
      </c>
      <c r="B40">
        <v>78.633086521124596</v>
      </c>
      <c r="C40">
        <v>64.320771596051799</v>
      </c>
      <c r="D40">
        <v>59.859868120662902</v>
      </c>
      <c r="E40">
        <v>3.8</v>
      </c>
      <c r="F40">
        <f t="shared" si="5"/>
        <v>-1087.9740910557555</v>
      </c>
      <c r="G40">
        <f t="shared" si="6"/>
        <v>-468.03185357767313</v>
      </c>
      <c r="H40">
        <f t="shared" si="7"/>
        <v>-159.4225576692441</v>
      </c>
      <c r="I40">
        <v>3.8</v>
      </c>
      <c r="J40">
        <f t="shared" si="4"/>
        <v>1087.9740910557555</v>
      </c>
      <c r="K40">
        <f t="shared" si="4"/>
        <v>468.03185357767313</v>
      </c>
      <c r="L40">
        <f t="shared" si="4"/>
        <v>159.4225576692441</v>
      </c>
      <c r="M40">
        <v>6</v>
      </c>
      <c r="N40">
        <v>116</v>
      </c>
      <c r="O40">
        <v>2</v>
      </c>
    </row>
    <row r="41" spans="1:15" x14ac:dyDescent="0.35">
      <c r="A41">
        <v>3.9</v>
      </c>
      <c r="B41">
        <v>76.292959302841098</v>
      </c>
      <c r="C41">
        <v>63.264635111176602</v>
      </c>
      <c r="D41">
        <v>59.4191050758755</v>
      </c>
      <c r="E41">
        <v>3.9</v>
      </c>
      <c r="F41">
        <f t="shared" si="5"/>
        <v>-1090.3142182740389</v>
      </c>
      <c r="G41">
        <f t="shared" si="6"/>
        <v>-469.08799006254833</v>
      </c>
      <c r="H41">
        <f t="shared" si="7"/>
        <v>-159.86332071403149</v>
      </c>
      <c r="I41">
        <v>3.9</v>
      </c>
      <c r="J41">
        <f t="shared" si="4"/>
        <v>1090.3142182740389</v>
      </c>
      <c r="K41">
        <f t="shared" si="4"/>
        <v>469.08799006254833</v>
      </c>
      <c r="L41">
        <f t="shared" si="4"/>
        <v>159.86332071403149</v>
      </c>
      <c r="M41">
        <v>6</v>
      </c>
      <c r="N41">
        <v>116</v>
      </c>
      <c r="O41">
        <v>2</v>
      </c>
    </row>
    <row r="42" spans="1:15" x14ac:dyDescent="0.35">
      <c r="A42">
        <v>4</v>
      </c>
      <c r="B42">
        <v>74.196234487432704</v>
      </c>
      <c r="C42">
        <v>62.249773290044203</v>
      </c>
      <c r="D42">
        <v>58.998642877421098</v>
      </c>
      <c r="E42">
        <v>4</v>
      </c>
      <c r="F42">
        <f t="shared" si="5"/>
        <v>-1092.4109430894473</v>
      </c>
      <c r="G42">
        <f t="shared" si="6"/>
        <v>-470.10285188368073</v>
      </c>
      <c r="H42">
        <f t="shared" si="7"/>
        <v>-160.28378291248589</v>
      </c>
      <c r="I42">
        <v>4</v>
      </c>
      <c r="J42">
        <f t="shared" si="4"/>
        <v>1092.4109430894473</v>
      </c>
      <c r="K42">
        <f t="shared" si="4"/>
        <v>470.10285188368073</v>
      </c>
      <c r="L42">
        <f t="shared" si="4"/>
        <v>160.28378291248589</v>
      </c>
      <c r="M42">
        <v>6</v>
      </c>
      <c r="N42">
        <v>116</v>
      </c>
      <c r="O42">
        <v>2</v>
      </c>
    </row>
    <row r="43" spans="1:15" x14ac:dyDescent="0.35">
      <c r="A43">
        <v>4.0999999999999996</v>
      </c>
      <c r="B43">
        <v>72.325243223581097</v>
      </c>
      <c r="C43">
        <v>61.280395038168599</v>
      </c>
      <c r="D43">
        <v>58.5954264810251</v>
      </c>
      <c r="E43">
        <v>4.0999999999999996</v>
      </c>
      <c r="F43">
        <f t="shared" si="5"/>
        <v>-1094.281934353299</v>
      </c>
      <c r="G43">
        <f t="shared" si="6"/>
        <v>-471.07223013555637</v>
      </c>
      <c r="H43">
        <f t="shared" si="7"/>
        <v>-160.68699930888189</v>
      </c>
      <c r="I43">
        <v>4.0999999999999996</v>
      </c>
      <c r="J43">
        <f t="shared" si="4"/>
        <v>1094.281934353299</v>
      </c>
      <c r="K43">
        <f t="shared" si="4"/>
        <v>471.07223013555637</v>
      </c>
      <c r="L43">
        <f t="shared" si="4"/>
        <v>160.68699930888189</v>
      </c>
      <c r="M43">
        <v>6</v>
      </c>
      <c r="N43">
        <v>116</v>
      </c>
      <c r="O43">
        <v>2</v>
      </c>
    </row>
    <row r="44" spans="1:15" x14ac:dyDescent="0.35">
      <c r="A44">
        <v>4.2</v>
      </c>
      <c r="B44">
        <v>70.661435028891205</v>
      </c>
      <c r="C44">
        <v>60.3592763291214</v>
      </c>
      <c r="D44">
        <v>58.205739812901399</v>
      </c>
      <c r="E44">
        <v>4.2</v>
      </c>
      <c r="F44">
        <f t="shared" si="5"/>
        <v>-1095.9457425479889</v>
      </c>
      <c r="G44">
        <f t="shared" si="6"/>
        <v>-471.99334884460359</v>
      </c>
      <c r="H44">
        <f t="shared" si="7"/>
        <v>-161.07668597700558</v>
      </c>
      <c r="I44">
        <v>4.2</v>
      </c>
      <c r="J44">
        <f t="shared" si="4"/>
        <v>1095.9457425479889</v>
      </c>
      <c r="K44">
        <f t="shared" si="4"/>
        <v>471.99334884460359</v>
      </c>
      <c r="L44">
        <f t="shared" si="4"/>
        <v>161.07668597700558</v>
      </c>
      <c r="M44">
        <v>6</v>
      </c>
      <c r="N44">
        <v>116</v>
      </c>
      <c r="O44">
        <v>2</v>
      </c>
    </row>
    <row r="45" spans="1:15" x14ac:dyDescent="0.35">
      <c r="A45">
        <v>4.3</v>
      </c>
      <c r="B45">
        <v>69.185022455168806</v>
      </c>
      <c r="C45">
        <v>59.487840446448701</v>
      </c>
      <c r="D45">
        <v>57.825435846864202</v>
      </c>
      <c r="E45">
        <v>4.3</v>
      </c>
      <c r="F45">
        <f t="shared" si="5"/>
        <v>-1097.4221551217113</v>
      </c>
      <c r="G45">
        <f t="shared" si="6"/>
        <v>-472.86478472727629</v>
      </c>
      <c r="H45">
        <f t="shared" si="7"/>
        <v>-161.4569899430428</v>
      </c>
      <c r="I45">
        <v>4.3</v>
      </c>
      <c r="J45">
        <f t="shared" si="4"/>
        <v>1097.4221551217113</v>
      </c>
      <c r="K45">
        <f t="shared" si="4"/>
        <v>472.86478472727629</v>
      </c>
      <c r="L45">
        <f t="shared" si="4"/>
        <v>161.4569899430428</v>
      </c>
      <c r="M45">
        <v>6</v>
      </c>
      <c r="N45">
        <v>116</v>
      </c>
      <c r="O45">
        <v>2</v>
      </c>
    </row>
    <row r="46" spans="1:15" x14ac:dyDescent="0.35">
      <c r="A46">
        <v>4.4000000000000004</v>
      </c>
      <c r="B46">
        <v>67.875448439424403</v>
      </c>
      <c r="C46">
        <v>58.666720595626998</v>
      </c>
      <c r="D46">
        <v>57.450192417846097</v>
      </c>
      <c r="E46">
        <v>4.4000000000000004</v>
      </c>
      <c r="F46">
        <f t="shared" si="5"/>
        <v>-1098.7317291374557</v>
      </c>
      <c r="G46">
        <f t="shared" si="6"/>
        <v>-473.68590457809796</v>
      </c>
      <c r="H46">
        <f t="shared" si="7"/>
        <v>-161.8322333720609</v>
      </c>
      <c r="I46">
        <v>4.4000000000000004</v>
      </c>
      <c r="J46">
        <f t="shared" si="4"/>
        <v>1098.7317291374557</v>
      </c>
      <c r="K46">
        <f t="shared" si="4"/>
        <v>473.68590457809796</v>
      </c>
      <c r="L46">
        <f t="shared" si="4"/>
        <v>161.8322333720609</v>
      </c>
      <c r="M46">
        <v>6</v>
      </c>
      <c r="N46">
        <v>116</v>
      </c>
      <c r="O46">
        <v>2</v>
      </c>
    </row>
    <row r="47" spans="1:15" x14ac:dyDescent="0.35">
      <c r="A47">
        <v>4.5</v>
      </c>
      <c r="B47">
        <v>66.712141442070205</v>
      </c>
      <c r="C47">
        <v>57.896130501677803</v>
      </c>
      <c r="D47">
        <v>57.0756794406905</v>
      </c>
      <c r="E47">
        <v>4.5</v>
      </c>
      <c r="F47">
        <f t="shared" si="5"/>
        <v>-1099.89503613481</v>
      </c>
      <c r="G47">
        <f t="shared" si="6"/>
        <v>-474.45649467204714</v>
      </c>
      <c r="H47">
        <f t="shared" si="7"/>
        <v>-162.2067463492165</v>
      </c>
      <c r="I47">
        <v>4.5</v>
      </c>
      <c r="J47">
        <f t="shared" si="4"/>
        <v>1099.89503613481</v>
      </c>
      <c r="K47">
        <f t="shared" si="4"/>
        <v>474.45649467204714</v>
      </c>
      <c r="L47">
        <f t="shared" si="4"/>
        <v>162.2067463492165</v>
      </c>
      <c r="M47">
        <v>6</v>
      </c>
      <c r="N47">
        <v>116</v>
      </c>
      <c r="O47">
        <v>2</v>
      </c>
    </row>
    <row r="48" spans="1:15" x14ac:dyDescent="0.35">
      <c r="A48">
        <v>4.5999999999999996</v>
      </c>
      <c r="B48">
        <v>65.675144270718405</v>
      </c>
      <c r="C48">
        <v>57.175839533403</v>
      </c>
      <c r="D48">
        <v>56.697520166384102</v>
      </c>
      <c r="E48">
        <v>4.5999999999999996</v>
      </c>
      <c r="F48">
        <f t="shared" si="5"/>
        <v>-1100.9320333061617</v>
      </c>
      <c r="G48">
        <f t="shared" si="6"/>
        <v>-475.17678564032195</v>
      </c>
      <c r="H48">
        <f t="shared" si="7"/>
        <v>-162.5849056235229</v>
      </c>
      <c r="I48">
        <v>4.5999999999999996</v>
      </c>
      <c r="J48">
        <f t="shared" si="4"/>
        <v>1100.9320333061617</v>
      </c>
      <c r="K48">
        <f t="shared" si="4"/>
        <v>475.17678564032195</v>
      </c>
      <c r="L48">
        <f t="shared" si="4"/>
        <v>162.5849056235229</v>
      </c>
      <c r="M48">
        <v>6</v>
      </c>
      <c r="N48">
        <v>116</v>
      </c>
      <c r="O48">
        <v>2</v>
      </c>
    </row>
    <row r="49" spans="1:15" x14ac:dyDescent="0.35">
      <c r="A49">
        <v>4.7</v>
      </c>
      <c r="B49">
        <v>64.745505237341405</v>
      </c>
      <c r="C49">
        <v>56.504899526390801</v>
      </c>
      <c r="D49">
        <v>56.3110695378735</v>
      </c>
      <c r="E49">
        <v>4.7</v>
      </c>
      <c r="F49">
        <f t="shared" si="5"/>
        <v>-1101.8616723395387</v>
      </c>
      <c r="G49">
        <f t="shared" si="6"/>
        <v>-475.84772564733419</v>
      </c>
      <c r="H49">
        <f t="shared" si="7"/>
        <v>-162.9713562520335</v>
      </c>
      <c r="I49">
        <v>4.7</v>
      </c>
      <c r="J49">
        <f t="shared" si="4"/>
        <v>1101.8616723395387</v>
      </c>
      <c r="K49">
        <f t="shared" si="4"/>
        <v>475.84772564733419</v>
      </c>
      <c r="L49">
        <f t="shared" si="4"/>
        <v>162.9713562520335</v>
      </c>
      <c r="M49">
        <v>6</v>
      </c>
      <c r="N49">
        <v>116</v>
      </c>
      <c r="O49">
        <v>2</v>
      </c>
    </row>
    <row r="50" spans="1:15" x14ac:dyDescent="0.35">
      <c r="A50">
        <v>4.8</v>
      </c>
      <c r="B50">
        <v>63.905619236717499</v>
      </c>
      <c r="C50">
        <v>55.881359404421701</v>
      </c>
      <c r="D50">
        <v>55.911310565764097</v>
      </c>
      <c r="E50">
        <v>4.8</v>
      </c>
      <c r="F50">
        <f t="shared" si="5"/>
        <v>-1102.7015583401626</v>
      </c>
      <c r="G50">
        <f t="shared" si="6"/>
        <v>-476.47126576930327</v>
      </c>
      <c r="H50">
        <f t="shared" si="7"/>
        <v>-163.3711152241429</v>
      </c>
      <c r="I50">
        <v>4.8</v>
      </c>
      <c r="J50">
        <f t="shared" si="4"/>
        <v>1102.7015583401626</v>
      </c>
      <c r="K50">
        <f t="shared" si="4"/>
        <v>476.47126576930327</v>
      </c>
      <c r="L50">
        <f t="shared" si="4"/>
        <v>163.3711152241429</v>
      </c>
      <c r="M50">
        <v>6</v>
      </c>
      <c r="N50">
        <v>116</v>
      </c>
      <c r="O50">
        <v>2</v>
      </c>
    </row>
    <row r="51" spans="1:15" x14ac:dyDescent="0.35">
      <c r="A51">
        <v>4.9000000000000004</v>
      </c>
      <c r="B51">
        <v>63.139758969304701</v>
      </c>
      <c r="C51">
        <v>55.302126621479601</v>
      </c>
      <c r="D51">
        <v>55.493342206904401</v>
      </c>
      <c r="E51">
        <v>4.9000000000000004</v>
      </c>
      <c r="F51">
        <f t="shared" si="5"/>
        <v>-1103.4674186075754</v>
      </c>
      <c r="G51">
        <f t="shared" si="6"/>
        <v>-477.05049855224536</v>
      </c>
      <c r="H51">
        <f t="shared" si="7"/>
        <v>-163.78908358300259</v>
      </c>
      <c r="I51">
        <v>4.9000000000000004</v>
      </c>
      <c r="J51">
        <f t="shared" si="4"/>
        <v>1103.4674186075754</v>
      </c>
      <c r="K51">
        <f t="shared" si="4"/>
        <v>477.05049855224536</v>
      </c>
      <c r="L51">
        <f t="shared" si="4"/>
        <v>163.78908358300259</v>
      </c>
      <c r="M51">
        <v>6</v>
      </c>
      <c r="N51">
        <v>116</v>
      </c>
      <c r="O51">
        <v>2</v>
      </c>
    </row>
    <row r="52" spans="1:15" x14ac:dyDescent="0.35">
      <c r="A52">
        <v>5</v>
      </c>
      <c r="B52">
        <v>62.4347857307175</v>
      </c>
      <c r="C52">
        <v>54.763026608891998</v>
      </c>
      <c r="D52">
        <v>55.053662377039203</v>
      </c>
      <c r="E52">
        <v>5</v>
      </c>
      <c r="F52">
        <f t="shared" si="5"/>
        <v>-1104.1723918461626</v>
      </c>
      <c r="G52">
        <f t="shared" si="6"/>
        <v>-477.58959856483295</v>
      </c>
      <c r="H52">
        <f t="shared" si="7"/>
        <v>-164.22876341286781</v>
      </c>
      <c r="I52">
        <v>5</v>
      </c>
      <c r="J52">
        <f t="shared" si="4"/>
        <v>1104.1723918461626</v>
      </c>
      <c r="K52">
        <f t="shared" si="4"/>
        <v>477.58959856483295</v>
      </c>
      <c r="L52">
        <f t="shared" si="4"/>
        <v>164.22876341286781</v>
      </c>
      <c r="M52">
        <v>6</v>
      </c>
      <c r="N52">
        <v>116</v>
      </c>
      <c r="O52">
        <v>2</v>
      </c>
    </row>
    <row r="53" spans="1:15" x14ac:dyDescent="0.35">
      <c r="A53">
        <v>5.0999999999999996</v>
      </c>
      <c r="B53">
        <v>61.780731750217598</v>
      </c>
      <c r="C53">
        <v>54.259042078123699</v>
      </c>
      <c r="D53">
        <v>54.591795886900499</v>
      </c>
      <c r="E53">
        <v>5.0999999999999996</v>
      </c>
      <c r="F53">
        <f t="shared" si="5"/>
        <v>-1104.8264458266624</v>
      </c>
      <c r="G53">
        <f t="shared" si="6"/>
        <v>-478.09358309560128</v>
      </c>
      <c r="H53">
        <f t="shared" si="7"/>
        <v>-164.69062990300648</v>
      </c>
      <c r="I53">
        <v>5.0999999999999996</v>
      </c>
      <c r="J53">
        <f t="shared" si="4"/>
        <v>1104.8264458266624</v>
      </c>
      <c r="K53">
        <f t="shared" si="4"/>
        <v>478.09358309560128</v>
      </c>
      <c r="L53">
        <f t="shared" si="4"/>
        <v>164.69062990300648</v>
      </c>
      <c r="M53">
        <v>6</v>
      </c>
      <c r="N53">
        <v>116</v>
      </c>
      <c r="O53">
        <v>2</v>
      </c>
    </row>
    <row r="54" spans="1:15" x14ac:dyDescent="0.35">
      <c r="A54">
        <v>5.2</v>
      </c>
      <c r="B54">
        <v>61.170903827922203</v>
      </c>
      <c r="C54">
        <v>53.784686665678898</v>
      </c>
      <c r="D54">
        <v>54.111361810651402</v>
      </c>
      <c r="E54">
        <v>5.2</v>
      </c>
      <c r="F54">
        <f t="shared" si="5"/>
        <v>-1105.4362737489578</v>
      </c>
      <c r="G54">
        <f t="shared" si="6"/>
        <v>-478.56793850804604</v>
      </c>
      <c r="H54">
        <f t="shared" si="7"/>
        <v>-165.17106397925559</v>
      </c>
      <c r="I54">
        <v>5.2</v>
      </c>
      <c r="J54">
        <f t="shared" si="4"/>
        <v>1105.4362737489578</v>
      </c>
      <c r="K54">
        <f t="shared" si="4"/>
        <v>478.56793850804604</v>
      </c>
      <c r="L54">
        <f t="shared" si="4"/>
        <v>165.17106397925559</v>
      </c>
      <c r="M54">
        <v>6</v>
      </c>
      <c r="N54">
        <v>116</v>
      </c>
      <c r="O54">
        <v>2</v>
      </c>
    </row>
    <row r="55" spans="1:15" x14ac:dyDescent="0.35">
      <c r="A55">
        <v>5.3</v>
      </c>
      <c r="B55">
        <v>60.601390298123803</v>
      </c>
      <c r="C55">
        <v>53.334457506419</v>
      </c>
      <c r="D55">
        <v>53.619899278193401</v>
      </c>
      <c r="E55">
        <v>5.3</v>
      </c>
      <c r="F55">
        <f t="shared" si="5"/>
        <v>-1106.0057872787563</v>
      </c>
      <c r="G55">
        <f t="shared" si="6"/>
        <v>-479.01816766730599</v>
      </c>
      <c r="H55">
        <f t="shared" si="7"/>
        <v>-165.66252651171359</v>
      </c>
      <c r="I55">
        <v>5.3</v>
      </c>
      <c r="J55">
        <f t="shared" si="4"/>
        <v>1106.0057872787563</v>
      </c>
      <c r="K55">
        <f t="shared" si="4"/>
        <v>479.01816766730599</v>
      </c>
      <c r="L55">
        <f t="shared" si="4"/>
        <v>165.66252651171359</v>
      </c>
      <c r="M55">
        <v>6</v>
      </c>
      <c r="N55">
        <v>116</v>
      </c>
      <c r="O55">
        <v>2</v>
      </c>
    </row>
    <row r="56" spans="1:15" x14ac:dyDescent="0.35">
      <c r="A56">
        <v>5.4</v>
      </c>
      <c r="B56">
        <v>60.070137272588397</v>
      </c>
      <c r="C56">
        <v>52.903298801373801</v>
      </c>
      <c r="D56">
        <v>53.127487247651104</v>
      </c>
      <c r="E56">
        <v>5.4</v>
      </c>
      <c r="F56">
        <f t="shared" si="5"/>
        <v>-1106.5370403042916</v>
      </c>
      <c r="G56">
        <f t="shared" si="6"/>
        <v>-479.44932637235115</v>
      </c>
      <c r="H56">
        <f t="shared" si="7"/>
        <v>-166.15493854225588</v>
      </c>
      <c r="I56">
        <v>5.4</v>
      </c>
      <c r="J56">
        <f t="shared" si="4"/>
        <v>1106.5370403042916</v>
      </c>
      <c r="K56">
        <f t="shared" si="4"/>
        <v>479.44932637235115</v>
      </c>
      <c r="L56">
        <f t="shared" si="4"/>
        <v>166.15493854225588</v>
      </c>
      <c r="M56">
        <v>6</v>
      </c>
      <c r="N56">
        <v>116</v>
      </c>
      <c r="O56">
        <v>2</v>
      </c>
    </row>
    <row r="57" spans="1:15" x14ac:dyDescent="0.35">
      <c r="A57">
        <v>5.5</v>
      </c>
      <c r="B57">
        <v>59.5759013097219</v>
      </c>
      <c r="C57">
        <v>52.486994352342002</v>
      </c>
      <c r="D57">
        <v>52.644799934976099</v>
      </c>
      <c r="E57">
        <v>5.5</v>
      </c>
      <c r="F57">
        <f t="shared" si="5"/>
        <v>-1107.0312762671581</v>
      </c>
      <c r="G57">
        <f t="shared" si="6"/>
        <v>-479.86563082138298</v>
      </c>
      <c r="H57">
        <f t="shared" si="7"/>
        <v>-166.63762585493089</v>
      </c>
      <c r="I57">
        <v>5.5</v>
      </c>
      <c r="J57">
        <f t="shared" si="4"/>
        <v>1107.0312762671581</v>
      </c>
      <c r="K57">
        <f t="shared" si="4"/>
        <v>479.86563082138298</v>
      </c>
      <c r="L57">
        <f t="shared" si="4"/>
        <v>166.63762585493089</v>
      </c>
      <c r="M57">
        <v>6</v>
      </c>
      <c r="N57">
        <v>116</v>
      </c>
      <c r="O57">
        <v>2</v>
      </c>
    </row>
    <row r="58" spans="1:15" x14ac:dyDescent="0.35">
      <c r="A58">
        <v>5.6</v>
      </c>
      <c r="B58">
        <v>59.117358045013503</v>
      </c>
      <c r="C58">
        <v>52.0824096158358</v>
      </c>
      <c r="D58">
        <v>52.181353475846997</v>
      </c>
      <c r="E58">
        <v>5.6</v>
      </c>
      <c r="F58">
        <f t="shared" si="5"/>
        <v>-1107.4898195318665</v>
      </c>
      <c r="G58">
        <f t="shared" si="6"/>
        <v>-480.27021555788917</v>
      </c>
      <c r="H58">
        <f t="shared" si="7"/>
        <v>-167.10107231405999</v>
      </c>
      <c r="I58">
        <v>5.6</v>
      </c>
      <c r="J58">
        <f t="shared" si="4"/>
        <v>1107.4898195318665</v>
      </c>
      <c r="K58">
        <f t="shared" si="4"/>
        <v>480.27021555788917</v>
      </c>
      <c r="L58">
        <f t="shared" si="4"/>
        <v>167.10107231405999</v>
      </c>
      <c r="M58">
        <v>6</v>
      </c>
      <c r="N58">
        <v>116</v>
      </c>
      <c r="O58">
        <v>2</v>
      </c>
    </row>
    <row r="59" spans="1:15" x14ac:dyDescent="0.35">
      <c r="A59">
        <v>5.7</v>
      </c>
      <c r="B59">
        <v>58.692530841863302</v>
      </c>
      <c r="C59">
        <v>51.687535787251001</v>
      </c>
      <c r="D59">
        <v>51.744398876859499</v>
      </c>
      <c r="E59">
        <v>5.7</v>
      </c>
      <c r="F59">
        <f t="shared" si="5"/>
        <v>-1107.9146467350167</v>
      </c>
      <c r="G59">
        <f t="shared" si="6"/>
        <v>-480.66508938647394</v>
      </c>
      <c r="H59">
        <f t="shared" si="7"/>
        <v>-167.5380269130475</v>
      </c>
      <c r="I59">
        <v>5.7</v>
      </c>
      <c r="J59">
        <f t="shared" si="4"/>
        <v>1107.9146467350167</v>
      </c>
      <c r="K59">
        <f t="shared" si="4"/>
        <v>480.66508938647394</v>
      </c>
      <c r="L59">
        <f t="shared" si="4"/>
        <v>167.5380269130475</v>
      </c>
      <c r="M59">
        <v>6</v>
      </c>
      <c r="N59">
        <v>116</v>
      </c>
      <c r="O59">
        <v>2</v>
      </c>
    </row>
    <row r="60" spans="1:15" x14ac:dyDescent="0.35">
      <c r="A60">
        <v>5.8</v>
      </c>
      <c r="B60">
        <v>58.298581024010502</v>
      </c>
      <c r="C60">
        <v>51.301339599590101</v>
      </c>
      <c r="D60">
        <v>51.338511975838799</v>
      </c>
      <c r="E60">
        <v>5.8</v>
      </c>
      <c r="F60">
        <f t="shared" si="5"/>
        <v>-1108.3085965528696</v>
      </c>
      <c r="G60">
        <f t="shared" si="6"/>
        <v>-481.05128557413485</v>
      </c>
      <c r="H60">
        <f t="shared" si="7"/>
        <v>-167.9439138140682</v>
      </c>
      <c r="I60">
        <v>5.8</v>
      </c>
      <c r="J60">
        <f t="shared" si="4"/>
        <v>1108.3085965528696</v>
      </c>
      <c r="K60">
        <f t="shared" si="4"/>
        <v>481.05128557413485</v>
      </c>
      <c r="L60">
        <f t="shared" si="4"/>
        <v>167.9439138140682</v>
      </c>
      <c r="M60">
        <v>6</v>
      </c>
      <c r="N60">
        <v>116</v>
      </c>
      <c r="O60">
        <v>2</v>
      </c>
    </row>
    <row r="61" spans="1:15" x14ac:dyDescent="0.35">
      <c r="A61">
        <v>5.9</v>
      </c>
      <c r="B61">
        <v>57.931908388158597</v>
      </c>
      <c r="C61">
        <v>50.9234699109535</v>
      </c>
      <c r="D61">
        <v>50.965671689367703</v>
      </c>
      <c r="E61">
        <v>5.9</v>
      </c>
      <c r="F61">
        <f t="shared" si="5"/>
        <v>-1108.6752691887216</v>
      </c>
      <c r="G61">
        <f t="shared" si="6"/>
        <v>-481.42915526277147</v>
      </c>
      <c r="H61">
        <f t="shared" si="7"/>
        <v>-168.3167541005393</v>
      </c>
      <c r="I61">
        <v>5.9</v>
      </c>
      <c r="J61">
        <f t="shared" si="4"/>
        <v>1108.6752691887216</v>
      </c>
      <c r="K61">
        <f t="shared" si="4"/>
        <v>481.42915526277147</v>
      </c>
      <c r="L61">
        <f t="shared" si="4"/>
        <v>168.3167541005393</v>
      </c>
      <c r="M61">
        <v>6</v>
      </c>
      <c r="N61">
        <v>116</v>
      </c>
      <c r="O61">
        <v>2</v>
      </c>
    </row>
    <row r="62" spans="1:15" x14ac:dyDescent="0.35">
      <c r="A62">
        <v>6</v>
      </c>
      <c r="B62">
        <v>57.588453275350901</v>
      </c>
      <c r="C62">
        <v>50.553901711453598</v>
      </c>
      <c r="D62">
        <v>50.625572632337203</v>
      </c>
      <c r="E62">
        <v>6</v>
      </c>
      <c r="F62">
        <f t="shared" si="5"/>
        <v>-1109.0187243015291</v>
      </c>
      <c r="G62">
        <f t="shared" si="6"/>
        <v>-481.79872346227137</v>
      </c>
      <c r="H62">
        <f t="shared" si="7"/>
        <v>-168.6568531575698</v>
      </c>
      <c r="I62">
        <v>6</v>
      </c>
      <c r="J62">
        <f t="shared" si="4"/>
        <v>1109.0187243015291</v>
      </c>
      <c r="K62">
        <f t="shared" si="4"/>
        <v>481.79872346227137</v>
      </c>
      <c r="L62">
        <f t="shared" si="4"/>
        <v>168.6568531575698</v>
      </c>
      <c r="M62">
        <v>6</v>
      </c>
      <c r="N62">
        <v>116</v>
      </c>
      <c r="O62">
        <v>2</v>
      </c>
    </row>
    <row r="63" spans="1:15" x14ac:dyDescent="0.35">
      <c r="A63">
        <v>6.1</v>
      </c>
      <c r="B63">
        <v>57.264070745374099</v>
      </c>
      <c r="C63">
        <v>50.192608670803601</v>
      </c>
      <c r="D63">
        <v>50.316015704871901</v>
      </c>
      <c r="E63">
        <v>6.1</v>
      </c>
      <c r="F63">
        <f t="shared" si="5"/>
        <v>-1109.343106831506</v>
      </c>
      <c r="G63">
        <f t="shared" si="6"/>
        <v>-482.16001650292134</v>
      </c>
      <c r="H63">
        <f t="shared" si="7"/>
        <v>-168.96641008503508</v>
      </c>
      <c r="I63">
        <v>6.1</v>
      </c>
      <c r="J63">
        <f t="shared" si="4"/>
        <v>1109.343106831506</v>
      </c>
      <c r="K63">
        <f t="shared" si="4"/>
        <v>482.16001650292134</v>
      </c>
      <c r="L63">
        <f t="shared" si="4"/>
        <v>168.96641008503508</v>
      </c>
      <c r="M63">
        <v>6</v>
      </c>
      <c r="N63">
        <v>116</v>
      </c>
      <c r="O63">
        <v>2</v>
      </c>
    </row>
    <row r="64" spans="1:15" x14ac:dyDescent="0.35">
      <c r="A64">
        <v>6.2</v>
      </c>
      <c r="B64">
        <v>56.954867049479901</v>
      </c>
      <c r="C64">
        <v>49.839346325691302</v>
      </c>
      <c r="D64">
        <v>50.033340909447503</v>
      </c>
      <c r="E64">
        <v>6.2</v>
      </c>
      <c r="F64">
        <f t="shared" si="5"/>
        <v>-1109.6523105274002</v>
      </c>
      <c r="G64">
        <f t="shared" si="6"/>
        <v>-482.51327884803368</v>
      </c>
      <c r="H64">
        <f t="shared" si="7"/>
        <v>-169.24908488045949</v>
      </c>
      <c r="I64">
        <v>6.2</v>
      </c>
      <c r="J64">
        <f t="shared" si="4"/>
        <v>1109.6523105274002</v>
      </c>
      <c r="K64">
        <f t="shared" si="4"/>
        <v>482.51327884803368</v>
      </c>
      <c r="L64">
        <f t="shared" si="4"/>
        <v>169.24908488045949</v>
      </c>
      <c r="M64">
        <v>6</v>
      </c>
      <c r="N64">
        <v>116</v>
      </c>
      <c r="O64">
        <v>2</v>
      </c>
    </row>
    <row r="65" spans="1:15" x14ac:dyDescent="0.35">
      <c r="A65">
        <v>6.3</v>
      </c>
      <c r="B65">
        <v>56.657439239681601</v>
      </c>
      <c r="C65">
        <v>49.493596030376303</v>
      </c>
      <c r="D65">
        <v>49.772923587692802</v>
      </c>
      <c r="E65">
        <v>6.3</v>
      </c>
      <c r="F65">
        <f t="shared" si="5"/>
        <v>-1109.9497383371984</v>
      </c>
      <c r="G65">
        <f t="shared" si="6"/>
        <v>-482.85902914334866</v>
      </c>
      <c r="H65">
        <f t="shared" si="7"/>
        <v>-169.50950220221421</v>
      </c>
      <c r="I65">
        <v>6.3</v>
      </c>
      <c r="J65">
        <f t="shared" si="4"/>
        <v>1109.9497383371984</v>
      </c>
      <c r="K65">
        <f t="shared" si="4"/>
        <v>482.85902914334866</v>
      </c>
      <c r="L65">
        <f t="shared" si="4"/>
        <v>169.50950220221421</v>
      </c>
      <c r="M65">
        <v>6</v>
      </c>
      <c r="N65">
        <v>116</v>
      </c>
      <c r="O65">
        <v>2</v>
      </c>
    </row>
    <row r="66" spans="1:15" x14ac:dyDescent="0.35">
      <c r="A66">
        <v>6.4</v>
      </c>
      <c r="B66">
        <v>56.3690097051077</v>
      </c>
      <c r="C66">
        <v>49.154668565546899</v>
      </c>
      <c r="D66">
        <v>49.529733480421598</v>
      </c>
      <c r="E66">
        <v>6.4</v>
      </c>
      <c r="F66">
        <f t="shared" si="5"/>
        <v>-1110.2381678717725</v>
      </c>
      <c r="G66">
        <f t="shared" si="6"/>
        <v>-483.19795660817806</v>
      </c>
      <c r="H66">
        <f t="shared" si="7"/>
        <v>-169.75269230948538</v>
      </c>
      <c r="I66">
        <v>6.4</v>
      </c>
      <c r="J66">
        <f t="shared" si="4"/>
        <v>1110.2381678717725</v>
      </c>
      <c r="K66">
        <f t="shared" si="4"/>
        <v>483.19795660817806</v>
      </c>
      <c r="L66">
        <f t="shared" si="4"/>
        <v>169.75269230948538</v>
      </c>
      <c r="M66">
        <v>6</v>
      </c>
      <c r="N66">
        <v>116</v>
      </c>
      <c r="O66">
        <v>2</v>
      </c>
    </row>
    <row r="67" spans="1:15" x14ac:dyDescent="0.35">
      <c r="A67">
        <v>6.5</v>
      </c>
      <c r="B67">
        <v>56.087467894759897</v>
      </c>
      <c r="C67">
        <v>48.821913357859003</v>
      </c>
      <c r="D67">
        <v>49.298900576341701</v>
      </c>
      <c r="E67">
        <v>6.5</v>
      </c>
      <c r="F67">
        <f t="shared" ref="F67:F77" si="8">B67-Uganda_Adult_High_Risk_LRV_zero</f>
        <v>-1110.5197096821203</v>
      </c>
      <c r="G67">
        <f t="shared" ref="G67:G77" si="9">C67-Uganda_Adult_Medium_Risk_LRV_zero</f>
        <v>-483.53071181586597</v>
      </c>
      <c r="H67">
        <f t="shared" ref="H67:H77" si="10">D67-Uganda_Adult_Low_Risk_LRV_zero</f>
        <v>-169.98352521356529</v>
      </c>
      <c r="I67">
        <v>6.5</v>
      </c>
      <c r="J67">
        <f t="shared" ref="J67:L77" si="11">-F67</f>
        <v>1110.5197096821203</v>
      </c>
      <c r="K67">
        <f t="shared" si="11"/>
        <v>483.53071181586597</v>
      </c>
      <c r="L67">
        <f t="shared" si="11"/>
        <v>169.98352521356529</v>
      </c>
      <c r="M67">
        <v>6</v>
      </c>
      <c r="N67">
        <v>116</v>
      </c>
      <c r="O67">
        <v>2</v>
      </c>
    </row>
    <row r="68" spans="1:15" x14ac:dyDescent="0.35">
      <c r="A68">
        <v>6.6</v>
      </c>
      <c r="B68">
        <v>55.8113167530692</v>
      </c>
      <c r="C68">
        <v>48.494946596534497</v>
      </c>
      <c r="D68">
        <v>49.076198820222203</v>
      </c>
      <c r="E68">
        <v>6.6</v>
      </c>
      <c r="F68">
        <f t="shared" si="8"/>
        <v>-1110.7958608238109</v>
      </c>
      <c r="G68">
        <f t="shared" si="9"/>
        <v>-483.85767857719048</v>
      </c>
      <c r="H68">
        <f t="shared" si="10"/>
        <v>-170.20622696968479</v>
      </c>
      <c r="I68">
        <v>6.6</v>
      </c>
      <c r="J68">
        <f t="shared" si="11"/>
        <v>1110.7958608238109</v>
      </c>
      <c r="K68">
        <f t="shared" si="11"/>
        <v>483.85767857719048</v>
      </c>
      <c r="L68">
        <f t="shared" si="11"/>
        <v>170.20622696968479</v>
      </c>
      <c r="M68">
        <v>6</v>
      </c>
      <c r="N68">
        <v>116</v>
      </c>
      <c r="O68">
        <v>2</v>
      </c>
    </row>
    <row r="69" spans="1:15" x14ac:dyDescent="0.35">
      <c r="A69">
        <v>6.7</v>
      </c>
      <c r="B69">
        <v>55.539492115314097</v>
      </c>
      <c r="C69">
        <v>48.173808471573999</v>
      </c>
      <c r="D69">
        <v>48.858370756798699</v>
      </c>
      <c r="E69">
        <v>6.7</v>
      </c>
      <c r="F69">
        <f t="shared" si="8"/>
        <v>-1111.067685461566</v>
      </c>
      <c r="G69">
        <f t="shared" si="9"/>
        <v>-484.17881670215098</v>
      </c>
      <c r="H69">
        <f t="shared" si="10"/>
        <v>-170.42405503310829</v>
      </c>
      <c r="I69">
        <v>6.7</v>
      </c>
      <c r="J69">
        <f t="shared" si="11"/>
        <v>1111.067685461566</v>
      </c>
      <c r="K69">
        <f t="shared" si="11"/>
        <v>484.17881670215098</v>
      </c>
      <c r="L69">
        <f t="shared" si="11"/>
        <v>170.42405503310829</v>
      </c>
      <c r="M69">
        <v>6</v>
      </c>
      <c r="N69">
        <v>116</v>
      </c>
      <c r="O69">
        <v>2</v>
      </c>
    </row>
    <row r="70" spans="1:15" x14ac:dyDescent="0.35">
      <c r="A70">
        <v>6.8</v>
      </c>
      <c r="B70">
        <v>55.271009483744898</v>
      </c>
      <c r="C70">
        <v>47.8589764135602</v>
      </c>
      <c r="D70">
        <v>48.643256224186302</v>
      </c>
      <c r="E70">
        <v>6.8</v>
      </c>
      <c r="F70">
        <f t="shared" si="8"/>
        <v>-1111.3361680931353</v>
      </c>
      <c r="G70">
        <f t="shared" si="9"/>
        <v>-484.49364876016477</v>
      </c>
      <c r="H70">
        <f t="shared" si="10"/>
        <v>-170.63916956572069</v>
      </c>
      <c r="I70">
        <v>6.8</v>
      </c>
      <c r="J70">
        <f t="shared" si="11"/>
        <v>1111.3361680931353</v>
      </c>
      <c r="K70">
        <f t="shared" si="11"/>
        <v>484.49364876016477</v>
      </c>
      <c r="L70">
        <f t="shared" si="11"/>
        <v>170.63916956572069</v>
      </c>
      <c r="M70">
        <v>6</v>
      </c>
      <c r="N70">
        <v>116</v>
      </c>
      <c r="O70">
        <v>2</v>
      </c>
    </row>
    <row r="71" spans="1:15" x14ac:dyDescent="0.35">
      <c r="A71">
        <v>6.9</v>
      </c>
      <c r="B71">
        <v>55.004431854183501</v>
      </c>
      <c r="C71">
        <v>47.5511798294852</v>
      </c>
      <c r="D71">
        <v>48.429728670482604</v>
      </c>
      <c r="E71">
        <v>6.9</v>
      </c>
      <c r="F71">
        <f t="shared" si="8"/>
        <v>-1111.6027457226967</v>
      </c>
      <c r="G71">
        <f t="shared" si="9"/>
        <v>-484.80144534423977</v>
      </c>
      <c r="H71">
        <f t="shared" si="10"/>
        <v>-170.85269711942439</v>
      </c>
      <c r="I71">
        <v>6.9</v>
      </c>
      <c r="J71">
        <f t="shared" si="11"/>
        <v>1111.6027457226967</v>
      </c>
      <c r="K71">
        <f t="shared" si="11"/>
        <v>484.80144534423977</v>
      </c>
      <c r="L71">
        <f t="shared" si="11"/>
        <v>170.85269711942439</v>
      </c>
      <c r="M71">
        <v>6</v>
      </c>
      <c r="N71">
        <v>116</v>
      </c>
      <c r="O71">
        <v>2</v>
      </c>
    </row>
    <row r="72" spans="1:15" x14ac:dyDescent="0.35">
      <c r="A72">
        <v>7</v>
      </c>
      <c r="B72">
        <v>54.737284368449998</v>
      </c>
      <c r="C72">
        <v>47.250978770641801</v>
      </c>
      <c r="D72">
        <v>48.217471941283897</v>
      </c>
      <c r="E72">
        <v>7</v>
      </c>
      <c r="F72">
        <f t="shared" si="8"/>
        <v>-1111.8698932084301</v>
      </c>
      <c r="G72">
        <f t="shared" si="9"/>
        <v>-485.10164640308318</v>
      </c>
      <c r="H72">
        <f t="shared" si="10"/>
        <v>-171.06495384862311</v>
      </c>
      <c r="I72">
        <v>7</v>
      </c>
      <c r="J72">
        <f t="shared" si="11"/>
        <v>1111.8698932084301</v>
      </c>
      <c r="K72">
        <f t="shared" si="11"/>
        <v>485.10164640308318</v>
      </c>
      <c r="L72">
        <f t="shared" si="11"/>
        <v>171.06495384862311</v>
      </c>
      <c r="M72">
        <v>6</v>
      </c>
      <c r="N72">
        <v>116</v>
      </c>
      <c r="O72">
        <v>2</v>
      </c>
    </row>
    <row r="73" spans="1:15" x14ac:dyDescent="0.35">
      <c r="A73">
        <v>7.1</v>
      </c>
      <c r="B73">
        <v>54.465738840879801</v>
      </c>
      <c r="C73">
        <v>46.9581151425378</v>
      </c>
      <c r="D73">
        <v>48.006653757257602</v>
      </c>
      <c r="E73">
        <v>7.1</v>
      </c>
      <c r="F73">
        <f t="shared" si="8"/>
        <v>-1112.1414387360003</v>
      </c>
      <c r="G73">
        <f t="shared" si="9"/>
        <v>-485.39451003118717</v>
      </c>
      <c r="H73">
        <f t="shared" si="10"/>
        <v>-171.2757720326494</v>
      </c>
      <c r="I73">
        <v>7.1</v>
      </c>
      <c r="J73">
        <f t="shared" si="11"/>
        <v>1112.1414387360003</v>
      </c>
      <c r="K73">
        <f t="shared" si="11"/>
        <v>485.39451003118717</v>
      </c>
      <c r="L73">
        <f t="shared" si="11"/>
        <v>171.2757720326494</v>
      </c>
      <c r="M73">
        <v>6</v>
      </c>
      <c r="N73">
        <v>116</v>
      </c>
      <c r="O73">
        <v>2</v>
      </c>
    </row>
    <row r="74" spans="1:15" x14ac:dyDescent="0.35">
      <c r="A74">
        <v>7.2</v>
      </c>
      <c r="B74">
        <v>54.184971240897497</v>
      </c>
      <c r="C74">
        <v>46.670775346632396</v>
      </c>
      <c r="D74">
        <v>47.7975734155849</v>
      </c>
      <c r="E74">
        <v>7.2</v>
      </c>
      <c r="F74">
        <f t="shared" si="8"/>
        <v>-1112.4222063359825</v>
      </c>
      <c r="G74">
        <f t="shared" si="9"/>
        <v>-485.68184982709255</v>
      </c>
      <c r="H74">
        <f t="shared" si="10"/>
        <v>-171.48485237432209</v>
      </c>
      <c r="I74">
        <v>7.2</v>
      </c>
      <c r="J74">
        <f t="shared" si="11"/>
        <v>1112.4222063359825</v>
      </c>
      <c r="K74">
        <f t="shared" si="11"/>
        <v>485.68184982709255</v>
      </c>
      <c r="L74">
        <f t="shared" si="11"/>
        <v>171.48485237432209</v>
      </c>
      <c r="M74">
        <v>6</v>
      </c>
      <c r="N74">
        <v>116</v>
      </c>
      <c r="O74">
        <v>2</v>
      </c>
    </row>
    <row r="75" spans="1:15" x14ac:dyDescent="0.35">
      <c r="A75">
        <v>7.3</v>
      </c>
      <c r="B75">
        <v>53.890334773187099</v>
      </c>
      <c r="C75">
        <v>46.385111704923297</v>
      </c>
      <c r="D75">
        <v>47.590370040327301</v>
      </c>
      <c r="E75">
        <v>7.3</v>
      </c>
      <c r="F75">
        <f t="shared" si="8"/>
        <v>-1112.716842803693</v>
      </c>
      <c r="G75">
        <f t="shared" si="9"/>
        <v>-485.96751346880166</v>
      </c>
      <c r="H75">
        <f t="shared" si="10"/>
        <v>-171.69205574957971</v>
      </c>
      <c r="I75">
        <v>7.3</v>
      </c>
      <c r="J75">
        <f t="shared" si="11"/>
        <v>1112.716842803693</v>
      </c>
      <c r="K75">
        <f t="shared" si="11"/>
        <v>485.96751346880166</v>
      </c>
      <c r="L75">
        <f t="shared" si="11"/>
        <v>171.69205574957971</v>
      </c>
      <c r="M75">
        <v>6</v>
      </c>
      <c r="N75">
        <v>116</v>
      </c>
      <c r="O75">
        <v>2</v>
      </c>
    </row>
    <row r="76" spans="1:15" x14ac:dyDescent="0.35">
      <c r="A76">
        <v>7.4</v>
      </c>
      <c r="B76">
        <v>53.578955177246897</v>
      </c>
      <c r="C76">
        <v>46.095486116863903</v>
      </c>
      <c r="D76">
        <v>47.384858412961499</v>
      </c>
      <c r="E76">
        <v>7.4</v>
      </c>
      <c r="F76">
        <f t="shared" si="8"/>
        <v>-1113.0282223996333</v>
      </c>
      <c r="G76">
        <f t="shared" si="9"/>
        <v>-486.25713905686104</v>
      </c>
      <c r="H76">
        <f t="shared" si="10"/>
        <v>-171.89756737694549</v>
      </c>
      <c r="I76">
        <v>7.4</v>
      </c>
      <c r="J76">
        <f t="shared" si="11"/>
        <v>1113.0282223996333</v>
      </c>
      <c r="K76">
        <f t="shared" si="11"/>
        <v>486.25713905686104</v>
      </c>
      <c r="L76">
        <f t="shared" si="11"/>
        <v>171.89756737694549</v>
      </c>
      <c r="M76">
        <v>6</v>
      </c>
      <c r="N76">
        <v>116</v>
      </c>
      <c r="O76">
        <v>2</v>
      </c>
    </row>
    <row r="77" spans="1:15" x14ac:dyDescent="0.35">
      <c r="A77">
        <v>7.5</v>
      </c>
      <c r="B77">
        <v>53.250975936885901</v>
      </c>
      <c r="C77">
        <v>45.795676353550597</v>
      </c>
      <c r="D77">
        <v>47.180512453047101</v>
      </c>
      <c r="E77">
        <v>7.5</v>
      </c>
      <c r="F77">
        <f t="shared" si="8"/>
        <v>-1113.3562016399942</v>
      </c>
      <c r="G77">
        <f t="shared" si="9"/>
        <v>-486.55694882017434</v>
      </c>
      <c r="H77">
        <f t="shared" si="10"/>
        <v>-172.10191333685989</v>
      </c>
      <c r="I77">
        <v>7.5</v>
      </c>
      <c r="J77">
        <f t="shared" si="11"/>
        <v>1113.3562016399942</v>
      </c>
      <c r="K77">
        <f t="shared" si="11"/>
        <v>486.55694882017434</v>
      </c>
      <c r="L77">
        <f t="shared" si="11"/>
        <v>172.10191333685989</v>
      </c>
      <c r="M77">
        <v>6</v>
      </c>
      <c r="N77">
        <v>116</v>
      </c>
      <c r="O77">
        <v>2</v>
      </c>
    </row>
  </sheetData>
  <mergeCells count="1">
    <mergeCell ref="R1:T1"/>
  </mergeCells>
  <pageMargins left="0.7" right="0.7" top="0.75" bottom="0.75" header="0.3" footer="0.3"/>
  <pageSetup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CC479A-8E97-46A1-886D-99C3F5CCD0BA}">
  <dimension ref="A1:T21"/>
  <sheetViews>
    <sheetView topLeftCell="A18" workbookViewId="0">
      <selection activeCell="A24" sqref="A24:J43"/>
    </sheetView>
  </sheetViews>
  <sheetFormatPr defaultRowHeight="14.5" x14ac:dyDescent="0.35"/>
  <sheetData>
    <row r="1" spans="1:20" x14ac:dyDescent="0.35">
      <c r="A1" t="s">
        <v>61</v>
      </c>
    </row>
    <row r="2" spans="1:20" ht="43.5" x14ac:dyDescent="0.35">
      <c r="A2" s="7" t="s">
        <v>17</v>
      </c>
      <c r="B2" s="7" t="s">
        <v>31</v>
      </c>
      <c r="C2" s="22" t="s">
        <v>52</v>
      </c>
      <c r="D2" s="22" t="s">
        <v>53</v>
      </c>
      <c r="E2" s="22" t="s">
        <v>54</v>
      </c>
      <c r="F2" s="22" t="s">
        <v>55</v>
      </c>
      <c r="G2" s="22" t="s">
        <v>56</v>
      </c>
      <c r="H2" s="22" t="s">
        <v>57</v>
      </c>
      <c r="I2" s="22" t="s">
        <v>58</v>
      </c>
      <c r="J2" s="22" t="s">
        <v>59</v>
      </c>
      <c r="L2" s="30" t="s">
        <v>13</v>
      </c>
      <c r="M2" s="30"/>
      <c r="N2" s="30"/>
      <c r="O2" s="30"/>
      <c r="P2" s="30"/>
      <c r="Q2" s="30"/>
      <c r="R2" s="30"/>
      <c r="S2" s="30"/>
      <c r="T2" s="30"/>
    </row>
    <row r="3" spans="1:20" ht="43.5" x14ac:dyDescent="0.35">
      <c r="A3" s="7"/>
      <c r="B3" s="7"/>
      <c r="C3" s="7"/>
      <c r="D3" s="7"/>
      <c r="E3" s="7"/>
      <c r="F3" s="7"/>
      <c r="G3" s="7"/>
      <c r="H3" s="20"/>
      <c r="I3" s="20"/>
      <c r="L3" s="6"/>
      <c r="M3" s="22" t="s">
        <v>52</v>
      </c>
      <c r="N3" s="22" t="s">
        <v>53</v>
      </c>
      <c r="O3" s="22" t="s">
        <v>54</v>
      </c>
      <c r="P3" s="22" t="s">
        <v>55</v>
      </c>
      <c r="Q3" s="22" t="s">
        <v>56</v>
      </c>
      <c r="R3" s="22" t="s">
        <v>57</v>
      </c>
      <c r="S3" s="22" t="s">
        <v>58</v>
      </c>
      <c r="T3" s="22" t="s">
        <v>59</v>
      </c>
    </row>
    <row r="4" spans="1:20" ht="58" x14ac:dyDescent="0.35">
      <c r="A4" s="7" t="s">
        <v>27</v>
      </c>
      <c r="B4" s="7" t="s">
        <v>32</v>
      </c>
      <c r="C4" s="8">
        <f>M6+M12</f>
        <v>53.58</v>
      </c>
      <c r="D4" s="8">
        <f t="shared" ref="D4:J6" si="0">N6+Vietnam_child_trad_wood</f>
        <v>29.66</v>
      </c>
      <c r="E4" s="8">
        <f t="shared" si="0"/>
        <v>34.090000000000003</v>
      </c>
      <c r="F4" s="8">
        <f t="shared" si="0"/>
        <v>35.630000000000003</v>
      </c>
      <c r="G4" s="8">
        <f t="shared" si="0"/>
        <v>34.630000000000003</v>
      </c>
      <c r="H4" s="8">
        <f t="shared" si="0"/>
        <v>44.04</v>
      </c>
      <c r="I4" s="8">
        <f t="shared" si="0"/>
        <v>52.32</v>
      </c>
      <c r="J4" s="8">
        <f t="shared" si="0"/>
        <v>59.93</v>
      </c>
      <c r="L4" s="5" t="s">
        <v>17</v>
      </c>
      <c r="M4" s="5" t="s">
        <v>18</v>
      </c>
      <c r="N4" s="5" t="s">
        <v>19</v>
      </c>
      <c r="O4" s="5" t="s">
        <v>20</v>
      </c>
      <c r="P4" s="5" t="s">
        <v>21</v>
      </c>
      <c r="Q4" s="5" t="s">
        <v>22</v>
      </c>
      <c r="R4" s="5" t="s">
        <v>23</v>
      </c>
      <c r="S4" s="5" t="s">
        <v>24</v>
      </c>
      <c r="T4" s="5" t="s">
        <v>25</v>
      </c>
    </row>
    <row r="5" spans="1:20" ht="43.5" x14ac:dyDescent="0.35">
      <c r="A5" s="7" t="s">
        <v>28</v>
      </c>
      <c r="B5" s="7" t="s">
        <v>32</v>
      </c>
      <c r="C5" s="8">
        <f>M7+M13</f>
        <v>97.95</v>
      </c>
      <c r="D5" s="8">
        <f t="shared" si="0"/>
        <v>30.39</v>
      </c>
      <c r="E5" s="8">
        <f t="shared" si="0"/>
        <v>37.760000000000005</v>
      </c>
      <c r="F5" s="8">
        <f t="shared" si="0"/>
        <v>42.96</v>
      </c>
      <c r="G5" s="8">
        <f t="shared" si="0"/>
        <v>39.44</v>
      </c>
      <c r="H5" s="8">
        <f t="shared" si="0"/>
        <v>71.72</v>
      </c>
      <c r="I5" s="8">
        <f t="shared" si="0"/>
        <v>96.39</v>
      </c>
      <c r="J5" s="8">
        <f t="shared" si="0"/>
        <v>117.24</v>
      </c>
      <c r="L5" s="5" t="s">
        <v>26</v>
      </c>
      <c r="M5" s="6">
        <f>'Vietnam children water DALYs'!B3</f>
        <v>0</v>
      </c>
      <c r="N5" s="6">
        <f>'Vietnam children water DALYs'!C3</f>
        <v>0</v>
      </c>
      <c r="O5" s="6">
        <f>'Vietnam children water DALYs'!D3</f>
        <v>0</v>
      </c>
      <c r="P5" s="6">
        <f>'Vietnam children water DALYs'!E3</f>
        <v>0</v>
      </c>
      <c r="Q5" s="6">
        <f>'Vietnam children water DALYs'!F3</f>
        <v>0</v>
      </c>
      <c r="R5" s="6">
        <f>'Vietnam children water DALYs'!G3</f>
        <v>0</v>
      </c>
      <c r="S5" s="6">
        <f>'Vietnam children water DALYs'!H3</f>
        <v>0</v>
      </c>
      <c r="T5" s="6">
        <f>'Vietnam children water DALYs'!I3</f>
        <v>0</v>
      </c>
    </row>
    <row r="6" spans="1:20" ht="43.5" x14ac:dyDescent="0.35">
      <c r="A6" s="7" t="s">
        <v>29</v>
      </c>
      <c r="B6" s="7" t="s">
        <v>32</v>
      </c>
      <c r="C6" s="8">
        <f>M8+M12</f>
        <v>197.94</v>
      </c>
      <c r="D6" s="8">
        <f t="shared" si="0"/>
        <v>30.92</v>
      </c>
      <c r="E6" s="8">
        <f t="shared" si="0"/>
        <v>55.82</v>
      </c>
      <c r="F6" s="8">
        <f t="shared" si="0"/>
        <v>73.180000000000007</v>
      </c>
      <c r="G6" s="8">
        <f t="shared" si="0"/>
        <v>61.74</v>
      </c>
      <c r="H6" s="8">
        <f t="shared" si="0"/>
        <v>146.82</v>
      </c>
      <c r="I6" s="8">
        <f t="shared" si="0"/>
        <v>192.31</v>
      </c>
      <c r="J6" s="8">
        <f t="shared" si="0"/>
        <v>222.77</v>
      </c>
      <c r="L6" s="5" t="s">
        <v>27</v>
      </c>
      <c r="M6" s="6">
        <f>'Vietnam children water DALYs'!B4</f>
        <v>32.58</v>
      </c>
      <c r="N6" s="6">
        <f>'Vietnam children water DALYs'!C4</f>
        <v>8.66</v>
      </c>
      <c r="O6" s="6">
        <f>'Vietnam children water DALYs'!D4</f>
        <v>13.09</v>
      </c>
      <c r="P6" s="6">
        <f>'Vietnam children water DALYs'!E4</f>
        <v>14.63</v>
      </c>
      <c r="Q6" s="6">
        <f>'Vietnam children water DALYs'!F4</f>
        <v>13.63</v>
      </c>
      <c r="R6" s="6">
        <f>'Vietnam children water DALYs'!G4</f>
        <v>23.04</v>
      </c>
      <c r="S6" s="6">
        <f>'Vietnam children water DALYs'!H4</f>
        <v>31.32</v>
      </c>
      <c r="T6" s="6">
        <f>'Vietnam children water DALYs'!I4</f>
        <v>38.93</v>
      </c>
    </row>
    <row r="7" spans="1:20" ht="43.5" x14ac:dyDescent="0.35">
      <c r="A7" s="7" t="s">
        <v>27</v>
      </c>
      <c r="B7" s="7" t="s">
        <v>33</v>
      </c>
      <c r="C7" s="8">
        <f>M6+M13</f>
        <v>51.58</v>
      </c>
      <c r="D7" s="8">
        <f t="shared" ref="D7:J9" si="1">N6+Vietnam_child_improved_wood</f>
        <v>28.66</v>
      </c>
      <c r="E7" s="8">
        <f t="shared" si="1"/>
        <v>33.090000000000003</v>
      </c>
      <c r="F7" s="8">
        <f t="shared" si="1"/>
        <v>34.630000000000003</v>
      </c>
      <c r="G7" s="8">
        <f t="shared" si="1"/>
        <v>33.630000000000003</v>
      </c>
      <c r="H7" s="8">
        <f t="shared" si="1"/>
        <v>43.04</v>
      </c>
      <c r="I7" s="8">
        <f t="shared" si="1"/>
        <v>51.32</v>
      </c>
      <c r="J7" s="8">
        <f t="shared" si="1"/>
        <v>58.93</v>
      </c>
      <c r="L7" s="5" t="s">
        <v>28</v>
      </c>
      <c r="M7" s="6">
        <f>'Vietnam children water DALYs'!B5</f>
        <v>78.95</v>
      </c>
      <c r="N7" s="6">
        <f>'Vietnam children water DALYs'!C5</f>
        <v>9.39</v>
      </c>
      <c r="O7" s="6">
        <f>'Vietnam children water DALYs'!D5</f>
        <v>16.760000000000002</v>
      </c>
      <c r="P7" s="6">
        <f>'Vietnam children water DALYs'!E5</f>
        <v>21.96</v>
      </c>
      <c r="Q7" s="6">
        <f>'Vietnam children water DALYs'!F5</f>
        <v>18.440000000000001</v>
      </c>
      <c r="R7" s="6">
        <f>'Vietnam children water DALYs'!G5</f>
        <v>50.72</v>
      </c>
      <c r="S7" s="6">
        <f>'Vietnam children water DALYs'!H5</f>
        <v>75.39</v>
      </c>
      <c r="T7" s="6">
        <f>'Vietnam children water DALYs'!I5</f>
        <v>96.24</v>
      </c>
    </row>
    <row r="8" spans="1:20" ht="43.5" x14ac:dyDescent="0.35">
      <c r="A8" s="7" t="s">
        <v>28</v>
      </c>
      <c r="B8" s="7" t="s">
        <v>33</v>
      </c>
      <c r="C8" s="8">
        <f>M7+M13</f>
        <v>97.95</v>
      </c>
      <c r="D8" s="8">
        <f t="shared" si="1"/>
        <v>29.39</v>
      </c>
      <c r="E8" s="8">
        <f t="shared" si="1"/>
        <v>36.760000000000005</v>
      </c>
      <c r="F8" s="8">
        <f t="shared" si="1"/>
        <v>41.96</v>
      </c>
      <c r="G8" s="8">
        <f t="shared" si="1"/>
        <v>38.44</v>
      </c>
      <c r="H8" s="8">
        <f t="shared" si="1"/>
        <v>70.72</v>
      </c>
      <c r="I8" s="8">
        <f t="shared" si="1"/>
        <v>95.39</v>
      </c>
      <c r="J8" s="8">
        <f t="shared" si="1"/>
        <v>116.24</v>
      </c>
      <c r="L8" s="5" t="s">
        <v>29</v>
      </c>
      <c r="M8" s="6">
        <f>'Vietnam children water DALYs'!B6</f>
        <v>176.94</v>
      </c>
      <c r="N8" s="6">
        <f>'Vietnam children water DALYs'!C6</f>
        <v>9.92</v>
      </c>
      <c r="O8" s="6">
        <f>'Vietnam children water DALYs'!D6</f>
        <v>34.82</v>
      </c>
      <c r="P8" s="6">
        <f>'Vietnam children water DALYs'!E6</f>
        <v>52.18</v>
      </c>
      <c r="Q8" s="6">
        <f>'Vietnam children water DALYs'!F6</f>
        <v>40.74</v>
      </c>
      <c r="R8" s="6">
        <f>'Vietnam children water DALYs'!G6</f>
        <v>125.82</v>
      </c>
      <c r="S8" s="6">
        <f>'Vietnam children water DALYs'!H6</f>
        <v>171.31</v>
      </c>
      <c r="T8" s="6">
        <f>'Vietnam children water DALYs'!I6</f>
        <v>201.77</v>
      </c>
    </row>
    <row r="9" spans="1:20" ht="43.5" x14ac:dyDescent="0.35">
      <c r="A9" s="7" t="s">
        <v>29</v>
      </c>
      <c r="B9" s="7" t="s">
        <v>33</v>
      </c>
      <c r="C9" s="8">
        <f>M8+M13</f>
        <v>195.94</v>
      </c>
      <c r="D9" s="8">
        <f t="shared" si="1"/>
        <v>29.92</v>
      </c>
      <c r="E9" s="8">
        <f t="shared" si="1"/>
        <v>54.82</v>
      </c>
      <c r="F9" s="8">
        <f t="shared" si="1"/>
        <v>72.180000000000007</v>
      </c>
      <c r="G9" s="8">
        <f t="shared" si="1"/>
        <v>60.74</v>
      </c>
      <c r="H9" s="8">
        <f t="shared" si="1"/>
        <v>145.82</v>
      </c>
      <c r="I9" s="8">
        <f t="shared" si="1"/>
        <v>191.31</v>
      </c>
      <c r="J9" s="8">
        <f t="shared" si="1"/>
        <v>221.77</v>
      </c>
    </row>
    <row r="10" spans="1:20" ht="43.5" x14ac:dyDescent="0.35">
      <c r="A10" s="7" t="s">
        <v>27</v>
      </c>
      <c r="B10" s="7" t="s">
        <v>34</v>
      </c>
      <c r="C10" s="8">
        <f>M6+M14</f>
        <v>38.58</v>
      </c>
      <c r="D10" s="8">
        <f t="shared" ref="D10:J12" si="2">N6+Vietnam_child_charcoal</f>
        <v>16.66</v>
      </c>
      <c r="E10" s="8">
        <f t="shared" si="2"/>
        <v>21.09</v>
      </c>
      <c r="F10" s="8">
        <f t="shared" si="2"/>
        <v>22.630000000000003</v>
      </c>
      <c r="G10" s="8">
        <f t="shared" si="2"/>
        <v>21.630000000000003</v>
      </c>
      <c r="H10" s="8">
        <f t="shared" si="2"/>
        <v>31.04</v>
      </c>
      <c r="I10" s="8">
        <f t="shared" si="2"/>
        <v>39.32</v>
      </c>
      <c r="J10" s="8">
        <f t="shared" si="2"/>
        <v>46.93</v>
      </c>
      <c r="L10" s="1" t="s">
        <v>13</v>
      </c>
      <c r="M10" s="32" t="s">
        <v>0</v>
      </c>
      <c r="N10" s="33"/>
      <c r="O10" s="34"/>
      <c r="P10" s="1" t="s">
        <v>14</v>
      </c>
      <c r="Q10" s="32" t="s">
        <v>12</v>
      </c>
      <c r="R10" s="33"/>
      <c r="S10" s="34"/>
    </row>
    <row r="11" spans="1:20" ht="58" x14ac:dyDescent="0.35">
      <c r="A11" s="7" t="s">
        <v>28</v>
      </c>
      <c r="B11" s="7" t="s">
        <v>34</v>
      </c>
      <c r="C11" s="8">
        <f>M7+M14</f>
        <v>84.95</v>
      </c>
      <c r="D11" s="8">
        <f t="shared" si="2"/>
        <v>17.39</v>
      </c>
      <c r="E11" s="8">
        <f t="shared" si="2"/>
        <v>24.76</v>
      </c>
      <c r="F11" s="8">
        <f t="shared" si="2"/>
        <v>29.96</v>
      </c>
      <c r="G11" s="8">
        <f t="shared" si="2"/>
        <v>26.44</v>
      </c>
      <c r="H11" s="8">
        <f t="shared" si="2"/>
        <v>58.72</v>
      </c>
      <c r="I11" s="8">
        <f t="shared" si="2"/>
        <v>83.39</v>
      </c>
      <c r="J11" s="8">
        <f t="shared" si="2"/>
        <v>104.24</v>
      </c>
      <c r="L11" s="2" t="s">
        <v>1</v>
      </c>
      <c r="M11" s="3" t="s">
        <v>2</v>
      </c>
      <c r="N11" s="3" t="s">
        <v>3</v>
      </c>
      <c r="O11" s="3" t="s">
        <v>4</v>
      </c>
      <c r="P11" s="2" t="s">
        <v>1</v>
      </c>
      <c r="Q11" s="3" t="s">
        <v>2</v>
      </c>
      <c r="R11" s="3" t="s">
        <v>3</v>
      </c>
      <c r="S11" s="3" t="s">
        <v>4</v>
      </c>
    </row>
    <row r="12" spans="1:20" ht="43.5" x14ac:dyDescent="0.35">
      <c r="A12" s="7" t="s">
        <v>29</v>
      </c>
      <c r="B12" s="7" t="s">
        <v>34</v>
      </c>
      <c r="C12" s="8">
        <f>M8+M14</f>
        <v>182.94</v>
      </c>
      <c r="D12" s="8">
        <f t="shared" si="2"/>
        <v>17.920000000000002</v>
      </c>
      <c r="E12" s="8">
        <f t="shared" si="2"/>
        <v>42.82</v>
      </c>
      <c r="F12" s="8">
        <f t="shared" si="2"/>
        <v>60.18</v>
      </c>
      <c r="G12" s="8">
        <f t="shared" si="2"/>
        <v>48.74</v>
      </c>
      <c r="H12" s="8">
        <f t="shared" si="2"/>
        <v>133.82</v>
      </c>
      <c r="I12" s="8">
        <f t="shared" si="2"/>
        <v>179.31</v>
      </c>
      <c r="J12" s="8">
        <f t="shared" si="2"/>
        <v>209.77</v>
      </c>
      <c r="L12" s="3" t="s">
        <v>5</v>
      </c>
      <c r="M12">
        <f>'Vietnam Child PM DALYs'!B3</f>
        <v>21</v>
      </c>
      <c r="N12">
        <f>'Vietnam Child PM DALYs'!C3</f>
        <v>20</v>
      </c>
      <c r="O12">
        <f>'Vietnam Child PM DALYs'!D3</f>
        <v>21</v>
      </c>
      <c r="P12" t="str">
        <f>'Vietnam Child PM DALYs'!E3</f>
        <v>Traditional wood</v>
      </c>
      <c r="Q12">
        <f>'Vietnam Child PM DALYs'!F3</f>
        <v>3.43</v>
      </c>
      <c r="R12">
        <f>'Vietnam Child PM DALYs'!G3</f>
        <v>3.58</v>
      </c>
      <c r="S12">
        <f>'Vietnam Child PM DALYs'!H3</f>
        <v>3.49</v>
      </c>
    </row>
    <row r="13" spans="1:20" ht="43.5" x14ac:dyDescent="0.35">
      <c r="A13" s="7" t="s">
        <v>27</v>
      </c>
      <c r="B13" s="7" t="s">
        <v>35</v>
      </c>
      <c r="C13" s="8">
        <f>M6+M15</f>
        <v>34.58</v>
      </c>
      <c r="D13" s="8">
        <f t="shared" ref="D13:J15" si="3">N6+Vietnam_child_minimoto</f>
        <v>11.66</v>
      </c>
      <c r="E13" s="8">
        <f t="shared" si="3"/>
        <v>16.09</v>
      </c>
      <c r="F13" s="8">
        <f t="shared" si="3"/>
        <v>17.630000000000003</v>
      </c>
      <c r="G13" s="8">
        <f t="shared" si="3"/>
        <v>16.630000000000003</v>
      </c>
      <c r="H13" s="8">
        <f t="shared" si="3"/>
        <v>26.04</v>
      </c>
      <c r="I13" s="8">
        <f t="shared" si="3"/>
        <v>34.32</v>
      </c>
      <c r="J13" s="8">
        <f t="shared" si="3"/>
        <v>41.93</v>
      </c>
      <c r="L13" s="3" t="s">
        <v>6</v>
      </c>
      <c r="M13">
        <f>'Vietnam Child PM DALYs'!B4</f>
        <v>19</v>
      </c>
      <c r="N13">
        <f>'Vietnam Child PM DALYs'!C4</f>
        <v>19</v>
      </c>
      <c r="O13">
        <f>'Vietnam Child PM DALYs'!D4</f>
        <v>20</v>
      </c>
      <c r="P13" t="str">
        <f>'Vietnam Child PM DALYs'!E4</f>
        <v>Improved Wood</v>
      </c>
      <c r="Q13">
        <f>'Vietnam Child PM DALYs'!F4</f>
        <v>4.0199999999999996</v>
      </c>
      <c r="R13">
        <f>'Vietnam Child PM DALYs'!G4</f>
        <v>4.3</v>
      </c>
      <c r="S13">
        <f>'Vietnam Child PM DALYs'!H4</f>
        <v>3.51</v>
      </c>
    </row>
    <row r="14" spans="1:20" ht="43.5" x14ac:dyDescent="0.35">
      <c r="A14" s="7" t="s">
        <v>28</v>
      </c>
      <c r="B14" s="7" t="s">
        <v>35</v>
      </c>
      <c r="C14" s="8">
        <f>M7+M15</f>
        <v>80.95</v>
      </c>
      <c r="D14" s="8">
        <f t="shared" si="3"/>
        <v>12.39</v>
      </c>
      <c r="E14" s="8">
        <f t="shared" si="3"/>
        <v>19.760000000000002</v>
      </c>
      <c r="F14" s="8">
        <f t="shared" si="3"/>
        <v>24.96</v>
      </c>
      <c r="G14" s="8">
        <f t="shared" si="3"/>
        <v>21.44</v>
      </c>
      <c r="H14" s="8">
        <f t="shared" si="3"/>
        <v>53.72</v>
      </c>
      <c r="I14" s="8">
        <f t="shared" si="3"/>
        <v>78.39</v>
      </c>
      <c r="J14" s="8">
        <f t="shared" si="3"/>
        <v>99.24</v>
      </c>
      <c r="L14" s="3" t="s">
        <v>7</v>
      </c>
      <c r="M14">
        <f>'Vietnam Child PM DALYs'!B5</f>
        <v>6</v>
      </c>
      <c r="N14">
        <f>'Vietnam Child PM DALYs'!C5</f>
        <v>4</v>
      </c>
      <c r="O14">
        <f>'Vietnam Child PM DALYs'!D5</f>
        <v>8</v>
      </c>
      <c r="P14" t="str">
        <f>'Vietnam Child PM DALYs'!E5</f>
        <v>Charcoal</v>
      </c>
      <c r="Q14">
        <f>'Vietnam Child PM DALYs'!F5</f>
        <v>4.3099999999999996</v>
      </c>
      <c r="R14">
        <f>'Vietnam Child PM DALYs'!G5</f>
        <v>3.22</v>
      </c>
      <c r="S14">
        <f>'Vietnam Child PM DALYs'!H5</f>
        <v>5.18</v>
      </c>
    </row>
    <row r="15" spans="1:20" ht="43.5" x14ac:dyDescent="0.35">
      <c r="A15" s="7" t="s">
        <v>29</v>
      </c>
      <c r="B15" s="7" t="s">
        <v>35</v>
      </c>
      <c r="C15" s="8">
        <f>M8+M15</f>
        <v>178.94</v>
      </c>
      <c r="D15" s="8">
        <f t="shared" si="3"/>
        <v>12.92</v>
      </c>
      <c r="E15" s="8">
        <f t="shared" si="3"/>
        <v>37.82</v>
      </c>
      <c r="F15" s="8">
        <f t="shared" si="3"/>
        <v>55.18</v>
      </c>
      <c r="G15" s="8">
        <f t="shared" si="3"/>
        <v>43.74</v>
      </c>
      <c r="H15" s="8">
        <f t="shared" si="3"/>
        <v>128.82</v>
      </c>
      <c r="I15" s="8">
        <f t="shared" si="3"/>
        <v>174.31</v>
      </c>
      <c r="J15" s="8">
        <f t="shared" si="3"/>
        <v>204.77</v>
      </c>
      <c r="L15" s="3" t="s">
        <v>8</v>
      </c>
      <c r="M15">
        <f>'Vietnam Child PM DALYs'!B6</f>
        <v>2</v>
      </c>
      <c r="N15">
        <f>'Vietnam Child PM DALYs'!C6</f>
        <v>1</v>
      </c>
      <c r="O15">
        <f>'Vietnam Child PM DALYs'!D6</f>
        <v>3</v>
      </c>
      <c r="P15" t="str">
        <f>'Vietnam Child PM DALYs'!E6</f>
        <v>Gasifier (Minimoto)</v>
      </c>
      <c r="Q15">
        <f>'Vietnam Child PM DALYs'!F6</f>
        <v>1.78</v>
      </c>
      <c r="R15">
        <f>'Vietnam Child PM DALYs'!G6</f>
        <v>1.01</v>
      </c>
      <c r="S15">
        <f>'Vietnam Child PM DALYs'!H6</f>
        <v>2.29</v>
      </c>
    </row>
    <row r="16" spans="1:20" ht="29" x14ac:dyDescent="0.35">
      <c r="A16" s="7" t="s">
        <v>27</v>
      </c>
      <c r="B16" s="7" t="s">
        <v>36</v>
      </c>
      <c r="C16" s="8">
        <f>M6+M16</f>
        <v>32.58</v>
      </c>
      <c r="D16" s="8">
        <f t="shared" ref="D16:J18" si="4">N6+Vietnam_child_LPG</f>
        <v>8.66</v>
      </c>
      <c r="E16" s="8">
        <f t="shared" si="4"/>
        <v>13.09</v>
      </c>
      <c r="F16" s="8">
        <f t="shared" si="4"/>
        <v>14.63</v>
      </c>
      <c r="G16" s="8">
        <f t="shared" si="4"/>
        <v>13.63</v>
      </c>
      <c r="H16" s="8">
        <f t="shared" si="4"/>
        <v>23.04</v>
      </c>
      <c r="I16" s="8">
        <f t="shared" si="4"/>
        <v>31.32</v>
      </c>
      <c r="J16" s="8">
        <f t="shared" si="4"/>
        <v>38.93</v>
      </c>
      <c r="L16" s="3" t="s">
        <v>9</v>
      </c>
      <c r="M16">
        <f>'Vietnam Child PM DALYs'!B7</f>
        <v>0</v>
      </c>
      <c r="N16">
        <f>'Vietnam Child PM DALYs'!C7</f>
        <v>0</v>
      </c>
      <c r="O16">
        <f>'Vietnam Child PM DALYs'!D7</f>
        <v>0</v>
      </c>
      <c r="P16" t="str">
        <f>'Vietnam Child PM DALYs'!E7</f>
        <v>LPG</v>
      </c>
      <c r="Q16">
        <f>'Vietnam Child PM DALYs'!F7</f>
        <v>0.51</v>
      </c>
      <c r="R16">
        <f>'Vietnam Child PM DALYs'!G7</f>
        <v>0.31</v>
      </c>
      <c r="S16">
        <f>'Vietnam Child PM DALYs'!H7</f>
        <v>0.67</v>
      </c>
    </row>
    <row r="17" spans="1:19" ht="29" x14ac:dyDescent="0.35">
      <c r="A17" s="7" t="s">
        <v>28</v>
      </c>
      <c r="B17" s="7" t="s">
        <v>36</v>
      </c>
      <c r="C17" s="8">
        <f>M7+M16</f>
        <v>78.95</v>
      </c>
      <c r="D17" s="8">
        <f t="shared" si="4"/>
        <v>9.39</v>
      </c>
      <c r="E17" s="8">
        <f t="shared" si="4"/>
        <v>16.760000000000002</v>
      </c>
      <c r="F17" s="8">
        <f t="shared" si="4"/>
        <v>21.96</v>
      </c>
      <c r="G17" s="8">
        <f t="shared" si="4"/>
        <v>18.440000000000001</v>
      </c>
      <c r="H17" s="8">
        <f t="shared" si="4"/>
        <v>50.72</v>
      </c>
      <c r="I17" s="8">
        <f t="shared" si="4"/>
        <v>75.39</v>
      </c>
      <c r="J17" s="8">
        <f t="shared" si="4"/>
        <v>96.24</v>
      </c>
      <c r="L17" s="3" t="s">
        <v>10</v>
      </c>
      <c r="M17" t="str">
        <f>'Vietnam Child PM DALYs'!B8</f>
        <v>0 </v>
      </c>
      <c r="N17" t="str">
        <f>'Vietnam Child PM DALYs'!C8</f>
        <v>0 </v>
      </c>
      <c r="O17" t="str">
        <f>'Vietnam Child PM DALYs'!D8</f>
        <v>0 </v>
      </c>
      <c r="P17" t="str">
        <f>'Vietnam Child PM DALYs'!E8</f>
        <v>Electric</v>
      </c>
      <c r="Q17">
        <f>'Vietnam Child PM DALYs'!F8</f>
        <v>0.16</v>
      </c>
      <c r="R17">
        <f>'Vietnam Child PM DALYs'!G8</f>
        <v>0.16</v>
      </c>
      <c r="S17">
        <f>'Vietnam Child PM DALYs'!H8</f>
        <v>0.16</v>
      </c>
    </row>
    <row r="18" spans="1:19" ht="29" x14ac:dyDescent="0.35">
      <c r="A18" s="7" t="s">
        <v>29</v>
      </c>
      <c r="B18" s="7" t="s">
        <v>36</v>
      </c>
      <c r="C18" s="8">
        <f>M8+M16</f>
        <v>176.94</v>
      </c>
      <c r="D18" s="8">
        <f t="shared" si="4"/>
        <v>9.92</v>
      </c>
      <c r="E18" s="8">
        <f t="shared" si="4"/>
        <v>34.82</v>
      </c>
      <c r="F18" s="8">
        <f t="shared" si="4"/>
        <v>52.18</v>
      </c>
      <c r="G18" s="8">
        <f t="shared" si="4"/>
        <v>40.74</v>
      </c>
      <c r="H18" s="8">
        <f t="shared" si="4"/>
        <v>125.82</v>
      </c>
      <c r="I18" s="8">
        <f t="shared" si="4"/>
        <v>171.31</v>
      </c>
      <c r="J18" s="8">
        <f t="shared" si="4"/>
        <v>201.77</v>
      </c>
    </row>
    <row r="19" spans="1:19" ht="29" x14ac:dyDescent="0.35">
      <c r="A19" s="7" t="s">
        <v>27</v>
      </c>
      <c r="B19" s="7" t="s">
        <v>60</v>
      </c>
      <c r="C19">
        <f t="shared" ref="C19:D21" si="5">M6</f>
        <v>32.58</v>
      </c>
      <c r="D19">
        <f t="shared" si="5"/>
        <v>8.66</v>
      </c>
      <c r="E19">
        <f t="shared" ref="E19:J21" si="6">O6</f>
        <v>13.09</v>
      </c>
      <c r="F19">
        <f t="shared" si="6"/>
        <v>14.63</v>
      </c>
      <c r="G19">
        <f t="shared" si="6"/>
        <v>13.63</v>
      </c>
      <c r="H19">
        <f t="shared" si="6"/>
        <v>23.04</v>
      </c>
      <c r="I19">
        <f t="shared" si="6"/>
        <v>31.32</v>
      </c>
      <c r="J19">
        <f t="shared" si="6"/>
        <v>38.93</v>
      </c>
    </row>
    <row r="20" spans="1:19" ht="29" x14ac:dyDescent="0.35">
      <c r="A20" s="7" t="s">
        <v>28</v>
      </c>
      <c r="B20" s="7" t="s">
        <v>60</v>
      </c>
      <c r="C20">
        <f t="shared" si="5"/>
        <v>78.95</v>
      </c>
      <c r="D20">
        <f t="shared" si="5"/>
        <v>9.39</v>
      </c>
      <c r="E20">
        <f t="shared" si="6"/>
        <v>16.760000000000002</v>
      </c>
      <c r="F20">
        <f t="shared" si="6"/>
        <v>21.96</v>
      </c>
      <c r="G20">
        <f t="shared" si="6"/>
        <v>18.440000000000001</v>
      </c>
      <c r="H20">
        <f t="shared" si="6"/>
        <v>50.72</v>
      </c>
      <c r="I20">
        <f t="shared" si="6"/>
        <v>75.39</v>
      </c>
      <c r="J20">
        <f t="shared" si="6"/>
        <v>96.24</v>
      </c>
    </row>
    <row r="21" spans="1:19" ht="29" x14ac:dyDescent="0.35">
      <c r="A21" s="7" t="s">
        <v>29</v>
      </c>
      <c r="B21" s="7" t="s">
        <v>60</v>
      </c>
      <c r="C21">
        <f t="shared" si="5"/>
        <v>176.94</v>
      </c>
      <c r="D21">
        <f t="shared" si="5"/>
        <v>9.92</v>
      </c>
      <c r="E21">
        <f t="shared" si="6"/>
        <v>34.82</v>
      </c>
      <c r="F21">
        <f t="shared" si="6"/>
        <v>52.18</v>
      </c>
      <c r="G21">
        <f t="shared" si="6"/>
        <v>40.74</v>
      </c>
      <c r="H21">
        <f t="shared" si="6"/>
        <v>125.82</v>
      </c>
      <c r="I21">
        <f t="shared" si="6"/>
        <v>171.31</v>
      </c>
      <c r="J21">
        <f t="shared" si="6"/>
        <v>201.77</v>
      </c>
    </row>
  </sheetData>
  <mergeCells count="3">
    <mergeCell ref="L2:T2"/>
    <mergeCell ref="M10:O10"/>
    <mergeCell ref="Q10:S10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AE515-8CE2-41DA-AF75-D14DDB354EC1}">
  <dimension ref="A1:T21"/>
  <sheetViews>
    <sheetView topLeftCell="A17" workbookViewId="0">
      <selection activeCell="A24" sqref="A24:J43"/>
    </sheetView>
  </sheetViews>
  <sheetFormatPr defaultRowHeight="14.5" x14ac:dyDescent="0.35"/>
  <sheetData>
    <row r="1" spans="1:20" x14ac:dyDescent="0.35">
      <c r="A1" t="s">
        <v>61</v>
      </c>
    </row>
    <row r="2" spans="1:20" ht="43.5" x14ac:dyDescent="0.35">
      <c r="A2" s="7" t="s">
        <v>17</v>
      </c>
      <c r="B2" s="7" t="s">
        <v>31</v>
      </c>
      <c r="C2" s="22" t="s">
        <v>52</v>
      </c>
      <c r="D2" s="22" t="s">
        <v>53</v>
      </c>
      <c r="E2" s="22" t="s">
        <v>54</v>
      </c>
      <c r="F2" s="22" t="s">
        <v>55</v>
      </c>
      <c r="G2" s="22" t="s">
        <v>56</v>
      </c>
      <c r="H2" s="22" t="s">
        <v>57</v>
      </c>
      <c r="I2" s="22" t="s">
        <v>58</v>
      </c>
      <c r="J2" s="22" t="s">
        <v>59</v>
      </c>
      <c r="L2" s="30" t="s">
        <v>13</v>
      </c>
      <c r="M2" s="30"/>
      <c r="N2" s="30"/>
      <c r="O2" s="30"/>
      <c r="P2" s="30"/>
      <c r="Q2" s="30"/>
      <c r="R2" s="30"/>
      <c r="S2" s="30"/>
      <c r="T2" s="30"/>
    </row>
    <row r="3" spans="1:20" ht="43.5" x14ac:dyDescent="0.35">
      <c r="A3" s="7"/>
      <c r="B3" s="7"/>
      <c r="C3" s="7"/>
      <c r="D3" s="7"/>
      <c r="E3" s="7"/>
      <c r="F3" s="7"/>
      <c r="G3" s="7"/>
      <c r="H3" s="20"/>
      <c r="I3" s="20"/>
      <c r="L3" s="6"/>
      <c r="M3" s="22" t="s">
        <v>52</v>
      </c>
      <c r="N3" s="22" t="s">
        <v>53</v>
      </c>
      <c r="O3" s="22" t="s">
        <v>54</v>
      </c>
      <c r="P3" s="22" t="s">
        <v>55</v>
      </c>
      <c r="Q3" s="22" t="s">
        <v>56</v>
      </c>
      <c r="R3" s="22" t="s">
        <v>57</v>
      </c>
      <c r="S3" s="22" t="s">
        <v>58</v>
      </c>
      <c r="T3" s="22" t="s">
        <v>59</v>
      </c>
    </row>
    <row r="4" spans="1:20" ht="58" x14ac:dyDescent="0.35">
      <c r="A4" s="7" t="s">
        <v>27</v>
      </c>
      <c r="B4" s="7" t="s">
        <v>32</v>
      </c>
      <c r="C4" s="8">
        <f>M6+M12</f>
        <v>53.58</v>
      </c>
      <c r="D4" s="8">
        <f t="shared" ref="D4:J6" si="0">N6+Vietnam_child_trad_wood</f>
        <v>29.66</v>
      </c>
      <c r="E4" s="8">
        <f t="shared" si="0"/>
        <v>34.090000000000003</v>
      </c>
      <c r="F4" s="8">
        <f t="shared" si="0"/>
        <v>35.630000000000003</v>
      </c>
      <c r="G4" s="8">
        <f t="shared" si="0"/>
        <v>34.630000000000003</v>
      </c>
      <c r="H4" s="8">
        <f t="shared" si="0"/>
        <v>44.04</v>
      </c>
      <c r="I4" s="8">
        <f t="shared" si="0"/>
        <v>52.32</v>
      </c>
      <c r="J4" s="8">
        <f t="shared" si="0"/>
        <v>59.93</v>
      </c>
      <c r="L4" s="5" t="s">
        <v>17</v>
      </c>
      <c r="M4" s="5" t="s">
        <v>18</v>
      </c>
      <c r="N4" s="5" t="s">
        <v>19</v>
      </c>
      <c r="O4" s="5" t="s">
        <v>20</v>
      </c>
      <c r="P4" s="5" t="s">
        <v>21</v>
      </c>
      <c r="Q4" s="5" t="s">
        <v>22</v>
      </c>
      <c r="R4" s="5" t="s">
        <v>23</v>
      </c>
      <c r="S4" s="5" t="s">
        <v>24</v>
      </c>
      <c r="T4" s="5" t="s">
        <v>25</v>
      </c>
    </row>
    <row r="5" spans="1:20" ht="43.5" x14ac:dyDescent="0.35">
      <c r="A5" s="7" t="s">
        <v>28</v>
      </c>
      <c r="B5" s="7" t="s">
        <v>32</v>
      </c>
      <c r="C5" s="8">
        <f>M7+M13</f>
        <v>97.95</v>
      </c>
      <c r="D5" s="8">
        <f t="shared" si="0"/>
        <v>30.39</v>
      </c>
      <c r="E5" s="8">
        <f t="shared" si="0"/>
        <v>37.760000000000005</v>
      </c>
      <c r="F5" s="8">
        <f t="shared" si="0"/>
        <v>42.96</v>
      </c>
      <c r="G5" s="8">
        <f t="shared" si="0"/>
        <v>39.44</v>
      </c>
      <c r="H5" s="8">
        <f t="shared" si="0"/>
        <v>71.72</v>
      </c>
      <c r="I5" s="8">
        <f t="shared" si="0"/>
        <v>96.39</v>
      </c>
      <c r="J5" s="8">
        <f t="shared" si="0"/>
        <v>117.24</v>
      </c>
      <c r="L5" s="5" t="s">
        <v>26</v>
      </c>
      <c r="M5" s="6">
        <f>'Vietnam children water DALYs'!B3</f>
        <v>0</v>
      </c>
      <c r="N5" s="6">
        <f>'Vietnam children water DALYs'!C3</f>
        <v>0</v>
      </c>
      <c r="O5" s="6">
        <f>'Vietnam children water DALYs'!D3</f>
        <v>0</v>
      </c>
      <c r="P5" s="6">
        <f>'Vietnam children water DALYs'!E3</f>
        <v>0</v>
      </c>
      <c r="Q5" s="6">
        <f>'Vietnam children water DALYs'!F3</f>
        <v>0</v>
      </c>
      <c r="R5" s="6">
        <f>'Vietnam children water DALYs'!G3</f>
        <v>0</v>
      </c>
      <c r="S5" s="6">
        <f>'Vietnam children water DALYs'!H3</f>
        <v>0</v>
      </c>
      <c r="T5" s="6">
        <f>'Vietnam children water DALYs'!I3</f>
        <v>0</v>
      </c>
    </row>
    <row r="6" spans="1:20" ht="43.5" x14ac:dyDescent="0.35">
      <c r="A6" s="7" t="s">
        <v>29</v>
      </c>
      <c r="B6" s="7" t="s">
        <v>32</v>
      </c>
      <c r="C6" s="8">
        <f>M8+M12</f>
        <v>197.94</v>
      </c>
      <c r="D6" s="8">
        <f t="shared" si="0"/>
        <v>30.92</v>
      </c>
      <c r="E6" s="8">
        <f t="shared" si="0"/>
        <v>55.82</v>
      </c>
      <c r="F6" s="8">
        <f t="shared" si="0"/>
        <v>73.180000000000007</v>
      </c>
      <c r="G6" s="8">
        <f t="shared" si="0"/>
        <v>61.74</v>
      </c>
      <c r="H6" s="8">
        <f t="shared" si="0"/>
        <v>146.82</v>
      </c>
      <c r="I6" s="8">
        <f t="shared" si="0"/>
        <v>192.31</v>
      </c>
      <c r="J6" s="8">
        <f t="shared" si="0"/>
        <v>222.77</v>
      </c>
      <c r="L6" s="5" t="s">
        <v>27</v>
      </c>
      <c r="M6" s="6">
        <f>'Vietnam children water DALYs'!B4</f>
        <v>32.58</v>
      </c>
      <c r="N6" s="6">
        <f>'Vietnam children water DALYs'!C4</f>
        <v>8.66</v>
      </c>
      <c r="O6" s="6">
        <f>'Vietnam children water DALYs'!D4</f>
        <v>13.09</v>
      </c>
      <c r="P6" s="6">
        <f>'Vietnam children water DALYs'!E4</f>
        <v>14.63</v>
      </c>
      <c r="Q6" s="6">
        <f>'Vietnam children water DALYs'!F4</f>
        <v>13.63</v>
      </c>
      <c r="R6" s="6">
        <f>'Vietnam children water DALYs'!G4</f>
        <v>23.04</v>
      </c>
      <c r="S6" s="6">
        <f>'Vietnam children water DALYs'!H4</f>
        <v>31.32</v>
      </c>
      <c r="T6" s="6">
        <f>'Vietnam children water DALYs'!I4</f>
        <v>38.93</v>
      </c>
    </row>
    <row r="7" spans="1:20" ht="43.5" x14ac:dyDescent="0.35">
      <c r="A7" s="7" t="s">
        <v>27</v>
      </c>
      <c r="B7" s="7" t="s">
        <v>33</v>
      </c>
      <c r="C7" s="8">
        <f>M6+M13</f>
        <v>51.58</v>
      </c>
      <c r="D7" s="8">
        <f t="shared" ref="D7:J9" si="1">N6+Vietnam_child_improved_wood</f>
        <v>28.66</v>
      </c>
      <c r="E7" s="8">
        <f t="shared" si="1"/>
        <v>33.090000000000003</v>
      </c>
      <c r="F7" s="8">
        <f t="shared" si="1"/>
        <v>34.630000000000003</v>
      </c>
      <c r="G7" s="8">
        <f t="shared" si="1"/>
        <v>33.630000000000003</v>
      </c>
      <c r="H7" s="8">
        <f t="shared" si="1"/>
        <v>43.04</v>
      </c>
      <c r="I7" s="8">
        <f t="shared" si="1"/>
        <v>51.32</v>
      </c>
      <c r="J7" s="8">
        <f t="shared" si="1"/>
        <v>58.93</v>
      </c>
      <c r="L7" s="5" t="s">
        <v>28</v>
      </c>
      <c r="M7" s="6">
        <f>'Vietnam children water DALYs'!B5</f>
        <v>78.95</v>
      </c>
      <c r="N7" s="6">
        <f>'Vietnam children water DALYs'!C5</f>
        <v>9.39</v>
      </c>
      <c r="O7" s="6">
        <f>'Vietnam children water DALYs'!D5</f>
        <v>16.760000000000002</v>
      </c>
      <c r="P7" s="6">
        <f>'Vietnam children water DALYs'!E5</f>
        <v>21.96</v>
      </c>
      <c r="Q7" s="6">
        <f>'Vietnam children water DALYs'!F5</f>
        <v>18.440000000000001</v>
      </c>
      <c r="R7" s="6">
        <f>'Vietnam children water DALYs'!G5</f>
        <v>50.72</v>
      </c>
      <c r="S7" s="6">
        <f>'Vietnam children water DALYs'!H5</f>
        <v>75.39</v>
      </c>
      <c r="T7" s="6">
        <f>'Vietnam children water DALYs'!I5</f>
        <v>96.24</v>
      </c>
    </row>
    <row r="8" spans="1:20" ht="43.5" x14ac:dyDescent="0.35">
      <c r="A8" s="7" t="s">
        <v>28</v>
      </c>
      <c r="B8" s="7" t="s">
        <v>33</v>
      </c>
      <c r="C8" s="8">
        <f>M7+M13</f>
        <v>97.95</v>
      </c>
      <c r="D8" s="8">
        <f t="shared" si="1"/>
        <v>29.39</v>
      </c>
      <c r="E8" s="8">
        <f t="shared" si="1"/>
        <v>36.760000000000005</v>
      </c>
      <c r="F8" s="8">
        <f t="shared" si="1"/>
        <v>41.96</v>
      </c>
      <c r="G8" s="8">
        <f t="shared" si="1"/>
        <v>38.44</v>
      </c>
      <c r="H8" s="8">
        <f t="shared" si="1"/>
        <v>70.72</v>
      </c>
      <c r="I8" s="8">
        <f t="shared" si="1"/>
        <v>95.39</v>
      </c>
      <c r="J8" s="8">
        <f t="shared" si="1"/>
        <v>116.24</v>
      </c>
      <c r="L8" s="5" t="s">
        <v>29</v>
      </c>
      <c r="M8" s="6">
        <f>'Vietnam children water DALYs'!B6</f>
        <v>176.94</v>
      </c>
      <c r="N8" s="6">
        <f>'Vietnam children water DALYs'!C6</f>
        <v>9.92</v>
      </c>
      <c r="O8" s="6">
        <f>'Vietnam children water DALYs'!D6</f>
        <v>34.82</v>
      </c>
      <c r="P8" s="6">
        <f>'Vietnam children water DALYs'!E6</f>
        <v>52.18</v>
      </c>
      <c r="Q8" s="6">
        <f>'Vietnam children water DALYs'!F6</f>
        <v>40.74</v>
      </c>
      <c r="R8" s="6">
        <f>'Vietnam children water DALYs'!G6</f>
        <v>125.82</v>
      </c>
      <c r="S8" s="6">
        <f>'Vietnam children water DALYs'!H6</f>
        <v>171.31</v>
      </c>
      <c r="T8" s="6">
        <f>'Vietnam children water DALYs'!I6</f>
        <v>201.77</v>
      </c>
    </row>
    <row r="9" spans="1:20" ht="43.5" x14ac:dyDescent="0.35">
      <c r="A9" s="7" t="s">
        <v>29</v>
      </c>
      <c r="B9" s="7" t="s">
        <v>33</v>
      </c>
      <c r="C9" s="8">
        <f>M8+M13</f>
        <v>195.94</v>
      </c>
      <c r="D9" s="8">
        <f t="shared" si="1"/>
        <v>29.92</v>
      </c>
      <c r="E9" s="8">
        <f t="shared" si="1"/>
        <v>54.82</v>
      </c>
      <c r="F9" s="8">
        <f t="shared" si="1"/>
        <v>72.180000000000007</v>
      </c>
      <c r="G9" s="8">
        <f t="shared" si="1"/>
        <v>60.74</v>
      </c>
      <c r="H9" s="8">
        <f t="shared" si="1"/>
        <v>145.82</v>
      </c>
      <c r="I9" s="8">
        <f t="shared" si="1"/>
        <v>191.31</v>
      </c>
      <c r="J9" s="8">
        <f t="shared" si="1"/>
        <v>221.77</v>
      </c>
    </row>
    <row r="10" spans="1:20" ht="43.5" x14ac:dyDescent="0.35">
      <c r="A10" s="7" t="s">
        <v>27</v>
      </c>
      <c r="B10" s="7" t="s">
        <v>34</v>
      </c>
      <c r="C10" s="8">
        <f>M6+M14</f>
        <v>38.58</v>
      </c>
      <c r="D10" s="8">
        <f t="shared" ref="D10:J12" si="2">N6+Vietnam_child_charcoal</f>
        <v>16.66</v>
      </c>
      <c r="E10" s="8">
        <f t="shared" si="2"/>
        <v>21.09</v>
      </c>
      <c r="F10" s="8">
        <f t="shared" si="2"/>
        <v>22.630000000000003</v>
      </c>
      <c r="G10" s="8">
        <f t="shared" si="2"/>
        <v>21.630000000000003</v>
      </c>
      <c r="H10" s="8">
        <f t="shared" si="2"/>
        <v>31.04</v>
      </c>
      <c r="I10" s="8">
        <f t="shared" si="2"/>
        <v>39.32</v>
      </c>
      <c r="J10" s="8">
        <f t="shared" si="2"/>
        <v>46.93</v>
      </c>
      <c r="L10" s="1" t="s">
        <v>13</v>
      </c>
      <c r="M10" s="32" t="s">
        <v>0</v>
      </c>
      <c r="N10" s="33"/>
      <c r="O10" s="34"/>
      <c r="P10" s="1" t="s">
        <v>14</v>
      </c>
      <c r="Q10" s="32" t="s">
        <v>12</v>
      </c>
      <c r="R10" s="33"/>
      <c r="S10" s="34"/>
    </row>
    <row r="11" spans="1:20" ht="58" x14ac:dyDescent="0.35">
      <c r="A11" s="7" t="s">
        <v>28</v>
      </c>
      <c r="B11" s="7" t="s">
        <v>34</v>
      </c>
      <c r="C11" s="8">
        <f>M7+M14</f>
        <v>84.95</v>
      </c>
      <c r="D11" s="8">
        <f t="shared" si="2"/>
        <v>17.39</v>
      </c>
      <c r="E11" s="8">
        <f t="shared" si="2"/>
        <v>24.76</v>
      </c>
      <c r="F11" s="8">
        <f t="shared" si="2"/>
        <v>29.96</v>
      </c>
      <c r="G11" s="8">
        <f t="shared" si="2"/>
        <v>26.44</v>
      </c>
      <c r="H11" s="8">
        <f t="shared" si="2"/>
        <v>58.72</v>
      </c>
      <c r="I11" s="8">
        <f t="shared" si="2"/>
        <v>83.39</v>
      </c>
      <c r="J11" s="8">
        <f t="shared" si="2"/>
        <v>104.24</v>
      </c>
      <c r="L11" s="2" t="s">
        <v>1</v>
      </c>
      <c r="M11" s="3" t="s">
        <v>2</v>
      </c>
      <c r="N11" s="3" t="s">
        <v>3</v>
      </c>
      <c r="O11" s="3" t="s">
        <v>4</v>
      </c>
      <c r="P11" s="2" t="s">
        <v>1</v>
      </c>
      <c r="Q11" s="3" t="s">
        <v>2</v>
      </c>
      <c r="R11" s="3" t="s">
        <v>3</v>
      </c>
      <c r="S11" s="3" t="s">
        <v>4</v>
      </c>
    </row>
    <row r="12" spans="1:20" ht="43.5" x14ac:dyDescent="0.35">
      <c r="A12" s="7" t="s">
        <v>29</v>
      </c>
      <c r="B12" s="7" t="s">
        <v>34</v>
      </c>
      <c r="C12" s="8">
        <f>M8+M14</f>
        <v>182.94</v>
      </c>
      <c r="D12" s="8">
        <f t="shared" si="2"/>
        <v>17.920000000000002</v>
      </c>
      <c r="E12" s="8">
        <f t="shared" si="2"/>
        <v>42.82</v>
      </c>
      <c r="F12" s="8">
        <f t="shared" si="2"/>
        <v>60.18</v>
      </c>
      <c r="G12" s="8">
        <f t="shared" si="2"/>
        <v>48.74</v>
      </c>
      <c r="H12" s="8">
        <f t="shared" si="2"/>
        <v>133.82</v>
      </c>
      <c r="I12" s="8">
        <f t="shared" si="2"/>
        <v>179.31</v>
      </c>
      <c r="J12" s="8">
        <f t="shared" si="2"/>
        <v>209.77</v>
      </c>
      <c r="L12" s="3" t="s">
        <v>5</v>
      </c>
      <c r="M12">
        <f>'Vietnam Child PM DALYs'!B3</f>
        <v>21</v>
      </c>
      <c r="N12">
        <f>'Vietnam Child PM DALYs'!C3</f>
        <v>20</v>
      </c>
      <c r="O12">
        <f>'Vietnam Child PM DALYs'!D3</f>
        <v>21</v>
      </c>
      <c r="P12" t="str">
        <f>'Vietnam Child PM DALYs'!E3</f>
        <v>Traditional wood</v>
      </c>
      <c r="Q12">
        <f>'Vietnam Child PM DALYs'!F3</f>
        <v>3.43</v>
      </c>
      <c r="R12">
        <f>'Vietnam Child PM DALYs'!G3</f>
        <v>3.58</v>
      </c>
      <c r="S12">
        <f>'Vietnam Child PM DALYs'!H3</f>
        <v>3.49</v>
      </c>
    </row>
    <row r="13" spans="1:20" ht="43.5" x14ac:dyDescent="0.35">
      <c r="A13" s="7" t="s">
        <v>27</v>
      </c>
      <c r="B13" s="7" t="s">
        <v>35</v>
      </c>
      <c r="C13" s="8">
        <f>M6+M15</f>
        <v>34.58</v>
      </c>
      <c r="D13" s="8">
        <f t="shared" ref="D13:J15" si="3">N6+Vietnam_child_minimoto</f>
        <v>11.66</v>
      </c>
      <c r="E13" s="8">
        <f t="shared" si="3"/>
        <v>16.09</v>
      </c>
      <c r="F13" s="8">
        <f t="shared" si="3"/>
        <v>17.630000000000003</v>
      </c>
      <c r="G13" s="8">
        <f t="shared" si="3"/>
        <v>16.630000000000003</v>
      </c>
      <c r="H13" s="8">
        <f t="shared" si="3"/>
        <v>26.04</v>
      </c>
      <c r="I13" s="8">
        <f t="shared" si="3"/>
        <v>34.32</v>
      </c>
      <c r="J13" s="8">
        <f t="shared" si="3"/>
        <v>41.93</v>
      </c>
      <c r="L13" s="3" t="s">
        <v>6</v>
      </c>
      <c r="M13">
        <f>'Vietnam Child PM DALYs'!B4</f>
        <v>19</v>
      </c>
      <c r="N13">
        <f>'Vietnam Child PM DALYs'!C4</f>
        <v>19</v>
      </c>
      <c r="O13">
        <f>'Vietnam Child PM DALYs'!D4</f>
        <v>20</v>
      </c>
      <c r="P13" t="str">
        <f>'Vietnam Child PM DALYs'!E4</f>
        <v>Improved Wood</v>
      </c>
      <c r="Q13">
        <f>'Vietnam Child PM DALYs'!F4</f>
        <v>4.0199999999999996</v>
      </c>
      <c r="R13">
        <f>'Vietnam Child PM DALYs'!G4</f>
        <v>4.3</v>
      </c>
      <c r="S13">
        <f>'Vietnam Child PM DALYs'!H4</f>
        <v>3.51</v>
      </c>
    </row>
    <row r="14" spans="1:20" ht="43.5" x14ac:dyDescent="0.35">
      <c r="A14" s="7" t="s">
        <v>28</v>
      </c>
      <c r="B14" s="7" t="s">
        <v>35</v>
      </c>
      <c r="C14" s="8">
        <f>M7+M15</f>
        <v>80.95</v>
      </c>
      <c r="D14" s="8">
        <f t="shared" si="3"/>
        <v>12.39</v>
      </c>
      <c r="E14" s="8">
        <f t="shared" si="3"/>
        <v>19.760000000000002</v>
      </c>
      <c r="F14" s="8">
        <f t="shared" si="3"/>
        <v>24.96</v>
      </c>
      <c r="G14" s="8">
        <f t="shared" si="3"/>
        <v>21.44</v>
      </c>
      <c r="H14" s="8">
        <f t="shared" si="3"/>
        <v>53.72</v>
      </c>
      <c r="I14" s="8">
        <f t="shared" si="3"/>
        <v>78.39</v>
      </c>
      <c r="J14" s="8">
        <f t="shared" si="3"/>
        <v>99.24</v>
      </c>
      <c r="L14" s="3" t="s">
        <v>7</v>
      </c>
      <c r="M14">
        <f>'Vietnam Child PM DALYs'!B5</f>
        <v>6</v>
      </c>
      <c r="N14">
        <f>'Vietnam Child PM DALYs'!C5</f>
        <v>4</v>
      </c>
      <c r="O14">
        <f>'Vietnam Child PM DALYs'!D5</f>
        <v>8</v>
      </c>
      <c r="P14" t="str">
        <f>'Vietnam Child PM DALYs'!E5</f>
        <v>Charcoal</v>
      </c>
      <c r="Q14">
        <f>'Vietnam Child PM DALYs'!F5</f>
        <v>4.3099999999999996</v>
      </c>
      <c r="R14">
        <f>'Vietnam Child PM DALYs'!G5</f>
        <v>3.22</v>
      </c>
      <c r="S14">
        <f>'Vietnam Child PM DALYs'!H5</f>
        <v>5.18</v>
      </c>
    </row>
    <row r="15" spans="1:20" ht="43.5" x14ac:dyDescent="0.35">
      <c r="A15" s="7" t="s">
        <v>29</v>
      </c>
      <c r="B15" s="7" t="s">
        <v>35</v>
      </c>
      <c r="C15" s="8">
        <f>M8+M15</f>
        <v>178.94</v>
      </c>
      <c r="D15" s="8">
        <f t="shared" si="3"/>
        <v>12.92</v>
      </c>
      <c r="E15" s="8">
        <f t="shared" si="3"/>
        <v>37.82</v>
      </c>
      <c r="F15" s="8">
        <f t="shared" si="3"/>
        <v>55.18</v>
      </c>
      <c r="G15" s="8">
        <f t="shared" si="3"/>
        <v>43.74</v>
      </c>
      <c r="H15" s="8">
        <f t="shared" si="3"/>
        <v>128.82</v>
      </c>
      <c r="I15" s="8">
        <f t="shared" si="3"/>
        <v>174.31</v>
      </c>
      <c r="J15" s="8">
        <f t="shared" si="3"/>
        <v>204.77</v>
      </c>
      <c r="L15" s="3" t="s">
        <v>8</v>
      </c>
      <c r="M15">
        <f>'Vietnam Child PM DALYs'!B6</f>
        <v>2</v>
      </c>
      <c r="N15">
        <f>'Vietnam Child PM DALYs'!C6</f>
        <v>1</v>
      </c>
      <c r="O15">
        <f>'Vietnam Child PM DALYs'!D6</f>
        <v>3</v>
      </c>
      <c r="P15" t="str">
        <f>'Vietnam Child PM DALYs'!E6</f>
        <v>Gasifier (Minimoto)</v>
      </c>
      <c r="Q15">
        <f>'Vietnam Child PM DALYs'!F6</f>
        <v>1.78</v>
      </c>
      <c r="R15">
        <f>'Vietnam Child PM DALYs'!G6</f>
        <v>1.01</v>
      </c>
      <c r="S15">
        <f>'Vietnam Child PM DALYs'!H6</f>
        <v>2.29</v>
      </c>
    </row>
    <row r="16" spans="1:20" ht="29" x14ac:dyDescent="0.35">
      <c r="A16" s="7" t="s">
        <v>27</v>
      </c>
      <c r="B16" s="7" t="s">
        <v>36</v>
      </c>
      <c r="C16" s="8">
        <f>M6+M16</f>
        <v>32.58</v>
      </c>
      <c r="D16" s="8">
        <f t="shared" ref="D16:J18" si="4">N6+Vietnam_child_LPG</f>
        <v>8.66</v>
      </c>
      <c r="E16" s="8">
        <f t="shared" si="4"/>
        <v>13.09</v>
      </c>
      <c r="F16" s="8">
        <f t="shared" si="4"/>
        <v>14.63</v>
      </c>
      <c r="G16" s="8">
        <f t="shared" si="4"/>
        <v>13.63</v>
      </c>
      <c r="H16" s="8">
        <f t="shared" si="4"/>
        <v>23.04</v>
      </c>
      <c r="I16" s="8">
        <f t="shared" si="4"/>
        <v>31.32</v>
      </c>
      <c r="J16" s="8">
        <f t="shared" si="4"/>
        <v>38.93</v>
      </c>
      <c r="L16" s="3" t="s">
        <v>9</v>
      </c>
      <c r="M16">
        <f>'Vietnam Child PM DALYs'!B7</f>
        <v>0</v>
      </c>
      <c r="N16">
        <f>'Vietnam Child PM DALYs'!C7</f>
        <v>0</v>
      </c>
      <c r="O16">
        <f>'Vietnam Child PM DALYs'!D7</f>
        <v>0</v>
      </c>
      <c r="P16" t="str">
        <f>'Vietnam Child PM DALYs'!E7</f>
        <v>LPG</v>
      </c>
      <c r="Q16">
        <f>'Vietnam Child PM DALYs'!F7</f>
        <v>0.51</v>
      </c>
      <c r="R16">
        <f>'Vietnam Child PM DALYs'!G7</f>
        <v>0.31</v>
      </c>
      <c r="S16">
        <f>'Vietnam Child PM DALYs'!H7</f>
        <v>0.67</v>
      </c>
    </row>
    <row r="17" spans="1:19" ht="29" x14ac:dyDescent="0.35">
      <c r="A17" s="7" t="s">
        <v>28</v>
      </c>
      <c r="B17" s="7" t="s">
        <v>36</v>
      </c>
      <c r="C17" s="8">
        <f>M7+M16</f>
        <v>78.95</v>
      </c>
      <c r="D17" s="8">
        <f t="shared" si="4"/>
        <v>9.39</v>
      </c>
      <c r="E17" s="8">
        <f t="shared" si="4"/>
        <v>16.760000000000002</v>
      </c>
      <c r="F17" s="8">
        <f t="shared" si="4"/>
        <v>21.96</v>
      </c>
      <c r="G17" s="8">
        <f t="shared" si="4"/>
        <v>18.440000000000001</v>
      </c>
      <c r="H17" s="8">
        <f t="shared" si="4"/>
        <v>50.72</v>
      </c>
      <c r="I17" s="8">
        <f t="shared" si="4"/>
        <v>75.39</v>
      </c>
      <c r="J17" s="8">
        <f t="shared" si="4"/>
        <v>96.24</v>
      </c>
      <c r="L17" s="3" t="s">
        <v>10</v>
      </c>
      <c r="M17" t="str">
        <f>'Vietnam Child PM DALYs'!B8</f>
        <v>0 </v>
      </c>
      <c r="N17" t="str">
        <f>'Vietnam Child PM DALYs'!C8</f>
        <v>0 </v>
      </c>
      <c r="O17" t="str">
        <f>'Vietnam Child PM DALYs'!D8</f>
        <v>0 </v>
      </c>
      <c r="P17" t="str">
        <f>'Vietnam Child PM DALYs'!E8</f>
        <v>Electric</v>
      </c>
      <c r="Q17">
        <f>'Vietnam Child PM DALYs'!F8</f>
        <v>0.16</v>
      </c>
      <c r="R17">
        <f>'Vietnam Child PM DALYs'!G8</f>
        <v>0.16</v>
      </c>
      <c r="S17">
        <f>'Vietnam Child PM DALYs'!H8</f>
        <v>0.16</v>
      </c>
    </row>
    <row r="18" spans="1:19" ht="29" x14ac:dyDescent="0.35">
      <c r="A18" s="7" t="s">
        <v>29</v>
      </c>
      <c r="B18" s="7" t="s">
        <v>36</v>
      </c>
      <c r="C18" s="8">
        <f>M8+M16</f>
        <v>176.94</v>
      </c>
      <c r="D18" s="8">
        <f t="shared" si="4"/>
        <v>9.92</v>
      </c>
      <c r="E18" s="8">
        <f t="shared" si="4"/>
        <v>34.82</v>
      </c>
      <c r="F18" s="8">
        <f t="shared" si="4"/>
        <v>52.18</v>
      </c>
      <c r="G18" s="8">
        <f t="shared" si="4"/>
        <v>40.74</v>
      </c>
      <c r="H18" s="8">
        <f t="shared" si="4"/>
        <v>125.82</v>
      </c>
      <c r="I18" s="8">
        <f t="shared" si="4"/>
        <v>171.31</v>
      </c>
      <c r="J18" s="8">
        <f t="shared" si="4"/>
        <v>201.77</v>
      </c>
    </row>
    <row r="19" spans="1:19" ht="29" x14ac:dyDescent="0.35">
      <c r="A19" s="7" t="s">
        <v>27</v>
      </c>
      <c r="B19" s="7" t="s">
        <v>60</v>
      </c>
      <c r="C19">
        <f t="shared" ref="C19:D21" si="5">M6</f>
        <v>32.58</v>
      </c>
      <c r="D19">
        <f t="shared" si="5"/>
        <v>8.66</v>
      </c>
      <c r="E19">
        <f t="shared" ref="E19:J21" si="6">O6</f>
        <v>13.09</v>
      </c>
      <c r="F19">
        <f t="shared" si="6"/>
        <v>14.63</v>
      </c>
      <c r="G19">
        <f t="shared" si="6"/>
        <v>13.63</v>
      </c>
      <c r="H19">
        <f t="shared" si="6"/>
        <v>23.04</v>
      </c>
      <c r="I19">
        <f t="shared" si="6"/>
        <v>31.32</v>
      </c>
      <c r="J19">
        <f t="shared" si="6"/>
        <v>38.93</v>
      </c>
    </row>
    <row r="20" spans="1:19" ht="29" x14ac:dyDescent="0.35">
      <c r="A20" s="7" t="s">
        <v>28</v>
      </c>
      <c r="B20" s="7" t="s">
        <v>60</v>
      </c>
      <c r="C20">
        <f t="shared" si="5"/>
        <v>78.95</v>
      </c>
      <c r="D20">
        <f t="shared" si="5"/>
        <v>9.39</v>
      </c>
      <c r="E20">
        <f t="shared" si="6"/>
        <v>16.760000000000002</v>
      </c>
      <c r="F20">
        <f t="shared" si="6"/>
        <v>21.96</v>
      </c>
      <c r="G20">
        <f t="shared" si="6"/>
        <v>18.440000000000001</v>
      </c>
      <c r="H20">
        <f t="shared" si="6"/>
        <v>50.72</v>
      </c>
      <c r="I20">
        <f t="shared" si="6"/>
        <v>75.39</v>
      </c>
      <c r="J20">
        <f t="shared" si="6"/>
        <v>96.24</v>
      </c>
    </row>
    <row r="21" spans="1:19" ht="29" x14ac:dyDescent="0.35">
      <c r="A21" s="7" t="s">
        <v>29</v>
      </c>
      <c r="B21" s="7" t="s">
        <v>60</v>
      </c>
      <c r="C21">
        <f t="shared" si="5"/>
        <v>176.94</v>
      </c>
      <c r="D21">
        <f t="shared" si="5"/>
        <v>9.92</v>
      </c>
      <c r="E21">
        <f t="shared" si="6"/>
        <v>34.82</v>
      </c>
      <c r="F21">
        <f t="shared" si="6"/>
        <v>52.18</v>
      </c>
      <c r="G21">
        <f t="shared" si="6"/>
        <v>40.74</v>
      </c>
      <c r="H21">
        <f t="shared" si="6"/>
        <v>125.82</v>
      </c>
      <c r="I21">
        <f t="shared" si="6"/>
        <v>171.31</v>
      </c>
      <c r="J21">
        <f t="shared" si="6"/>
        <v>201.77</v>
      </c>
    </row>
  </sheetData>
  <mergeCells count="3">
    <mergeCell ref="L2:T2"/>
    <mergeCell ref="M10:O10"/>
    <mergeCell ref="Q10:S10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64E8E-1F73-4F49-BCAE-426C30E4F741}">
  <dimension ref="A1:H11"/>
  <sheetViews>
    <sheetView workbookViewId="0">
      <selection activeCell="B12" sqref="B12"/>
    </sheetView>
  </sheetViews>
  <sheetFormatPr defaultRowHeight="14.5" x14ac:dyDescent="0.35"/>
  <sheetData>
    <row r="1" spans="1:8" ht="31.5" customHeight="1" x14ac:dyDescent="0.35">
      <c r="A1" s="25" t="s">
        <v>15</v>
      </c>
      <c r="B1" s="27" t="s">
        <v>0</v>
      </c>
      <c r="C1" s="27"/>
      <c r="D1" s="27"/>
      <c r="E1" s="25" t="s">
        <v>14</v>
      </c>
      <c r="F1" s="27" t="s">
        <v>0</v>
      </c>
      <c r="G1" s="27"/>
      <c r="H1" s="27"/>
    </row>
    <row r="2" spans="1:8" ht="58" x14ac:dyDescent="0.35">
      <c r="A2" s="4" t="s">
        <v>1</v>
      </c>
      <c r="B2" s="5" t="s">
        <v>2</v>
      </c>
      <c r="C2" s="5" t="s">
        <v>3</v>
      </c>
      <c r="D2" s="5" t="s">
        <v>4</v>
      </c>
      <c r="E2" s="4" t="s">
        <v>1</v>
      </c>
      <c r="F2" s="5" t="s">
        <v>2</v>
      </c>
      <c r="G2" s="5" t="s">
        <v>3</v>
      </c>
      <c r="H2" s="5" t="s">
        <v>4</v>
      </c>
    </row>
    <row r="3" spans="1:8" ht="29" x14ac:dyDescent="0.35">
      <c r="A3" s="5" t="s">
        <v>5</v>
      </c>
      <c r="B3" s="26">
        <v>3490.1411273601202</v>
      </c>
      <c r="C3" s="26">
        <v>2109.3422696023499</v>
      </c>
      <c r="D3" s="26">
        <v>5587.3880059619696</v>
      </c>
      <c r="E3" s="5" t="s">
        <v>5</v>
      </c>
      <c r="F3" s="26">
        <v>3617.6895109182201</v>
      </c>
      <c r="G3" s="26">
        <v>2067.7789401547502</v>
      </c>
      <c r="H3" s="26">
        <v>5244.9882329248903</v>
      </c>
    </row>
    <row r="4" spans="1:8" ht="29" x14ac:dyDescent="0.35">
      <c r="A4" s="5" t="s">
        <v>6</v>
      </c>
      <c r="B4" s="26">
        <v>1334.4158486562201</v>
      </c>
      <c r="C4" s="26">
        <v>801.49969641631401</v>
      </c>
      <c r="D4" s="26">
        <v>2123.8202037801502</v>
      </c>
      <c r="E4" s="5" t="s">
        <v>6</v>
      </c>
      <c r="F4" s="26">
        <v>1385.3314100416301</v>
      </c>
      <c r="G4" s="26">
        <v>763.04314113951</v>
      </c>
      <c r="H4" s="26">
        <v>1987.9993333919899</v>
      </c>
    </row>
    <row r="5" spans="1:8" x14ac:dyDescent="0.35">
      <c r="A5" s="5" t="s">
        <v>7</v>
      </c>
      <c r="B5" s="26">
        <v>72.772263557979002</v>
      </c>
      <c r="C5" s="26">
        <v>49.282962927612402</v>
      </c>
      <c r="D5" s="26">
        <v>109.95972422983201</v>
      </c>
      <c r="E5" s="5" t="s">
        <v>7</v>
      </c>
      <c r="F5" s="26">
        <v>63.480896894242598</v>
      </c>
      <c r="G5" s="26">
        <v>35.658878668726203</v>
      </c>
      <c r="H5" s="26">
        <v>91.414857518495097</v>
      </c>
    </row>
    <row r="6" spans="1:8" ht="43.5" x14ac:dyDescent="0.35">
      <c r="A6" s="5" t="s">
        <v>8</v>
      </c>
      <c r="B6" s="26">
        <v>26.070540501906098</v>
      </c>
      <c r="C6" s="26">
        <v>20.441216345970599</v>
      </c>
      <c r="D6" s="26">
        <v>34.416254592117397</v>
      </c>
      <c r="E6" s="5" t="s">
        <v>8</v>
      </c>
      <c r="F6" s="26">
        <v>14.6309574110812</v>
      </c>
      <c r="G6" s="26">
        <v>8.0848410441557306</v>
      </c>
      <c r="H6" s="26">
        <v>20.904319234429</v>
      </c>
    </row>
    <row r="7" spans="1:8" x14ac:dyDescent="0.35">
      <c r="A7" s="5" t="s">
        <v>9</v>
      </c>
      <c r="B7" s="26">
        <v>14.6856898528907</v>
      </c>
      <c r="C7" s="26">
        <v>13.629703770602401</v>
      </c>
      <c r="D7" s="26">
        <v>16.219891368699798</v>
      </c>
      <c r="E7" s="5" t="s">
        <v>9</v>
      </c>
      <c r="F7" s="26">
        <v>4.0706089890663399</v>
      </c>
      <c r="G7" s="26">
        <v>2.2719390690658998</v>
      </c>
      <c r="H7" s="26">
        <v>5.9237023219276699</v>
      </c>
    </row>
    <row r="8" spans="1:8" x14ac:dyDescent="0.35">
      <c r="A8" s="5" t="s">
        <v>10</v>
      </c>
      <c r="B8" s="26">
        <v>12</v>
      </c>
      <c r="C8" s="26">
        <v>12</v>
      </c>
      <c r="D8" s="26">
        <v>12</v>
      </c>
      <c r="E8" s="5" t="s">
        <v>10</v>
      </c>
      <c r="F8" s="26">
        <v>0</v>
      </c>
      <c r="G8" s="26">
        <v>0</v>
      </c>
      <c r="H8" s="26">
        <v>0</v>
      </c>
    </row>
    <row r="10" spans="1:8" x14ac:dyDescent="0.35">
      <c r="B10">
        <f>(B7-B3)/B3</f>
        <v>-0.99579223609676815</v>
      </c>
    </row>
    <row r="11" spans="1:8" x14ac:dyDescent="0.35">
      <c r="B11">
        <f>(B7-B4)/B4</f>
        <v>-0.98899466769097555</v>
      </c>
    </row>
  </sheetData>
  <mergeCells count="2">
    <mergeCell ref="B1:D1"/>
    <mergeCell ref="F1:H1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EC0CF-DA5C-414D-BA3C-9693E5118EA2}">
  <dimension ref="A1:B7"/>
  <sheetViews>
    <sheetView workbookViewId="0">
      <selection sqref="A1:B7"/>
    </sheetView>
  </sheetViews>
  <sheetFormatPr defaultRowHeight="14.5" x14ac:dyDescent="0.35"/>
  <cols>
    <col min="1" max="1" width="18.08984375" customWidth="1"/>
    <col min="2" max="2" width="13.81640625" customWidth="1"/>
  </cols>
  <sheetData>
    <row r="1" spans="1:2" ht="112.5" customHeight="1" x14ac:dyDescent="0.35">
      <c r="A1" s="4" t="s">
        <v>1</v>
      </c>
      <c r="B1" s="5" t="s">
        <v>16</v>
      </c>
    </row>
    <row r="2" spans="1:2" ht="29" x14ac:dyDescent="0.35">
      <c r="A2" s="5" t="s">
        <v>5</v>
      </c>
      <c r="B2" s="6">
        <v>1.1220000000000001</v>
      </c>
    </row>
    <row r="3" spans="1:2" ht="29" x14ac:dyDescent="0.35">
      <c r="A3" s="5" t="s">
        <v>6</v>
      </c>
      <c r="B3" s="6">
        <v>1.351</v>
      </c>
    </row>
    <row r="4" spans="1:2" x14ac:dyDescent="0.35">
      <c r="A4" s="5" t="s">
        <v>7</v>
      </c>
      <c r="B4" s="6">
        <v>1</v>
      </c>
    </row>
    <row r="5" spans="1:2" x14ac:dyDescent="0.35">
      <c r="A5" s="5" t="s">
        <v>8</v>
      </c>
      <c r="B5" s="6">
        <v>1</v>
      </c>
    </row>
    <row r="6" spans="1:2" x14ac:dyDescent="0.35">
      <c r="A6" s="5" t="s">
        <v>9</v>
      </c>
      <c r="B6" s="6">
        <v>1.0009999999999999</v>
      </c>
    </row>
    <row r="7" spans="1:2" x14ac:dyDescent="0.35">
      <c r="A7" s="5" t="s">
        <v>10</v>
      </c>
      <c r="B7" s="6"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B6FC4-D58C-4F76-A608-6CE8348CD4CA}">
  <dimension ref="A1:M77"/>
  <sheetViews>
    <sheetView topLeftCell="A13" workbookViewId="0">
      <selection activeCell="M2" sqref="M2:M77"/>
    </sheetView>
  </sheetViews>
  <sheetFormatPr defaultRowHeight="14.5" x14ac:dyDescent="0.35"/>
  <sheetData>
    <row r="1" spans="1:13" ht="58" x14ac:dyDescent="0.35">
      <c r="A1" t="s">
        <v>63</v>
      </c>
      <c r="B1" s="23" t="s">
        <v>64</v>
      </c>
      <c r="C1" s="23" t="s">
        <v>65</v>
      </c>
      <c r="D1" s="23" t="s">
        <v>66</v>
      </c>
      <c r="E1" s="23" t="s">
        <v>67</v>
      </c>
      <c r="F1" s="23" t="s">
        <v>68</v>
      </c>
      <c r="G1" s="23" t="s">
        <v>69</v>
      </c>
      <c r="H1" s="23" t="s">
        <v>70</v>
      </c>
      <c r="I1" s="23" t="s">
        <v>71</v>
      </c>
      <c r="J1" s="23" t="s">
        <v>72</v>
      </c>
      <c r="K1" s="23" t="s">
        <v>73</v>
      </c>
      <c r="L1" s="23" t="s">
        <v>74</v>
      </c>
      <c r="M1" s="23" t="s">
        <v>75</v>
      </c>
    </row>
    <row r="2" spans="1:13" x14ac:dyDescent="0.35">
      <c r="A2">
        <v>0</v>
      </c>
      <c r="B2">
        <v>1166.6071775768801</v>
      </c>
      <c r="C2">
        <v>532.35262517372496</v>
      </c>
      <c r="D2">
        <v>219.28242578990699</v>
      </c>
      <c r="E2">
        <v>421.67261251924799</v>
      </c>
      <c r="F2">
        <v>201.37291841021201</v>
      </c>
      <c r="G2">
        <v>83.388490253980095</v>
      </c>
      <c r="H2">
        <v>1222.8964118077899</v>
      </c>
      <c r="I2">
        <v>570.38222876658301</v>
      </c>
      <c r="J2">
        <v>223.748973957885</v>
      </c>
      <c r="K2">
        <v>191.52021327507899</v>
      </c>
      <c r="L2">
        <v>94.3893998701801</v>
      </c>
      <c r="M2">
        <v>40.087811772044503</v>
      </c>
    </row>
    <row r="3" spans="1:13" x14ac:dyDescent="0.35">
      <c r="A3">
        <v>0.1</v>
      </c>
      <c r="B3">
        <v>1098.0987882152101</v>
      </c>
      <c r="C3">
        <v>484.49166526371698</v>
      </c>
      <c r="D3">
        <v>200.16636606173401</v>
      </c>
      <c r="E3">
        <v>394.92385883804099</v>
      </c>
      <c r="F3">
        <v>183.40912990868401</v>
      </c>
      <c r="G3">
        <v>76.467882853443101</v>
      </c>
      <c r="H3">
        <v>1144.1810789595099</v>
      </c>
      <c r="I3">
        <v>517.908008868151</v>
      </c>
      <c r="J3">
        <v>205.437325503149</v>
      </c>
      <c r="K3">
        <v>179.868415452248</v>
      </c>
      <c r="L3">
        <v>85.582766017950405</v>
      </c>
      <c r="M3">
        <v>36.866945784991003</v>
      </c>
    </row>
    <row r="4" spans="1:13" x14ac:dyDescent="0.35">
      <c r="A4">
        <v>0.2</v>
      </c>
      <c r="B4">
        <v>1029.67822266392</v>
      </c>
      <c r="C4">
        <v>440.41525097379701</v>
      </c>
      <c r="D4">
        <v>183.24253118450801</v>
      </c>
      <c r="E4">
        <v>368.55215211428498</v>
      </c>
      <c r="F4">
        <v>166.91987125757001</v>
      </c>
      <c r="G4">
        <v>70.332257751693305</v>
      </c>
      <c r="H4">
        <v>1066.8365655208099</v>
      </c>
      <c r="I4">
        <v>469.82024708469498</v>
      </c>
      <c r="J4">
        <v>189.38985697935701</v>
      </c>
      <c r="K4">
        <v>168.32997183665901</v>
      </c>
      <c r="L4">
        <v>77.488351187618804</v>
      </c>
      <c r="M4">
        <v>33.995322204363902</v>
      </c>
    </row>
    <row r="5" spans="1:13" x14ac:dyDescent="0.35">
      <c r="A5">
        <v>0.3</v>
      </c>
      <c r="B5">
        <v>961.84193758374704</v>
      </c>
      <c r="C5">
        <v>400.09340777229102</v>
      </c>
      <c r="D5">
        <v>168.26253823393901</v>
      </c>
      <c r="E5">
        <v>342.78033274231899</v>
      </c>
      <c r="F5">
        <v>151.86710438496499</v>
      </c>
      <c r="G5">
        <v>64.908376571081007</v>
      </c>
      <c r="H5">
        <v>991.55876908350103</v>
      </c>
      <c r="I5">
        <v>426.11096346597702</v>
      </c>
      <c r="J5">
        <v>175.325482457568</v>
      </c>
      <c r="K5">
        <v>156.973340530786</v>
      </c>
      <c r="L5">
        <v>70.094735921518193</v>
      </c>
      <c r="M5">
        <v>31.429897480440001</v>
      </c>
    </row>
    <row r="6" spans="1:13" x14ac:dyDescent="0.35">
      <c r="A6">
        <v>0.4</v>
      </c>
      <c r="B6">
        <v>895.10997101775604</v>
      </c>
      <c r="C6">
        <v>363.44451093976897</v>
      </c>
      <c r="D6">
        <v>155.008382545236</v>
      </c>
      <c r="E6">
        <v>317.810639474357</v>
      </c>
      <c r="F6">
        <v>138.19340940363099</v>
      </c>
      <c r="G6">
        <v>60.1295461604183</v>
      </c>
      <c r="H6">
        <v>918.949745436493</v>
      </c>
      <c r="I6">
        <v>386.68004725342303</v>
      </c>
      <c r="J6">
        <v>162.98855846235401</v>
      </c>
      <c r="K6">
        <v>145.882042225443</v>
      </c>
      <c r="L6">
        <v>63.376202694127201</v>
      </c>
      <c r="M6">
        <v>29.1346269501433</v>
      </c>
    </row>
    <row r="7" spans="1:13" x14ac:dyDescent="0.35">
      <c r="A7">
        <v>0.5</v>
      </c>
      <c r="B7">
        <v>830.002402726387</v>
      </c>
      <c r="C7">
        <v>330.34061287265502</v>
      </c>
      <c r="D7">
        <v>143.299328729096</v>
      </c>
      <c r="E7">
        <v>293.81796423681902</v>
      </c>
      <c r="F7">
        <v>125.826871538528</v>
      </c>
      <c r="G7">
        <v>55.9338825335387</v>
      </c>
      <c r="H7">
        <v>849.48786644159497</v>
      </c>
      <c r="I7">
        <v>351.334943902742</v>
      </c>
      <c r="J7">
        <v>152.15467044195</v>
      </c>
      <c r="K7">
        <v>135.152408681178</v>
      </c>
      <c r="L7">
        <v>57.298974592142102</v>
      </c>
      <c r="M7">
        <v>27.079972319613901</v>
      </c>
    </row>
    <row r="8" spans="1:13" x14ac:dyDescent="0.35">
      <c r="A8">
        <v>0.6</v>
      </c>
      <c r="B8">
        <v>767.01800090673999</v>
      </c>
      <c r="C8">
        <v>300.60839281923597</v>
      </c>
      <c r="D8">
        <v>132.98635286467101</v>
      </c>
      <c r="E8">
        <v>270.948960672309</v>
      </c>
      <c r="F8">
        <v>114.686737543912</v>
      </c>
      <c r="G8">
        <v>52.262879875647599</v>
      </c>
      <c r="H8">
        <v>783.520830420979</v>
      </c>
      <c r="I8">
        <v>319.80551830598699</v>
      </c>
      <c r="J8">
        <v>142.62976906401099</v>
      </c>
      <c r="K8">
        <v>124.878772734649</v>
      </c>
      <c r="L8">
        <v>51.8267126625692</v>
      </c>
      <c r="M8">
        <v>25.241547943586099</v>
      </c>
    </row>
    <row r="9" spans="1:13" x14ac:dyDescent="0.35">
      <c r="A9">
        <v>0.7</v>
      </c>
      <c r="B9">
        <v>706.62038166340403</v>
      </c>
      <c r="C9">
        <v>274.03300975261499</v>
      </c>
      <c r="D9">
        <v>123.9414898078</v>
      </c>
      <c r="E9">
        <v>249.32001511701699</v>
      </c>
      <c r="F9">
        <v>104.687795485999</v>
      </c>
      <c r="G9">
        <v>49.059849775554</v>
      </c>
      <c r="H9">
        <v>721.27145087278495</v>
      </c>
      <c r="I9">
        <v>291.76753545557801</v>
      </c>
      <c r="J9">
        <v>134.24607074270199</v>
      </c>
      <c r="K9">
        <v>115.13671239678099</v>
      </c>
      <c r="L9">
        <v>46.923495597105003</v>
      </c>
      <c r="M9">
        <v>23.598382230536799</v>
      </c>
    </row>
    <row r="10" spans="1:13" x14ac:dyDescent="0.35">
      <c r="A10">
        <v>0.8</v>
      </c>
      <c r="B10">
        <v>649.21488940676397</v>
      </c>
      <c r="C10">
        <v>250.36815902790499</v>
      </c>
      <c r="D10">
        <v>116.04771745842901</v>
      </c>
      <c r="E10">
        <v>229.01178935433799</v>
      </c>
      <c r="F10">
        <v>95.742326850773097</v>
      </c>
      <c r="G10">
        <v>46.268921712049</v>
      </c>
      <c r="H10">
        <v>662.85271594548396</v>
      </c>
      <c r="I10">
        <v>266.87131409634202</v>
      </c>
      <c r="J10">
        <v>126.85764369642401</v>
      </c>
      <c r="K10">
        <v>105.973302596281</v>
      </c>
      <c r="L10">
        <v>42.554047316655499</v>
      </c>
      <c r="M10">
        <v>22.131590556315199</v>
      </c>
    </row>
    <row r="11" spans="1:13" x14ac:dyDescent="0.35">
      <c r="A11">
        <v>0.9</v>
      </c>
      <c r="B11">
        <v>595.11486196914097</v>
      </c>
      <c r="C11">
        <v>229.35003237599699</v>
      </c>
      <c r="D11">
        <v>109.191586798399</v>
      </c>
      <c r="E11">
        <v>210.06552464001999</v>
      </c>
      <c r="F11">
        <v>87.760351457093194</v>
      </c>
      <c r="G11">
        <v>43.835455118237803</v>
      </c>
      <c r="H11">
        <v>608.29414425370896</v>
      </c>
      <c r="I11">
        <v>244.76665310504799</v>
      </c>
      <c r="J11">
        <v>120.337184304963</v>
      </c>
      <c r="K11">
        <v>97.406221815843793</v>
      </c>
      <c r="L11">
        <v>38.682196204426099</v>
      </c>
      <c r="M11">
        <v>20.823813438603398</v>
      </c>
    </row>
    <row r="12" spans="1:13" x14ac:dyDescent="0.35">
      <c r="A12">
        <v>1</v>
      </c>
      <c r="B12">
        <v>544.52160814262697</v>
      </c>
      <c r="C12">
        <v>210.71067669659001</v>
      </c>
      <c r="D12">
        <v>103.259158427887</v>
      </c>
      <c r="E12">
        <v>192.48677612907301</v>
      </c>
      <c r="F12">
        <v>80.649745515314194</v>
      </c>
      <c r="G12">
        <v>41.707792742102598</v>
      </c>
      <c r="H12">
        <v>557.57404984537402</v>
      </c>
      <c r="I12">
        <v>225.11772602172999</v>
      </c>
      <c r="J12">
        <v>114.57430499166399</v>
      </c>
      <c r="K12">
        <v>89.4296669124533</v>
      </c>
      <c r="L12">
        <v>35.2694260988644</v>
      </c>
      <c r="M12">
        <v>19.659108508246799</v>
      </c>
    </row>
    <row r="13" spans="1:13" x14ac:dyDescent="0.35">
      <c r="A13">
        <v>1.1000000000000001</v>
      </c>
      <c r="B13">
        <v>497.53300089984702</v>
      </c>
      <c r="C13">
        <v>194.18758509786201</v>
      </c>
      <c r="D13">
        <v>98.135687779949393</v>
      </c>
      <c r="E13">
        <v>176.25478291673599</v>
      </c>
      <c r="F13">
        <v>74.318376073698303</v>
      </c>
      <c r="G13">
        <v>39.839329400546198</v>
      </c>
      <c r="H13">
        <v>510.64205190763499</v>
      </c>
      <c r="I13">
        <v>207.61483408532399</v>
      </c>
      <c r="J13">
        <v>109.47481310057699</v>
      </c>
      <c r="K13">
        <v>82.023060375051898</v>
      </c>
      <c r="L13">
        <v>32.274911312005699</v>
      </c>
      <c r="M13">
        <v>18.622803528738999</v>
      </c>
    </row>
    <row r="14" spans="1:13" x14ac:dyDescent="0.35">
      <c r="A14">
        <v>1.2</v>
      </c>
      <c r="B14">
        <v>454.16685080733299</v>
      </c>
      <c r="C14">
        <v>179.52983276944201</v>
      </c>
      <c r="D14">
        <v>93.709000080215901</v>
      </c>
      <c r="E14">
        <v>161.33060629396201</v>
      </c>
      <c r="F14">
        <v>68.678880748972702</v>
      </c>
      <c r="G14">
        <v>38.189798257199797</v>
      </c>
      <c r="H14">
        <v>467.42050512877802</v>
      </c>
      <c r="I14">
        <v>191.98952992743099</v>
      </c>
      <c r="J14">
        <v>104.959821717525</v>
      </c>
      <c r="K14">
        <v>75.159236508273807</v>
      </c>
      <c r="L14">
        <v>29.656747463822601</v>
      </c>
      <c r="M14">
        <v>17.701192111464302</v>
      </c>
    </row>
    <row r="15" spans="1:13" x14ac:dyDescent="0.35">
      <c r="A15">
        <v>1.3</v>
      </c>
      <c r="B15">
        <v>414.38301915522402</v>
      </c>
      <c r="C15">
        <v>166.50345217345301</v>
      </c>
      <c r="D15">
        <v>89.875002259479203</v>
      </c>
      <c r="E15">
        <v>147.66034782335399</v>
      </c>
      <c r="F15">
        <v>63.653503528626302</v>
      </c>
      <c r="G15">
        <v>36.725468113370397</v>
      </c>
      <c r="H15">
        <v>427.79371030827701</v>
      </c>
      <c r="I15">
        <v>178.02576209520601</v>
      </c>
      <c r="J15">
        <v>100.963611665736</v>
      </c>
      <c r="K15">
        <v>68.8107208342213</v>
      </c>
      <c r="L15">
        <v>27.3733657958926</v>
      </c>
      <c r="M15">
        <v>16.881335162464602</v>
      </c>
    </row>
    <row r="16" spans="1:13" x14ac:dyDescent="0.35">
      <c r="A16">
        <v>1.4</v>
      </c>
      <c r="B16">
        <v>378.09662218481202</v>
      </c>
      <c r="C16">
        <v>154.89775833267001</v>
      </c>
      <c r="D16">
        <v>86.542636492227999</v>
      </c>
      <c r="E16">
        <v>135.17606626481299</v>
      </c>
      <c r="F16">
        <v>59.176123497815901</v>
      </c>
      <c r="G16">
        <v>35.418739246028601</v>
      </c>
      <c r="H16">
        <v>391.60630049772197</v>
      </c>
      <c r="I16">
        <v>165.557944103425</v>
      </c>
      <c r="J16">
        <v>97.430137677444705</v>
      </c>
      <c r="K16">
        <v>62.953481591066001</v>
      </c>
      <c r="L16">
        <v>25.384636372564501</v>
      </c>
      <c r="M16">
        <v>16.1511600320413</v>
      </c>
    </row>
    <row r="17" spans="1:13" x14ac:dyDescent="0.35">
      <c r="A17">
        <v>1.5</v>
      </c>
      <c r="B17">
        <v>345.17609100329901</v>
      </c>
      <c r="C17">
        <v>144.53146657425501</v>
      </c>
      <c r="D17">
        <v>83.636045364160594</v>
      </c>
      <c r="E17">
        <v>123.798867048605</v>
      </c>
      <c r="F17">
        <v>55.191262325117101</v>
      </c>
      <c r="G17">
        <v>34.247654741583098</v>
      </c>
      <c r="H17">
        <v>358.68049229542299</v>
      </c>
      <c r="I17">
        <v>154.45745702957399</v>
      </c>
      <c r="J17">
        <v>94.309053500918793</v>
      </c>
      <c r="K17">
        <v>57.567901701362302</v>
      </c>
      <c r="L17">
        <v>23.652694013820899</v>
      </c>
      <c r="M17">
        <v>15.499699034079701</v>
      </c>
    </row>
    <row r="18" spans="1:13" x14ac:dyDescent="0.35">
      <c r="A18">
        <v>1.6</v>
      </c>
      <c r="B18">
        <v>315.432739184296</v>
      </c>
      <c r="C18">
        <v>135.255804585308</v>
      </c>
      <c r="D18">
        <v>81.093406190478206</v>
      </c>
      <c r="E18">
        <v>113.445146213309</v>
      </c>
      <c r="F18">
        <v>51.651586463434001</v>
      </c>
      <c r="G18">
        <v>33.195291919307998</v>
      </c>
      <c r="H18">
        <v>328.83873120750201</v>
      </c>
      <c r="I18">
        <v>144.615713022173</v>
      </c>
      <c r="J18">
        <v>91.552349250289097</v>
      </c>
      <c r="K18">
        <v>52.6376510344843</v>
      </c>
      <c r="L18">
        <v>22.142649842574301</v>
      </c>
      <c r="M18">
        <v>14.9171802755443</v>
      </c>
    </row>
    <row r="19" spans="1:13" x14ac:dyDescent="0.35">
      <c r="A19">
        <v>1.7</v>
      </c>
      <c r="B19">
        <v>288.62085120876401</v>
      </c>
      <c r="C19">
        <v>126.952721232567</v>
      </c>
      <c r="D19">
        <v>78.863518921446399</v>
      </c>
      <c r="E19">
        <v>104.033682834887</v>
      </c>
      <c r="F19">
        <v>48.515190877524802</v>
      </c>
      <c r="G19">
        <v>32.248675126783901</v>
      </c>
      <c r="H19">
        <v>301.91323363154999</v>
      </c>
      <c r="I19">
        <v>135.93083359252401</v>
      </c>
      <c r="J19">
        <v>89.112388489900795</v>
      </c>
      <c r="K19">
        <v>48.147712452413103</v>
      </c>
      <c r="L19">
        <v>20.8232559674681</v>
      </c>
      <c r="M19">
        <v>14.394909787710199</v>
      </c>
    </row>
    <row r="20" spans="1:13" x14ac:dyDescent="0.35">
      <c r="A20">
        <v>1.8</v>
      </c>
      <c r="B20">
        <v>264.45834044516897</v>
      </c>
      <c r="C20">
        <v>119.52868636422301</v>
      </c>
      <c r="D20">
        <v>76.902004963700406</v>
      </c>
      <c r="E20">
        <v>95.490720525015305</v>
      </c>
      <c r="F20">
        <v>45.743168096757898</v>
      </c>
      <c r="G20">
        <v>31.397154971168799</v>
      </c>
      <c r="H20">
        <v>277.73989288287902</v>
      </c>
      <c r="I20">
        <v>128.30091410273201</v>
      </c>
      <c r="J20">
        <v>86.941749390235103</v>
      </c>
      <c r="K20">
        <v>44.0821354097979</v>
      </c>
      <c r="L20">
        <v>19.6674235879332</v>
      </c>
      <c r="M20">
        <v>13.9251285280481</v>
      </c>
    </row>
    <row r="21" spans="1:13" x14ac:dyDescent="0.35">
      <c r="A21">
        <v>1.9</v>
      </c>
      <c r="B21">
        <v>242.66049886385801</v>
      </c>
      <c r="C21">
        <v>112.906476722259</v>
      </c>
      <c r="D21">
        <v>75.168796538237103</v>
      </c>
      <c r="E21">
        <v>87.751366732501296</v>
      </c>
      <c r="F21">
        <v>43.297624461623101</v>
      </c>
      <c r="G21">
        <v>30.630733002432699</v>
      </c>
      <c r="H21">
        <v>256.14672303387601</v>
      </c>
      <c r="I21">
        <v>121.623133425814</v>
      </c>
      <c r="J21">
        <v>84.994762378089803</v>
      </c>
      <c r="K21">
        <v>40.421858300456002</v>
      </c>
      <c r="L21">
        <v>18.652401017324699</v>
      </c>
      <c r="M21">
        <v>13.501014722233901</v>
      </c>
    </row>
    <row r="22" spans="1:13" x14ac:dyDescent="0.35">
      <c r="A22">
        <v>2</v>
      </c>
      <c r="B22">
        <v>222.97233456517401</v>
      </c>
      <c r="C22">
        <v>107.017576231503</v>
      </c>
      <c r="D22">
        <v>73.627641513328498</v>
      </c>
      <c r="E22">
        <v>80.757746939590106</v>
      </c>
      <c r="F22">
        <v>41.140384638400299</v>
      </c>
      <c r="G22">
        <v>29.938959279116499</v>
      </c>
      <c r="H22">
        <v>236.94579548190299</v>
      </c>
      <c r="I22">
        <v>115.79601479266699</v>
      </c>
      <c r="J22">
        <v>83.229981255974295</v>
      </c>
      <c r="K22">
        <v>37.143540588275798</v>
      </c>
      <c r="L22">
        <v>17.759496867819699</v>
      </c>
      <c r="M22">
        <v>13.1168207671179</v>
      </c>
    </row>
    <row r="23" spans="1:13" x14ac:dyDescent="0.35">
      <c r="A23">
        <v>2.1</v>
      </c>
      <c r="B23">
        <v>205.18814262848201</v>
      </c>
      <c r="C23">
        <v>101.796836685697</v>
      </c>
      <c r="D23">
        <v>72.2470949251679</v>
      </c>
      <c r="E23">
        <v>74.456073571453402</v>
      </c>
      <c r="F23">
        <v>39.232719950005503</v>
      </c>
      <c r="G23">
        <v>29.310678015838601</v>
      </c>
      <c r="H23">
        <v>219.931004948344</v>
      </c>
      <c r="I23">
        <v>110.722068494825</v>
      </c>
      <c r="J23">
        <v>81.612400146971893</v>
      </c>
      <c r="K23">
        <v>34.220083599409399</v>
      </c>
      <c r="L23">
        <v>16.9734177277799</v>
      </c>
      <c r="M23">
        <v>12.768002299449901</v>
      </c>
    </row>
    <row r="24" spans="1:13" x14ac:dyDescent="0.35">
      <c r="A24">
        <v>2.2000000000000002</v>
      </c>
      <c r="B24">
        <v>189.152227283244</v>
      </c>
      <c r="C24">
        <v>97.179829072101001</v>
      </c>
      <c r="D24">
        <v>71.001700301960199</v>
      </c>
      <c r="E24">
        <v>68.794728935068804</v>
      </c>
      <c r="F24">
        <v>37.536266388448603</v>
      </c>
      <c r="G24">
        <v>28.734464341999701</v>
      </c>
      <c r="H24">
        <v>204.88080123348001</v>
      </c>
      <c r="I24">
        <v>106.309102333524</v>
      </c>
      <c r="J24">
        <v>80.114326104868297</v>
      </c>
      <c r="K24">
        <v>31.622330201801201</v>
      </c>
      <c r="L24">
        <v>16.2814086154733</v>
      </c>
      <c r="M24">
        <v>12.451196562882901</v>
      </c>
    </row>
    <row r="25" spans="1:13" x14ac:dyDescent="0.35">
      <c r="A25">
        <v>2.2999999999999998</v>
      </c>
      <c r="B25">
        <v>174.74306519163699</v>
      </c>
      <c r="C25">
        <v>93.102282073149695</v>
      </c>
      <c r="D25">
        <v>69.872231418170401</v>
      </c>
      <c r="E25">
        <v>63.723942687769103</v>
      </c>
      <c r="F25">
        <v>36.014898760316903</v>
      </c>
      <c r="G25">
        <v>28.199436974868899</v>
      </c>
      <c r="H25">
        <v>191.565806793993</v>
      </c>
      <c r="I25">
        <v>102.46994380378899</v>
      </c>
      <c r="J25">
        <v>78.714458529160495</v>
      </c>
      <c r="K25">
        <v>29.320762611689901</v>
      </c>
      <c r="L25">
        <v>15.672376037410899</v>
      </c>
      <c r="M25">
        <v>12.163996499318699</v>
      </c>
    </row>
    <row r="26" spans="1:13" x14ac:dyDescent="0.35">
      <c r="A26">
        <v>2.4</v>
      </c>
      <c r="B26">
        <v>161.85178754228301</v>
      </c>
      <c r="C26">
        <v>89.500568259436903</v>
      </c>
      <c r="D26">
        <v>68.844634899530902</v>
      </c>
      <c r="E26">
        <v>59.196279812886402</v>
      </c>
      <c r="F26">
        <v>34.636957078886297</v>
      </c>
      <c r="G26">
        <v>27.696180011498299</v>
      </c>
      <c r="H26">
        <v>179.76126256801001</v>
      </c>
      <c r="I26">
        <v>99.121587810437703</v>
      </c>
      <c r="J26">
        <v>77.395771971303205</v>
      </c>
      <c r="K26">
        <v>27.286440052028802</v>
      </c>
      <c r="L26">
        <v>15.136136857155</v>
      </c>
      <c r="M26">
        <v>11.904576053416401</v>
      </c>
    </row>
    <row r="27" spans="1:13" x14ac:dyDescent="0.35">
      <c r="A27">
        <v>2.5</v>
      </c>
      <c r="B27">
        <v>150.36640748892199</v>
      </c>
      <c r="C27">
        <v>86.312748356751996</v>
      </c>
      <c r="D27">
        <v>67.908025369472995</v>
      </c>
      <c r="E27">
        <v>55.166891975084802</v>
      </c>
      <c r="F27">
        <v>33.377092478837902</v>
      </c>
      <c r="G27">
        <v>27.217549403958301</v>
      </c>
      <c r="H27">
        <v>169.26121285537701</v>
      </c>
      <c r="I27">
        <v>96.185124606335705</v>
      </c>
      <c r="J27">
        <v>76.143654018784602</v>
      </c>
      <c r="K27">
        <v>25.491266600095202</v>
      </c>
      <c r="L27">
        <v>14.6629461491474</v>
      </c>
      <c r="M27">
        <v>11.671290560556701</v>
      </c>
    </row>
    <row r="28" spans="1:13" x14ac:dyDescent="0.35">
      <c r="A28">
        <v>2.6</v>
      </c>
      <c r="B28">
        <v>140.16648818580299</v>
      </c>
      <c r="C28">
        <v>83.480444845060006</v>
      </c>
      <c r="D28">
        <v>67.052434173388207</v>
      </c>
      <c r="E28">
        <v>51.593029758407297</v>
      </c>
      <c r="F28">
        <v>32.217118316150497</v>
      </c>
      <c r="G28">
        <v>26.7591366672352</v>
      </c>
      <c r="H28">
        <v>159.888655636837</v>
      </c>
      <c r="I28">
        <v>93.587039829428406</v>
      </c>
      <c r="J28">
        <v>74.9455274716464</v>
      </c>
      <c r="K28">
        <v>23.9081487942358</v>
      </c>
      <c r="L28">
        <v>14.2434377025142</v>
      </c>
      <c r="M28">
        <v>11.462374689634</v>
      </c>
    </row>
    <row r="29" spans="1:13" x14ac:dyDescent="0.35">
      <c r="A29">
        <v>2.7</v>
      </c>
      <c r="B29">
        <v>131.12614345438499</v>
      </c>
      <c r="C29">
        <v>80.951531881409807</v>
      </c>
      <c r="D29">
        <v>66.267099850082005</v>
      </c>
      <c r="E29">
        <v>48.433025957878399</v>
      </c>
      <c r="F29">
        <v>31.145558736588601</v>
      </c>
      <c r="G29">
        <v>26.319215039152901</v>
      </c>
      <c r="H29">
        <v>151.497412522693</v>
      </c>
      <c r="I29">
        <v>91.261435295605196</v>
      </c>
      <c r="J29">
        <v>73.7918745636739</v>
      </c>
      <c r="K29">
        <v>22.511451070250398</v>
      </c>
      <c r="L29">
        <v>13.868959956509601</v>
      </c>
      <c r="M29">
        <v>11.2758036998968</v>
      </c>
    </row>
    <row r="30" spans="1:13" x14ac:dyDescent="0.35">
      <c r="A30">
        <v>2.8</v>
      </c>
      <c r="B30">
        <v>123.120528233795</v>
      </c>
      <c r="C30">
        <v>78.682540738384006</v>
      </c>
      <c r="D30">
        <v>65.539962874750401</v>
      </c>
      <c r="E30">
        <v>45.645404061534997</v>
      </c>
      <c r="F30">
        <v>30.156059640373201</v>
      </c>
      <c r="G30">
        <v>25.8981553015043</v>
      </c>
      <c r="H30">
        <v>143.966433533215</v>
      </c>
      <c r="I30">
        <v>89.152195051168803</v>
      </c>
      <c r="J30">
        <v>72.677416567865393</v>
      </c>
      <c r="K30">
        <v>21.277685999311799</v>
      </c>
      <c r="L30">
        <v>13.5320690962534</v>
      </c>
      <c r="M30">
        <v>11.109312226754801</v>
      </c>
    </row>
    <row r="31" spans="1:13" x14ac:dyDescent="0.35">
      <c r="A31">
        <v>2.9</v>
      </c>
      <c r="B31">
        <v>116.03164494745801</v>
      </c>
      <c r="C31">
        <v>76.639252806887498</v>
      </c>
      <c r="D31">
        <v>64.858551945089701</v>
      </c>
      <c r="E31">
        <v>43.188732954101297</v>
      </c>
      <c r="F31">
        <v>29.245291795019199</v>
      </c>
      <c r="G31">
        <v>25.497487382503301</v>
      </c>
      <c r="H31">
        <v>137.191462385189</v>
      </c>
      <c r="I31">
        <v>87.214261661424004</v>
      </c>
      <c r="J31">
        <v>71.601249786195893</v>
      </c>
      <c r="K31">
        <v>20.1860697517929</v>
      </c>
      <c r="L31">
        <v>13.226843171908801</v>
      </c>
      <c r="M31">
        <v>10.960514410014801</v>
      </c>
    </row>
    <row r="32" spans="1:13" x14ac:dyDescent="0.35">
      <c r="A32">
        <v>3</v>
      </c>
      <c r="B32">
        <v>109.751237808992</v>
      </c>
      <c r="C32">
        <v>74.794802431851906</v>
      </c>
      <c r="D32">
        <v>64.2117252117704</v>
      </c>
      <c r="E32">
        <v>41.022442951657197</v>
      </c>
      <c r="F32">
        <v>28.4110989893782</v>
      </c>
      <c r="G32">
        <v>25.118876215975501</v>
      </c>
      <c r="H32">
        <v>131.079179622765</v>
      </c>
      <c r="I32">
        <v>85.413791457367907</v>
      </c>
      <c r="J32">
        <v>70.565708156890295</v>
      </c>
      <c r="K32">
        <v>19.218659858400699</v>
      </c>
      <c r="L32">
        <v>12.9488105329373</v>
      </c>
      <c r="M32">
        <v>10.8270541282278</v>
      </c>
    </row>
    <row r="33" spans="1:13" x14ac:dyDescent="0.35">
      <c r="A33">
        <v>3.1</v>
      </c>
      <c r="B33">
        <v>104.18071884530301</v>
      </c>
      <c r="C33">
        <v>73.125979142872097</v>
      </c>
      <c r="D33">
        <v>63.591272535047402</v>
      </c>
      <c r="E33">
        <v>39.108328204537102</v>
      </c>
      <c r="F33">
        <v>27.6513230876722</v>
      </c>
      <c r="G33">
        <v>24.763261013709599</v>
      </c>
      <c r="H33">
        <v>125.545536859389</v>
      </c>
      <c r="I33">
        <v>83.727501886809307</v>
      </c>
      <c r="J33">
        <v>69.574576267377594</v>
      </c>
      <c r="K33">
        <v>18.360094388411401</v>
      </c>
      <c r="L33">
        <v>12.6945462182579</v>
      </c>
      <c r="M33">
        <v>10.706728666342199</v>
      </c>
    </row>
    <row r="34" spans="1:13" x14ac:dyDescent="0.35">
      <c r="A34">
        <v>3.2</v>
      </c>
      <c r="B34">
        <v>99.229851686178705</v>
      </c>
      <c r="C34">
        <v>71.609373684392594</v>
      </c>
      <c r="D34">
        <v>62.9925816963203</v>
      </c>
      <c r="E34">
        <v>37.412119145124102</v>
      </c>
      <c r="F34">
        <v>26.9632777522352</v>
      </c>
      <c r="G34">
        <v>24.430355924453998</v>
      </c>
      <c r="H34">
        <v>120.516478239085</v>
      </c>
      <c r="I34">
        <v>82.141468289885097</v>
      </c>
      <c r="J34">
        <v>68.631442911476199</v>
      </c>
      <c r="K34">
        <v>17.597162596349801</v>
      </c>
      <c r="L34">
        <v>12.461190057560501</v>
      </c>
      <c r="M34">
        <v>10.597558174267499</v>
      </c>
    </row>
    <row r="35" spans="1:13" x14ac:dyDescent="0.35">
      <c r="A35">
        <v>3.3</v>
      </c>
      <c r="B35">
        <v>94.816259809105404</v>
      </c>
      <c r="C35">
        <v>70.219179037897504</v>
      </c>
      <c r="D35">
        <v>62.414213298779003</v>
      </c>
      <c r="E35">
        <v>35.904479524663898</v>
      </c>
      <c r="F35">
        <v>26.343601667546999</v>
      </c>
      <c r="G35">
        <v>24.118646195627498</v>
      </c>
      <c r="H35">
        <v>115.928615253131</v>
      </c>
      <c r="I35">
        <v>80.649181537150099</v>
      </c>
      <c r="J35">
        <v>67.738652435892803</v>
      </c>
      <c r="K35">
        <v>16.918424354673899</v>
      </c>
      <c r="L35">
        <v>12.2461477758755</v>
      </c>
      <c r="M35">
        <v>10.497800489029601</v>
      </c>
    </row>
    <row r="36" spans="1:13" x14ac:dyDescent="0.35">
      <c r="A36">
        <v>3.4</v>
      </c>
      <c r="B36">
        <v>90.866526420358099</v>
      </c>
      <c r="C36">
        <v>68.927780943374401</v>
      </c>
      <c r="D36">
        <v>61.856785408494197</v>
      </c>
      <c r="E36">
        <v>34.561113086589401</v>
      </c>
      <c r="F36">
        <v>25.788258990106002</v>
      </c>
      <c r="G36">
        <v>23.825866711044899</v>
      </c>
      <c r="H36">
        <v>111.72908727001099</v>
      </c>
      <c r="I36">
        <v>79.248601649136504</v>
      </c>
      <c r="J36">
        <v>66.896915001894897</v>
      </c>
      <c r="K36">
        <v>16.313935586085702</v>
      </c>
      <c r="L36">
        <v>12.0470654043691</v>
      </c>
      <c r="M36">
        <v>10.4059239192416</v>
      </c>
    </row>
    <row r="37" spans="1:13" x14ac:dyDescent="0.35">
      <c r="A37">
        <v>3.5</v>
      </c>
      <c r="B37">
        <v>87.318069061589796</v>
      </c>
      <c r="C37">
        <v>67.708916269415695</v>
      </c>
      <c r="D37">
        <v>61.321732227424697</v>
      </c>
      <c r="E37">
        <v>33.3621349819526</v>
      </c>
      <c r="F37">
        <v>25.292594627756401</v>
      </c>
      <c r="G37">
        <v>23.5497306119988</v>
      </c>
      <c r="H37">
        <v>107.87493854826501</v>
      </c>
      <c r="I37">
        <v>77.938531676259302</v>
      </c>
      <c r="J37">
        <v>66.105410434077797</v>
      </c>
      <c r="K37">
        <v>15.7749953126989</v>
      </c>
      <c r="L37">
        <v>11.861968782037</v>
      </c>
      <c r="M37">
        <v>10.3205477586709</v>
      </c>
    </row>
    <row r="38" spans="1:13" x14ac:dyDescent="0.35">
      <c r="A38">
        <v>3.6</v>
      </c>
      <c r="B38">
        <v>84.120417037516802</v>
      </c>
      <c r="C38">
        <v>66.541762678495701</v>
      </c>
      <c r="D38">
        <v>60.810336731642899</v>
      </c>
      <c r="E38">
        <v>32.291097687620898</v>
      </c>
      <c r="F38">
        <v>24.8514408149587</v>
      </c>
      <c r="G38">
        <v>23.288550235762699</v>
      </c>
      <c r="H38">
        <v>104.33191629008699</v>
      </c>
      <c r="I38">
        <v>76.715369650167503</v>
      </c>
      <c r="J38">
        <v>65.362158782485096</v>
      </c>
      <c r="K38">
        <v>15.2938195348476</v>
      </c>
      <c r="L38">
        <v>11.6893880645307</v>
      </c>
      <c r="M38">
        <v>10.240356692493201</v>
      </c>
    </row>
    <row r="39" spans="1:13" x14ac:dyDescent="0.35">
      <c r="A39">
        <v>3.7</v>
      </c>
      <c r="B39">
        <v>81.234971633667399</v>
      </c>
      <c r="C39">
        <v>65.413765311697901</v>
      </c>
      <c r="D39">
        <v>60.323169873102003</v>
      </c>
      <c r="E39">
        <v>31.333938161030702</v>
      </c>
      <c r="F39">
        <v>24.459283626655498</v>
      </c>
      <c r="G39">
        <v>23.0414885992572</v>
      </c>
      <c r="H39">
        <v>101.07232535002299</v>
      </c>
      <c r="I39">
        <v>75.571390518821701</v>
      </c>
      <c r="J39">
        <v>64.664456992706505</v>
      </c>
      <c r="K39">
        <v>14.8631622942266</v>
      </c>
      <c r="L39">
        <v>11.528358834330399</v>
      </c>
      <c r="M39">
        <v>10.1640127382808</v>
      </c>
    </row>
    <row r="40" spans="1:13" x14ac:dyDescent="0.35">
      <c r="A40">
        <v>3.8</v>
      </c>
      <c r="B40">
        <v>78.633086521124596</v>
      </c>
      <c r="C40">
        <v>64.320771596051799</v>
      </c>
      <c r="D40">
        <v>59.859868120662902</v>
      </c>
      <c r="E40">
        <v>30.477905774997001</v>
      </c>
      <c r="F40">
        <v>24.1104773626388</v>
      </c>
      <c r="G40">
        <v>22.808418709843799</v>
      </c>
      <c r="H40">
        <v>98.072408249207598</v>
      </c>
      <c r="I40">
        <v>74.494960861175898</v>
      </c>
      <c r="J40">
        <v>64.009246104637796</v>
      </c>
      <c r="K40">
        <v>14.476051345124199</v>
      </c>
      <c r="L40">
        <v>11.3783044560956</v>
      </c>
      <c r="M40">
        <v>10.090122248279</v>
      </c>
    </row>
    <row r="41" spans="1:13" x14ac:dyDescent="0.35">
      <c r="A41">
        <v>3.9</v>
      </c>
      <c r="B41">
        <v>76.292959302841098</v>
      </c>
      <c r="C41">
        <v>63.264635111176602</v>
      </c>
      <c r="D41">
        <v>59.4191050758755</v>
      </c>
      <c r="E41">
        <v>29.710522163435499</v>
      </c>
      <c r="F41">
        <v>23.7994758930346</v>
      </c>
      <c r="G41">
        <v>22.589561113866299</v>
      </c>
      <c r="H41">
        <v>95.310454856101998</v>
      </c>
      <c r="I41">
        <v>73.472192539302299</v>
      </c>
      <c r="J41">
        <v>63.393353069628198</v>
      </c>
      <c r="K41">
        <v>14.1258379748765</v>
      </c>
      <c r="L41">
        <v>11.238865612322201</v>
      </c>
      <c r="M41">
        <v>10.0173180347771</v>
      </c>
    </row>
    <row r="42" spans="1:13" x14ac:dyDescent="0.35">
      <c r="A42">
        <v>4</v>
      </c>
      <c r="B42">
        <v>74.196234487432704</v>
      </c>
      <c r="C42">
        <v>62.249773290044203</v>
      </c>
      <c r="D42">
        <v>58.998642877421098</v>
      </c>
      <c r="E42">
        <v>29.018780628656199</v>
      </c>
      <c r="F42">
        <v>23.521040538571501</v>
      </c>
      <c r="G42">
        <v>22.3851116036283</v>
      </c>
      <c r="H42">
        <v>92.766394550803795</v>
      </c>
      <c r="I42">
        <v>72.489253906532994</v>
      </c>
      <c r="J42">
        <v>62.813622401294197</v>
      </c>
      <c r="K42">
        <v>13.806585622799201</v>
      </c>
      <c r="L42">
        <v>11.1097391734907</v>
      </c>
      <c r="M42">
        <v>9.9444509489605295</v>
      </c>
    </row>
    <row r="43" spans="1:13" x14ac:dyDescent="0.35">
      <c r="A43">
        <v>4.0999999999999996</v>
      </c>
      <c r="B43">
        <v>72.325243223581097</v>
      </c>
      <c r="C43">
        <v>61.280395038168599</v>
      </c>
      <c r="D43">
        <v>58.5954264810251</v>
      </c>
      <c r="E43">
        <v>28.3889075093877</v>
      </c>
      <c r="F43">
        <v>23.270384219060499</v>
      </c>
      <c r="G43">
        <v>22.194993622777101</v>
      </c>
      <c r="H43">
        <v>90.422479358416297</v>
      </c>
      <c r="I43">
        <v>71.534736461491804</v>
      </c>
      <c r="J43">
        <v>62.266991960131897</v>
      </c>
      <c r="K43">
        <v>13.513561688274301</v>
      </c>
      <c r="L43">
        <v>10.990556765271799</v>
      </c>
      <c r="M43">
        <v>9.8707955751481204</v>
      </c>
    </row>
    <row r="44" spans="1:13" x14ac:dyDescent="0.35">
      <c r="A44">
        <v>4.2</v>
      </c>
      <c r="B44">
        <v>70.661435028891205</v>
      </c>
      <c r="C44">
        <v>60.3592763291214</v>
      </c>
      <c r="D44">
        <v>58.205739812901399</v>
      </c>
      <c r="E44">
        <v>27.806925403944199</v>
      </c>
      <c r="F44">
        <v>23.043226789958901</v>
      </c>
      <c r="G44">
        <v>22.0187647390756</v>
      </c>
      <c r="H44">
        <v>88.263927658419803</v>
      </c>
      <c r="I44">
        <v>70.601546170579397</v>
      </c>
      <c r="J44">
        <v>61.750563822056598</v>
      </c>
      <c r="K44">
        <v>13.2435001006313</v>
      </c>
      <c r="L44">
        <v>10.880806695743701</v>
      </c>
      <c r="M44">
        <v>9.7961514550526001</v>
      </c>
    </row>
    <row r="45" spans="1:13" x14ac:dyDescent="0.35">
      <c r="A45">
        <v>4.3</v>
      </c>
      <c r="B45">
        <v>69.185022455168806</v>
      </c>
      <c r="C45">
        <v>59.487840446448701</v>
      </c>
      <c r="D45">
        <v>57.825435846864202</v>
      </c>
      <c r="E45">
        <v>27.2599417232259</v>
      </c>
      <c r="F45">
        <v>22.835767783064899</v>
      </c>
      <c r="G45">
        <v>21.855638250939801</v>
      </c>
      <c r="H45">
        <v>86.278612227771006</v>
      </c>
      <c r="I45">
        <v>69.687751869853003</v>
      </c>
      <c r="J45">
        <v>61.261688221581899</v>
      </c>
      <c r="K45">
        <v>12.9944530344179</v>
      </c>
      <c r="L45">
        <v>10.779789312835399</v>
      </c>
      <c r="M45">
        <v>9.7207899350795497</v>
      </c>
    </row>
    <row r="46" spans="1:13" x14ac:dyDescent="0.35">
      <c r="A46">
        <v>4.4000000000000004</v>
      </c>
      <c r="B46">
        <v>67.875448439424403</v>
      </c>
      <c r="C46">
        <v>58.666720595626998</v>
      </c>
      <c r="D46">
        <v>57.450192417846097</v>
      </c>
      <c r="E46">
        <v>26.737688929647899</v>
      </c>
      <c r="F46">
        <v>22.644614922584498</v>
      </c>
      <c r="G46">
        <v>21.704563687671101</v>
      </c>
      <c r="H46">
        <v>84.455783336725304</v>
      </c>
      <c r="I46">
        <v>68.796076971118197</v>
      </c>
      <c r="J46">
        <v>60.798044224491697</v>
      </c>
      <c r="K46">
        <v>12.7652956052926</v>
      </c>
      <c r="L46">
        <v>10.6865893864671</v>
      </c>
      <c r="M46">
        <v>9.6452903695202092</v>
      </c>
    </row>
    <row r="47" spans="1:13" x14ac:dyDescent="0.35">
      <c r="A47">
        <v>4.5</v>
      </c>
      <c r="B47">
        <v>66.712141442070205</v>
      </c>
      <c r="C47">
        <v>57.896130501677803</v>
      </c>
      <c r="D47">
        <v>57.0756794406905</v>
      </c>
      <c r="E47">
        <v>26.2336574361854</v>
      </c>
      <c r="F47">
        <v>22.466713351128998</v>
      </c>
      <c r="G47">
        <v>21.564325211575198</v>
      </c>
      <c r="H47">
        <v>82.784584031572805</v>
      </c>
      <c r="I47">
        <v>67.932269212633003</v>
      </c>
      <c r="J47">
        <v>60.357686424495199</v>
      </c>
      <c r="K47">
        <v>12.5551077179987</v>
      </c>
      <c r="L47">
        <v>10.600049790844499</v>
      </c>
      <c r="M47">
        <v>9.5703524788938701</v>
      </c>
    </row>
    <row r="48" spans="1:13" x14ac:dyDescent="0.35">
      <c r="A48">
        <v>4.5999999999999996</v>
      </c>
      <c r="B48">
        <v>65.675144270718405</v>
      </c>
      <c r="C48">
        <v>57.175839533403</v>
      </c>
      <c r="D48">
        <v>56.697520166384102</v>
      </c>
      <c r="E48">
        <v>25.745348989301</v>
      </c>
      <c r="F48">
        <v>22.299287976194702</v>
      </c>
      <c r="G48">
        <v>21.433638652627099</v>
      </c>
      <c r="H48">
        <v>81.253034105157397</v>
      </c>
      <c r="I48">
        <v>67.103012235687004</v>
      </c>
      <c r="J48">
        <v>59.939034418836499</v>
      </c>
      <c r="K48">
        <v>12.3626748275798</v>
      </c>
      <c r="L48">
        <v>10.5187505879939</v>
      </c>
      <c r="M48">
        <v>9.4966514848060992</v>
      </c>
    </row>
    <row r="49" spans="1:13" x14ac:dyDescent="0.35">
      <c r="A49">
        <v>4.7</v>
      </c>
      <c r="B49">
        <v>64.745505237341405</v>
      </c>
      <c r="C49">
        <v>56.504899526390801</v>
      </c>
      <c r="D49">
        <v>56.3110695378735</v>
      </c>
      <c r="E49">
        <v>25.273603132615499</v>
      </c>
      <c r="F49">
        <v>22.1397658931037</v>
      </c>
      <c r="G49">
        <v>21.311239164827601</v>
      </c>
      <c r="H49">
        <v>79.847446910635298</v>
      </c>
      <c r="I49">
        <v>66.314073292491997</v>
      </c>
      <c r="J49">
        <v>59.540801773798897</v>
      </c>
      <c r="K49">
        <v>12.1862496483062</v>
      </c>
      <c r="L49">
        <v>10.4410361197948</v>
      </c>
      <c r="M49">
        <v>9.4247568863752704</v>
      </c>
    </row>
    <row r="50" spans="1:13" x14ac:dyDescent="0.35">
      <c r="A50">
        <v>4.8</v>
      </c>
      <c r="B50">
        <v>63.905619236717499</v>
      </c>
      <c r="C50">
        <v>55.881359404421701</v>
      </c>
      <c r="D50">
        <v>55.911310565764097</v>
      </c>
      <c r="E50">
        <v>24.821328760135799</v>
      </c>
      <c r="F50">
        <v>21.985649717412901</v>
      </c>
      <c r="G50">
        <v>21.1959509386189</v>
      </c>
      <c r="H50">
        <v>78.551875678065997</v>
      </c>
      <c r="I50">
        <v>65.569105398998602</v>
      </c>
      <c r="J50">
        <v>59.161884476226298</v>
      </c>
      <c r="K50">
        <v>12.0235662275994</v>
      </c>
      <c r="L50">
        <v>10.365148906120501</v>
      </c>
      <c r="M50">
        <v>9.35510190575034</v>
      </c>
    </row>
    <row r="51" spans="1:13" x14ac:dyDescent="0.35">
      <c r="A51">
        <v>4.9000000000000004</v>
      </c>
      <c r="B51">
        <v>63.139758969304701</v>
      </c>
      <c r="C51">
        <v>55.302126621479601</v>
      </c>
      <c r="D51">
        <v>55.493342206904401</v>
      </c>
      <c r="E51">
        <v>24.392117886024799</v>
      </c>
      <c r="F51">
        <v>21.834398534404801</v>
      </c>
      <c r="G51">
        <v>21.0867276123377</v>
      </c>
      <c r="H51">
        <v>77.347710929142195</v>
      </c>
      <c r="I51">
        <v>64.869195827876993</v>
      </c>
      <c r="J51">
        <v>58.801245777165597</v>
      </c>
      <c r="K51">
        <v>11.872004076916999</v>
      </c>
      <c r="L51">
        <v>10.2894754702128</v>
      </c>
      <c r="M51">
        <v>9.2879798744722208</v>
      </c>
    </row>
    <row r="52" spans="1:13" x14ac:dyDescent="0.35">
      <c r="A52">
        <v>5</v>
      </c>
      <c r="B52">
        <v>62.4347857307175</v>
      </c>
      <c r="C52">
        <v>54.763026608891998</v>
      </c>
      <c r="D52">
        <v>55.053662377039203</v>
      </c>
      <c r="E52">
        <v>23.989130420488401</v>
      </c>
      <c r="F52">
        <v>21.6834633082198</v>
      </c>
      <c r="G52">
        <v>20.982655598936901</v>
      </c>
      <c r="H52">
        <v>76.214302273829105</v>
      </c>
      <c r="I52">
        <v>64.213042900528393</v>
      </c>
      <c r="J52">
        <v>58.457833754990602</v>
      </c>
      <c r="K52">
        <v>11.728826085021799</v>
      </c>
      <c r="L52">
        <v>10.212810361605399</v>
      </c>
      <c r="M52">
        <v>9.2235484906411607</v>
      </c>
    </row>
    <row r="53" spans="1:13" x14ac:dyDescent="0.35">
      <c r="A53">
        <v>5.0999999999999996</v>
      </c>
      <c r="B53">
        <v>61.780731750217598</v>
      </c>
      <c r="C53">
        <v>54.259042078123699</v>
      </c>
      <c r="D53">
        <v>54.591795886900499</v>
      </c>
      <c r="E53">
        <v>23.614435460237601</v>
      </c>
      <c r="F53">
        <v>21.530578845837301</v>
      </c>
      <c r="G53">
        <v>20.882922054421901</v>
      </c>
      <c r="H53">
        <v>75.131315268786693</v>
      </c>
      <c r="I53">
        <v>63.597559033986798</v>
      </c>
      <c r="J53">
        <v>58.130547853470802</v>
      </c>
      <c r="K53">
        <v>11.591483095076001</v>
      </c>
      <c r="L53">
        <v>10.1344963175206</v>
      </c>
      <c r="M53">
        <v>9.1618329082733094</v>
      </c>
    </row>
    <row r="54" spans="1:13" x14ac:dyDescent="0.35">
      <c r="A54">
        <v>5.2</v>
      </c>
      <c r="B54">
        <v>61.170903827922203</v>
      </c>
      <c r="C54">
        <v>53.784686665678898</v>
      </c>
      <c r="D54">
        <v>54.111361810651402</v>
      </c>
      <c r="E54">
        <v>23.268798871510999</v>
      </c>
      <c r="F54">
        <v>21.3742218833424</v>
      </c>
      <c r="G54">
        <v>20.786758586735399</v>
      </c>
      <c r="H54">
        <v>74.082304161066105</v>
      </c>
      <c r="I54">
        <v>63.018676720064903</v>
      </c>
      <c r="J54">
        <v>57.818245114673999</v>
      </c>
      <c r="K54">
        <v>11.457966684439601</v>
      </c>
      <c r="L54">
        <v>10.0543626046312</v>
      </c>
      <c r="M54">
        <v>9.1027283992260806</v>
      </c>
    </row>
    <row r="55" spans="1:13" x14ac:dyDescent="0.35">
      <c r="A55">
        <v>5.3</v>
      </c>
      <c r="B55">
        <v>60.601390298123803</v>
      </c>
      <c r="C55">
        <v>53.334457506419</v>
      </c>
      <c r="D55">
        <v>53.619899278193401</v>
      </c>
      <c r="E55">
        <v>22.951787348596699</v>
      </c>
      <c r="F55">
        <v>21.213980786969799</v>
      </c>
      <c r="G55">
        <v>20.6933781977107</v>
      </c>
      <c r="H55">
        <v>73.057832290944305</v>
      </c>
      <c r="I55">
        <v>62.472142718736997</v>
      </c>
      <c r="J55">
        <v>57.519762728738897</v>
      </c>
      <c r="K55">
        <v>11.3271063757</v>
      </c>
      <c r="L55">
        <v>9.9725173087155596</v>
      </c>
      <c r="M55">
        <v>9.0460096023901109</v>
      </c>
    </row>
    <row r="56" spans="1:13" x14ac:dyDescent="0.35">
      <c r="A56">
        <v>5.4</v>
      </c>
      <c r="B56">
        <v>60.070137272588397</v>
      </c>
      <c r="C56">
        <v>52.903298801373801</v>
      </c>
      <c r="D56">
        <v>53.127487247651104</v>
      </c>
      <c r="E56">
        <v>22.662029079143998</v>
      </c>
      <c r="F56">
        <v>21.050612783546701</v>
      </c>
      <c r="G56">
        <v>20.601928449113998</v>
      </c>
      <c r="H56">
        <v>72.056545244651502</v>
      </c>
      <c r="I56">
        <v>61.954136631301303</v>
      </c>
      <c r="J56">
        <v>57.233930498902502</v>
      </c>
      <c r="K56">
        <v>11.1986736399076</v>
      </c>
      <c r="L56">
        <v>9.8891449798745708</v>
      </c>
      <c r="M56">
        <v>8.9913535295907607</v>
      </c>
    </row>
    <row r="57" spans="1:13" x14ac:dyDescent="0.35">
      <c r="A57">
        <v>5.5</v>
      </c>
      <c r="B57">
        <v>59.5759013097219</v>
      </c>
      <c r="C57">
        <v>52.486994352342002</v>
      </c>
      <c r="D57">
        <v>52.644799934976099</v>
      </c>
      <c r="E57">
        <v>22.397506503557199</v>
      </c>
      <c r="F57">
        <v>20.885755084384002</v>
      </c>
      <c r="G57">
        <v>20.511487426190399</v>
      </c>
      <c r="H57">
        <v>71.083793432807497</v>
      </c>
      <c r="I57">
        <v>61.461641891225703</v>
      </c>
      <c r="J57">
        <v>56.959536922982103</v>
      </c>
      <c r="K57">
        <v>11.0732374869984</v>
      </c>
      <c r="L57">
        <v>9.8044390752056003</v>
      </c>
      <c r="M57">
        <v>8.9383776201618002</v>
      </c>
    </row>
    <row r="58" spans="1:13" x14ac:dyDescent="0.35">
      <c r="A58">
        <v>5.6</v>
      </c>
      <c r="B58">
        <v>59.117358045013503</v>
      </c>
      <c r="C58">
        <v>52.0824096158358</v>
      </c>
      <c r="D58">
        <v>52.181353475846997</v>
      </c>
      <c r="E58">
        <v>22.155816442711501</v>
      </c>
      <c r="F58">
        <v>20.721437663745601</v>
      </c>
      <c r="G58">
        <v>20.4211218342415</v>
      </c>
      <c r="H58">
        <v>70.148656000021603</v>
      </c>
      <c r="I58">
        <v>60.992584903527202</v>
      </c>
      <c r="J58">
        <v>56.695187511285802</v>
      </c>
      <c r="K58">
        <v>10.951842384974</v>
      </c>
      <c r="L58">
        <v>9.7186784943936804</v>
      </c>
      <c r="M58">
        <v>8.8866866349802596</v>
      </c>
    </row>
    <row r="59" spans="1:13" x14ac:dyDescent="0.35">
      <c r="A59">
        <v>5.7</v>
      </c>
      <c r="B59">
        <v>58.692530841863302</v>
      </c>
      <c r="C59">
        <v>51.687535787251001</v>
      </c>
      <c r="D59">
        <v>51.744398876859499</v>
      </c>
      <c r="E59">
        <v>21.934381525982602</v>
      </c>
      <c r="F59">
        <v>20.559600795552299</v>
      </c>
      <c r="G59">
        <v>20.330001570594199</v>
      </c>
      <c r="H59">
        <v>69.260704116248405</v>
      </c>
      <c r="I59">
        <v>60.545795983094202</v>
      </c>
      <c r="J59">
        <v>56.438991533980001</v>
      </c>
      <c r="K59">
        <v>10.835643840781101</v>
      </c>
      <c r="L59">
        <v>9.6323449627858704</v>
      </c>
      <c r="M59">
        <v>8.8359187804484502</v>
      </c>
    </row>
    <row r="60" spans="1:13" x14ac:dyDescent="0.35">
      <c r="A60">
        <v>5.8</v>
      </c>
      <c r="B60">
        <v>58.298581024010502</v>
      </c>
      <c r="C60">
        <v>51.301339599590101</v>
      </c>
      <c r="D60">
        <v>51.338511975838799</v>
      </c>
      <c r="E60">
        <v>21.730619223407899</v>
      </c>
      <c r="F60">
        <v>20.401759225208899</v>
      </c>
      <c r="G60">
        <v>20.237532024247301</v>
      </c>
      <c r="H60">
        <v>68.427536326714701</v>
      </c>
      <c r="I60">
        <v>60.120837583618901</v>
      </c>
      <c r="J60">
        <v>56.188113561788903</v>
      </c>
      <c r="K60">
        <v>10.7256140369756</v>
      </c>
      <c r="L60">
        <v>9.5461633006653006</v>
      </c>
      <c r="M60">
        <v>8.7857838548724292</v>
      </c>
    </row>
    <row r="61" spans="1:13" x14ac:dyDescent="0.35">
      <c r="A61">
        <v>5.9</v>
      </c>
      <c r="B61">
        <v>57.931908388158597</v>
      </c>
      <c r="C61">
        <v>50.9234699109535</v>
      </c>
      <c r="D61">
        <v>50.965671689367703</v>
      </c>
      <c r="E61">
        <v>21.5420754436457</v>
      </c>
      <c r="F61">
        <v>20.248854782487602</v>
      </c>
      <c r="G61">
        <v>20.143447927309499</v>
      </c>
      <c r="H61">
        <v>67.653495253639804</v>
      </c>
      <c r="I61">
        <v>59.717731572785503</v>
      </c>
      <c r="J61">
        <v>55.938442859365402</v>
      </c>
      <c r="K61">
        <v>10.6223657413128</v>
      </c>
      <c r="L61">
        <v>9.4610210312549707</v>
      </c>
      <c r="M61">
        <v>8.7360906316890592</v>
      </c>
    </row>
    <row r="62" spans="1:13" x14ac:dyDescent="0.35">
      <c r="A62">
        <v>6</v>
      </c>
      <c r="B62">
        <v>57.588453275350901</v>
      </c>
      <c r="C62">
        <v>50.553901711453598</v>
      </c>
      <c r="D62">
        <v>50.625572632337203</v>
      </c>
      <c r="E62">
        <v>21.366521348629899</v>
      </c>
      <c r="F62">
        <v>20.101265786815802</v>
      </c>
      <c r="G62">
        <v>20.047826768987601</v>
      </c>
      <c r="H62">
        <v>66.939464548635598</v>
      </c>
      <c r="I62">
        <v>59.336625691868498</v>
      </c>
      <c r="J62">
        <v>55.6847808386891</v>
      </c>
      <c r="K62">
        <v>10.5260890657147</v>
      </c>
      <c r="L62">
        <v>9.3778089842309793</v>
      </c>
      <c r="M62">
        <v>8.6867624007754802</v>
      </c>
    </row>
    <row r="63" spans="1:13" x14ac:dyDescent="0.35">
      <c r="A63">
        <v>6.1</v>
      </c>
      <c r="B63">
        <v>57.264070745374099</v>
      </c>
      <c r="C63">
        <v>50.192608670803601</v>
      </c>
      <c r="D63">
        <v>50.316015704871901</v>
      </c>
      <c r="E63">
        <v>21.202005847145699</v>
      </c>
      <c r="F63">
        <v>19.958913953762199</v>
      </c>
      <c r="G63">
        <v>19.951017137392501</v>
      </c>
      <c r="H63">
        <v>66.283401602052294</v>
      </c>
      <c r="I63">
        <v>58.977462420752701</v>
      </c>
      <c r="J63">
        <v>55.421757173075399</v>
      </c>
      <c r="K63">
        <v>10.4365713640737</v>
      </c>
      <c r="L63">
        <v>9.2972595871369403</v>
      </c>
      <c r="M63">
        <v>8.6378382072440196</v>
      </c>
    </row>
    <row r="64" spans="1:13" x14ac:dyDescent="0.35">
      <c r="A64">
        <v>6.2</v>
      </c>
      <c r="B64">
        <v>56.954867049479901</v>
      </c>
      <c r="C64">
        <v>49.839346325691302</v>
      </c>
      <c r="D64">
        <v>50.033340909447503</v>
      </c>
      <c r="E64">
        <v>21.046859233139799</v>
      </c>
      <c r="F64">
        <v>19.821412671026501</v>
      </c>
      <c r="G64">
        <v>19.853513284733399</v>
      </c>
      <c r="H64">
        <v>65.681229471778494</v>
      </c>
      <c r="I64">
        <v>58.639726536230498</v>
      </c>
      <c r="J64">
        <v>55.1451913496592</v>
      </c>
      <c r="K64">
        <v>10.353267905330901</v>
      </c>
      <c r="L64">
        <v>9.2198412597068504</v>
      </c>
      <c r="M64">
        <v>8.5894567040854195</v>
      </c>
    </row>
    <row r="65" spans="1:13" x14ac:dyDescent="0.35">
      <c r="A65">
        <v>6.3</v>
      </c>
      <c r="B65">
        <v>56.657439239681601</v>
      </c>
      <c r="C65">
        <v>49.493596030376303</v>
      </c>
      <c r="D65">
        <v>49.772923587692802</v>
      </c>
      <c r="E65">
        <v>20.8996576236121</v>
      </c>
      <c r="F65">
        <v>19.688214125209601</v>
      </c>
      <c r="G65">
        <v>19.755822944748999</v>
      </c>
      <c r="H65">
        <v>65.127780516258198</v>
      </c>
      <c r="I65">
        <v>58.322333773319201</v>
      </c>
      <c r="J65">
        <v>54.853243999938996</v>
      </c>
      <c r="K65">
        <v>10.2753969125396</v>
      </c>
      <c r="L65">
        <v>9.1457277265035195</v>
      </c>
      <c r="M65">
        <v>8.5418227452190596</v>
      </c>
    </row>
    <row r="66" spans="1:13" x14ac:dyDescent="0.35">
      <c r="A66">
        <v>6.4</v>
      </c>
      <c r="B66">
        <v>56.3690097051077</v>
      </c>
      <c r="C66">
        <v>49.154668565546899</v>
      </c>
      <c r="D66">
        <v>49.529733480421598</v>
      </c>
      <c r="E66">
        <v>20.759175619986301</v>
      </c>
      <c r="F66">
        <v>19.558727713753601</v>
      </c>
      <c r="G66">
        <v>19.658369335564799</v>
      </c>
      <c r="H66">
        <v>64.617584361305603</v>
      </c>
      <c r="I66">
        <v>58.023683021682601</v>
      </c>
      <c r="J66">
        <v>54.546807157979003</v>
      </c>
      <c r="K66">
        <v>10.2020404004978</v>
      </c>
      <c r="L66">
        <v>9.0748300342622006</v>
      </c>
      <c r="M66">
        <v>8.4951626544564096</v>
      </c>
    </row>
    <row r="67" spans="1:13" x14ac:dyDescent="0.35">
      <c r="A67">
        <v>6.5</v>
      </c>
      <c r="B67">
        <v>56.087467894759897</v>
      </c>
      <c r="C67">
        <v>48.821913357859003</v>
      </c>
      <c r="D67">
        <v>49.298900576341701</v>
      </c>
      <c r="E67">
        <v>20.624359725506899</v>
      </c>
      <c r="F67">
        <v>19.4323970655423</v>
      </c>
      <c r="G67">
        <v>19.561450003224198</v>
      </c>
      <c r="H67">
        <v>64.145398613266906</v>
      </c>
      <c r="I67">
        <v>57.741843780546198</v>
      </c>
      <c r="J67">
        <v>54.229046143113898</v>
      </c>
      <c r="K67">
        <v>10.132240214981101</v>
      </c>
      <c r="L67">
        <v>9.0068669687255607</v>
      </c>
      <c r="M67">
        <v>8.4496785403886996</v>
      </c>
    </row>
    <row r="68" spans="1:13" x14ac:dyDescent="0.35">
      <c r="A68">
        <v>6.6</v>
      </c>
      <c r="B68">
        <v>55.8113167530692</v>
      </c>
      <c r="C68">
        <v>48.494946596534497</v>
      </c>
      <c r="D68">
        <v>49.076198820222203</v>
      </c>
      <c r="E68">
        <v>20.494337124291398</v>
      </c>
      <c r="F68">
        <v>19.308736071374799</v>
      </c>
      <c r="G68">
        <v>19.4652549664338</v>
      </c>
      <c r="H68">
        <v>63.706475137960503</v>
      </c>
      <c r="I68">
        <v>57.474810027770701</v>
      </c>
      <c r="J68">
        <v>53.904424086474798</v>
      </c>
      <c r="K68">
        <v>10.0650847427047</v>
      </c>
      <c r="L68">
        <v>8.94145066985757</v>
      </c>
      <c r="M68">
        <v>8.4055122131084303</v>
      </c>
    </row>
    <row r="69" spans="1:13" x14ac:dyDescent="0.35">
      <c r="A69">
        <v>6.7</v>
      </c>
      <c r="B69">
        <v>55.539492115314097</v>
      </c>
      <c r="C69">
        <v>48.173808471573999</v>
      </c>
      <c r="D69">
        <v>48.858370756798699</v>
      </c>
      <c r="E69">
        <v>20.368443312599499</v>
      </c>
      <c r="F69">
        <v>19.187333603795601</v>
      </c>
      <c r="G69">
        <v>19.369930232936401</v>
      </c>
      <c r="H69">
        <v>63.296616461887602</v>
      </c>
      <c r="I69">
        <v>57.2207374875195</v>
      </c>
      <c r="J69">
        <v>53.577662792850901</v>
      </c>
      <c r="K69">
        <v>9.9997830009722506</v>
      </c>
      <c r="L69">
        <v>8.8781687144930093</v>
      </c>
      <c r="M69">
        <v>8.3627252111639994</v>
      </c>
    </row>
    <row r="70" spans="1:13" x14ac:dyDescent="0.35">
      <c r="A70">
        <v>6.8</v>
      </c>
      <c r="B70">
        <v>55.271009483744898</v>
      </c>
      <c r="C70">
        <v>47.8589764135602</v>
      </c>
      <c r="D70">
        <v>48.643256224186302</v>
      </c>
      <c r="E70">
        <v>20.246231766148799</v>
      </c>
      <c r="F70">
        <v>19.067842121436101</v>
      </c>
      <c r="G70">
        <v>19.275661605654498</v>
      </c>
      <c r="H70">
        <v>62.912097917208698</v>
      </c>
      <c r="I70">
        <v>56.978097401404703</v>
      </c>
      <c r="J70">
        <v>53.252965013997198</v>
      </c>
      <c r="K70">
        <v>9.9357193671838502</v>
      </c>
      <c r="L70">
        <v>8.8166475030666298</v>
      </c>
      <c r="M70">
        <v>8.3212953264136598</v>
      </c>
    </row>
    <row r="71" spans="1:13" x14ac:dyDescent="0.35">
      <c r="A71">
        <v>6.9</v>
      </c>
      <c r="B71">
        <v>55.004431854183501</v>
      </c>
      <c r="C71">
        <v>47.5511798294852</v>
      </c>
      <c r="D71">
        <v>48.429728670482604</v>
      </c>
      <c r="E71">
        <v>20.127435440654899</v>
      </c>
      <c r="F71">
        <v>18.949966791443</v>
      </c>
      <c r="G71">
        <v>19.1827477277924</v>
      </c>
      <c r="H71">
        <v>62.549526759476798</v>
      </c>
      <c r="I71">
        <v>56.745715635039801</v>
      </c>
      <c r="J71">
        <v>52.933613820389802</v>
      </c>
      <c r="K71">
        <v>9.8724792097966905</v>
      </c>
      <c r="L71">
        <v>8.7565869322766794</v>
      </c>
      <c r="M71">
        <v>8.2811247790416296</v>
      </c>
    </row>
    <row r="72" spans="1:13" x14ac:dyDescent="0.35">
      <c r="A72">
        <v>7</v>
      </c>
      <c r="B72">
        <v>54.737284368449998</v>
      </c>
      <c r="C72">
        <v>47.250978770641801</v>
      </c>
      <c r="D72">
        <v>48.217471941283897</v>
      </c>
      <c r="E72">
        <v>20.011878026250699</v>
      </c>
      <c r="F72">
        <v>18.8334674404393</v>
      </c>
      <c r="G72">
        <v>19.0916321018668</v>
      </c>
      <c r="H72">
        <v>62.205701637634697</v>
      </c>
      <c r="I72">
        <v>56.522701793149103</v>
      </c>
      <c r="J72">
        <v>52.6218959318796</v>
      </c>
      <c r="K72">
        <v>9.8098391675053094</v>
      </c>
      <c r="L72">
        <v>8.6977657005679507</v>
      </c>
      <c r="M72">
        <v>8.2420533693416704</v>
      </c>
    </row>
    <row r="73" spans="1:13" x14ac:dyDescent="0.35">
      <c r="A73">
        <v>7.1</v>
      </c>
      <c r="B73">
        <v>54.465738840879801</v>
      </c>
      <c r="C73">
        <v>46.9581151425378</v>
      </c>
      <c r="D73">
        <v>48.006653757257602</v>
      </c>
      <c r="E73">
        <v>19.8993623981107</v>
      </c>
      <c r="F73">
        <v>18.718176578042499</v>
      </c>
      <c r="G73">
        <v>19.002874582099899</v>
      </c>
      <c r="H73">
        <v>61.877529585518602</v>
      </c>
      <c r="I73">
        <v>56.308293669849</v>
      </c>
      <c r="J73">
        <v>52.3192072147326</v>
      </c>
      <c r="K73">
        <v>9.7477263778110093</v>
      </c>
      <c r="L73">
        <v>8.6400268887071991</v>
      </c>
      <c r="M73">
        <v>8.2038722129186805</v>
      </c>
    </row>
    <row r="74" spans="1:13" x14ac:dyDescent="0.35">
      <c r="A74">
        <v>7.2</v>
      </c>
      <c r="B74">
        <v>54.184971240897497</v>
      </c>
      <c r="C74">
        <v>46.670775346632396</v>
      </c>
      <c r="D74">
        <v>47.7975734155849</v>
      </c>
      <c r="E74">
        <v>19.7895765642326</v>
      </c>
      <c r="F74">
        <v>18.604027976503499</v>
      </c>
      <c r="G74">
        <v>18.917064025359601</v>
      </c>
      <c r="H74">
        <v>61.562039024049596</v>
      </c>
      <c r="I74">
        <v>56.1016485213569</v>
      </c>
      <c r="J74">
        <v>52.026191592978897</v>
      </c>
      <c r="K74">
        <v>9.6861622880923797</v>
      </c>
      <c r="L74">
        <v>8.5832580035202604</v>
      </c>
      <c r="M74">
        <v>8.1663380700942394</v>
      </c>
    </row>
    <row r="75" spans="1:13" x14ac:dyDescent="0.35">
      <c r="A75">
        <v>7.3</v>
      </c>
      <c r="B75">
        <v>53.890334773187099</v>
      </c>
      <c r="C75">
        <v>46.385111704923297</v>
      </c>
      <c r="D75">
        <v>47.590370040327301</v>
      </c>
      <c r="E75">
        <v>19.682049060512298</v>
      </c>
      <c r="F75">
        <v>18.491085740536999</v>
      </c>
      <c r="G75">
        <v>18.834698497600598</v>
      </c>
      <c r="H75">
        <v>61.256487869289998</v>
      </c>
      <c r="I75">
        <v>55.9016188037821</v>
      </c>
      <c r="J75">
        <v>51.742826426914696</v>
      </c>
      <c r="K75">
        <v>9.6252110467085306</v>
      </c>
      <c r="L75">
        <v>8.5273763327973509</v>
      </c>
      <c r="M75">
        <v>8.1291911177277694</v>
      </c>
    </row>
    <row r="76" spans="1:13" x14ac:dyDescent="0.35">
      <c r="A76">
        <v>7.4</v>
      </c>
      <c r="B76">
        <v>53.578955177246897</v>
      </c>
      <c r="C76">
        <v>46.095486116863903</v>
      </c>
      <c r="D76">
        <v>47.384858412961499</v>
      </c>
      <c r="E76">
        <v>19.576165097471801</v>
      </c>
      <c r="F76">
        <v>18.3795625697629</v>
      </c>
      <c r="G76">
        <v>18.756074916265199</v>
      </c>
      <c r="H76">
        <v>60.958522944960301</v>
      </c>
      <c r="I76">
        <v>55.706566658803901</v>
      </c>
      <c r="J76">
        <v>51.468462331165199</v>
      </c>
      <c r="K76">
        <v>9.5649473090591304</v>
      </c>
      <c r="L76">
        <v>8.4723238436179997</v>
      </c>
      <c r="M76">
        <v>8.0921776357998993</v>
      </c>
    </row>
    <row r="77" spans="1:13" x14ac:dyDescent="0.35">
      <c r="A77">
        <v>7.5</v>
      </c>
      <c r="B77">
        <v>53.250975936885901</v>
      </c>
      <c r="C77">
        <v>45.795676353550597</v>
      </c>
      <c r="D77">
        <v>47.180512453047101</v>
      </c>
      <c r="E77">
        <v>19.471234830637201</v>
      </c>
      <c r="F77">
        <v>18.2698155931581</v>
      </c>
      <c r="G77">
        <v>18.6812261349639</v>
      </c>
      <c r="H77">
        <v>60.666326258033301</v>
      </c>
      <c r="I77">
        <v>55.514289218686102</v>
      </c>
      <c r="J77">
        <v>51.2018967843388</v>
      </c>
      <c r="K77">
        <v>9.5054475211173095</v>
      </c>
      <c r="L77">
        <v>8.4180710901293594</v>
      </c>
      <c r="M77">
        <v>8.0550744246873194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BD3602-56E0-4E78-AFE2-3B2D45C22D05}">
  <dimension ref="A1:T77"/>
  <sheetViews>
    <sheetView topLeftCell="B1" workbookViewId="0">
      <selection activeCell="P6" sqref="P6"/>
    </sheetView>
  </sheetViews>
  <sheetFormatPr defaultRowHeight="14.5" x14ac:dyDescent="0.35"/>
  <sheetData>
    <row r="1" spans="1:20" ht="72.5" x14ac:dyDescent="0.35">
      <c r="A1" t="s">
        <v>63</v>
      </c>
      <c r="B1" s="23" t="s">
        <v>64</v>
      </c>
      <c r="C1" s="23" t="s">
        <v>65</v>
      </c>
      <c r="D1" s="23" t="s">
        <v>66</v>
      </c>
      <c r="E1" t="s">
        <v>63</v>
      </c>
      <c r="F1" s="23" t="s">
        <v>81</v>
      </c>
      <c r="G1" s="23" t="s">
        <v>82</v>
      </c>
      <c r="H1" s="23" t="s">
        <v>83</v>
      </c>
      <c r="I1" t="s">
        <v>63</v>
      </c>
      <c r="J1" s="23" t="s">
        <v>89</v>
      </c>
      <c r="K1" s="23" t="s">
        <v>90</v>
      </c>
      <c r="L1" s="23" t="s">
        <v>91</v>
      </c>
      <c r="M1" s="23" t="s">
        <v>92</v>
      </c>
      <c r="N1" s="23" t="s">
        <v>93</v>
      </c>
      <c r="O1" s="23" t="s">
        <v>94</v>
      </c>
      <c r="Q1" s="1" t="s">
        <v>13</v>
      </c>
      <c r="R1" s="32" t="s">
        <v>0</v>
      </c>
      <c r="S1" s="33"/>
      <c r="T1" s="34"/>
    </row>
    <row r="2" spans="1:20" ht="58" x14ac:dyDescent="0.35">
      <c r="A2">
        <v>0</v>
      </c>
      <c r="B2">
        <v>1166.6071775768801</v>
      </c>
      <c r="C2">
        <v>532.35262517372496</v>
      </c>
      <c r="D2">
        <v>219.28242578990699</v>
      </c>
      <c r="E2">
        <v>0</v>
      </c>
      <c r="F2">
        <f>Uganda_Adult_High_Risk_LRV_zero-Uganda_Adult_High_Risk_LRV_zero</f>
        <v>0</v>
      </c>
      <c r="G2">
        <f>Uganda_Adult_Medium_Risk_LRV_zero-Uganda_Adult_Medium_Risk_LRV_zero</f>
        <v>0</v>
      </c>
      <c r="H2">
        <f>Uganda_Adult_Low_Risk_LRV_zero-Uganda_Adult_Low_Risk_LRV_zero</f>
        <v>0</v>
      </c>
      <c r="I2">
        <v>0</v>
      </c>
      <c r="J2">
        <f>-F2</f>
        <v>0</v>
      </c>
      <c r="K2">
        <f t="shared" ref="K2:L17" si="0">-G2</f>
        <v>0</v>
      </c>
      <c r="L2">
        <f t="shared" si="0"/>
        <v>0</v>
      </c>
      <c r="M2">
        <f>T3-R3</f>
        <v>6</v>
      </c>
      <c r="N2">
        <f>S3</f>
        <v>116</v>
      </c>
      <c r="O2">
        <v>2</v>
      </c>
      <c r="Q2" s="2" t="s">
        <v>1</v>
      </c>
      <c r="R2" s="3" t="s">
        <v>2</v>
      </c>
      <c r="S2" s="3" t="s">
        <v>3</v>
      </c>
      <c r="T2" s="3" t="s">
        <v>4</v>
      </c>
    </row>
    <row r="3" spans="1:20" ht="29" x14ac:dyDescent="0.35">
      <c r="A3">
        <v>0.1</v>
      </c>
      <c r="B3">
        <v>1098.0987882152101</v>
      </c>
      <c r="C3">
        <v>484.49166526371698</v>
      </c>
      <c r="D3">
        <v>200.16636606173401</v>
      </c>
      <c r="E3">
        <v>0.1</v>
      </c>
      <c r="F3">
        <f t="shared" ref="F3:F34" si="1">B3-Uganda_Adult_High_Risk_LRV_zero</f>
        <v>-68.50838936166997</v>
      </c>
      <c r="G3">
        <f t="shared" ref="G3:G34" si="2">C3-Uganda_Adult_Medium_Risk_LRV_zero</f>
        <v>-47.860959910007978</v>
      </c>
      <c r="H3">
        <f t="shared" ref="H3:H34" si="3">D3-Uganda_Adult_Low_Risk_LRV_zero</f>
        <v>-19.116059728172985</v>
      </c>
      <c r="I3">
        <v>0.1</v>
      </c>
      <c r="J3">
        <f t="shared" ref="J3:L66" si="4">-F3</f>
        <v>68.50838936166997</v>
      </c>
      <c r="K3">
        <f t="shared" si="0"/>
        <v>47.860959910007978</v>
      </c>
      <c r="L3">
        <f t="shared" si="0"/>
        <v>19.116059728172985</v>
      </c>
      <c r="M3">
        <v>6</v>
      </c>
      <c r="N3">
        <v>116</v>
      </c>
      <c r="O3">
        <v>2</v>
      </c>
      <c r="Q3" s="3" t="s">
        <v>5</v>
      </c>
      <c r="R3">
        <v>122</v>
      </c>
      <c r="S3">
        <v>116</v>
      </c>
      <c r="T3">
        <v>128</v>
      </c>
    </row>
    <row r="4" spans="1:20" ht="29" x14ac:dyDescent="0.35">
      <c r="A4">
        <v>0.2</v>
      </c>
      <c r="B4">
        <v>1029.67822266392</v>
      </c>
      <c r="C4">
        <v>440.41525097379701</v>
      </c>
      <c r="D4">
        <v>183.24253118450801</v>
      </c>
      <c r="E4">
        <v>0.2</v>
      </c>
      <c r="F4" s="24">
        <f t="shared" si="1"/>
        <v>-136.92895491296008</v>
      </c>
      <c r="G4">
        <f t="shared" si="2"/>
        <v>-91.937374199927945</v>
      </c>
      <c r="H4">
        <f t="shared" si="3"/>
        <v>-36.039894605398985</v>
      </c>
      <c r="I4">
        <v>0.2</v>
      </c>
      <c r="J4">
        <f t="shared" si="4"/>
        <v>136.92895491296008</v>
      </c>
      <c r="K4">
        <f t="shared" si="0"/>
        <v>91.937374199927945</v>
      </c>
      <c r="L4">
        <f t="shared" si="0"/>
        <v>36.039894605398985</v>
      </c>
      <c r="M4">
        <v>6</v>
      </c>
      <c r="N4">
        <v>116</v>
      </c>
      <c r="O4">
        <v>2</v>
      </c>
      <c r="Q4" s="3" t="s">
        <v>6</v>
      </c>
      <c r="R4">
        <v>109</v>
      </c>
      <c r="S4">
        <v>102</v>
      </c>
      <c r="T4">
        <v>116</v>
      </c>
    </row>
    <row r="5" spans="1:20" x14ac:dyDescent="0.35">
      <c r="A5">
        <v>0.3</v>
      </c>
      <c r="B5">
        <v>961.84193758374704</v>
      </c>
      <c r="C5">
        <v>400.09340777229102</v>
      </c>
      <c r="D5">
        <v>168.26253823393901</v>
      </c>
      <c r="E5">
        <v>0.3</v>
      </c>
      <c r="F5">
        <f t="shared" si="1"/>
        <v>-204.76523999313304</v>
      </c>
      <c r="G5" s="24">
        <f t="shared" si="2"/>
        <v>-132.25921740143394</v>
      </c>
      <c r="H5">
        <f t="shared" si="3"/>
        <v>-51.019887555967983</v>
      </c>
      <c r="I5">
        <v>0.3</v>
      </c>
      <c r="J5">
        <f t="shared" si="4"/>
        <v>204.76523999313304</v>
      </c>
      <c r="K5">
        <f t="shared" si="0"/>
        <v>132.25921740143394</v>
      </c>
      <c r="L5">
        <f t="shared" si="0"/>
        <v>51.019887555967983</v>
      </c>
      <c r="M5">
        <v>6</v>
      </c>
      <c r="N5">
        <v>116</v>
      </c>
      <c r="O5">
        <v>2</v>
      </c>
      <c r="Q5" s="3" t="s">
        <v>7</v>
      </c>
      <c r="R5">
        <v>51</v>
      </c>
      <c r="S5">
        <v>42</v>
      </c>
      <c r="T5">
        <v>63</v>
      </c>
    </row>
    <row r="6" spans="1:20" ht="43.5" x14ac:dyDescent="0.35">
      <c r="A6">
        <v>0.4</v>
      </c>
      <c r="B6">
        <v>895.10997101775604</v>
      </c>
      <c r="C6">
        <v>363.44451093976897</v>
      </c>
      <c r="D6">
        <v>155.008382545236</v>
      </c>
      <c r="E6">
        <v>0.4</v>
      </c>
      <c r="F6">
        <f t="shared" si="1"/>
        <v>-271.49720655912404</v>
      </c>
      <c r="G6">
        <f t="shared" si="2"/>
        <v>-168.90811423395598</v>
      </c>
      <c r="H6">
        <f t="shared" si="3"/>
        <v>-64.274043244670992</v>
      </c>
      <c r="I6">
        <v>0.4</v>
      </c>
      <c r="J6">
        <f t="shared" si="4"/>
        <v>271.49720655912404</v>
      </c>
      <c r="K6">
        <f t="shared" si="0"/>
        <v>168.90811423395598</v>
      </c>
      <c r="L6">
        <f t="shared" si="0"/>
        <v>64.274043244670992</v>
      </c>
      <c r="M6">
        <v>6</v>
      </c>
      <c r="N6">
        <v>116</v>
      </c>
      <c r="O6">
        <v>2</v>
      </c>
      <c r="Q6" s="3" t="s">
        <v>8</v>
      </c>
      <c r="R6">
        <v>22</v>
      </c>
      <c r="S6">
        <v>14</v>
      </c>
      <c r="T6">
        <v>31</v>
      </c>
    </row>
    <row r="7" spans="1:20" x14ac:dyDescent="0.35">
      <c r="A7">
        <v>0.5</v>
      </c>
      <c r="B7">
        <v>830.002402726387</v>
      </c>
      <c r="C7">
        <v>330.34061287265502</v>
      </c>
      <c r="D7">
        <v>143.299328729096</v>
      </c>
      <c r="E7">
        <v>0.5</v>
      </c>
      <c r="F7">
        <f t="shared" si="1"/>
        <v>-336.60477485049307</v>
      </c>
      <c r="G7">
        <f t="shared" si="2"/>
        <v>-202.01201230106994</v>
      </c>
      <c r="H7">
        <f t="shared" si="3"/>
        <v>-75.983097060810991</v>
      </c>
      <c r="I7">
        <v>0.5</v>
      </c>
      <c r="J7">
        <f t="shared" si="4"/>
        <v>336.60477485049307</v>
      </c>
      <c r="K7">
        <f t="shared" si="0"/>
        <v>202.01201230106994</v>
      </c>
      <c r="L7">
        <f t="shared" si="0"/>
        <v>75.983097060810991</v>
      </c>
      <c r="M7">
        <v>6</v>
      </c>
      <c r="N7">
        <v>116</v>
      </c>
      <c r="O7">
        <v>2</v>
      </c>
      <c r="Q7" s="3" t="s">
        <v>9</v>
      </c>
      <c r="R7">
        <v>4</v>
      </c>
      <c r="S7">
        <v>2</v>
      </c>
      <c r="T7">
        <v>6</v>
      </c>
    </row>
    <row r="8" spans="1:20" x14ac:dyDescent="0.35">
      <c r="A8">
        <v>0.6</v>
      </c>
      <c r="B8">
        <v>767.01800090673999</v>
      </c>
      <c r="C8">
        <v>300.60839281923597</v>
      </c>
      <c r="D8">
        <v>132.98635286467101</v>
      </c>
      <c r="E8">
        <v>0.6</v>
      </c>
      <c r="F8">
        <f t="shared" si="1"/>
        <v>-399.58917667014009</v>
      </c>
      <c r="G8">
        <f t="shared" si="2"/>
        <v>-231.74423235448899</v>
      </c>
      <c r="H8">
        <f t="shared" si="3"/>
        <v>-86.29607292523599</v>
      </c>
      <c r="I8">
        <v>0.6</v>
      </c>
      <c r="J8">
        <f t="shared" si="4"/>
        <v>399.58917667014009</v>
      </c>
      <c r="K8">
        <f t="shared" si="0"/>
        <v>231.74423235448899</v>
      </c>
      <c r="L8">
        <f t="shared" si="0"/>
        <v>86.29607292523599</v>
      </c>
      <c r="M8">
        <v>6</v>
      </c>
      <c r="N8">
        <v>116</v>
      </c>
      <c r="O8">
        <v>2</v>
      </c>
      <c r="Q8" s="3" t="s">
        <v>10</v>
      </c>
      <c r="R8" s="3" t="s">
        <v>11</v>
      </c>
      <c r="S8" s="3" t="s">
        <v>11</v>
      </c>
      <c r="T8" s="3" t="s">
        <v>11</v>
      </c>
    </row>
    <row r="9" spans="1:20" x14ac:dyDescent="0.35">
      <c r="A9">
        <v>0.7</v>
      </c>
      <c r="B9">
        <v>706.62038166340403</v>
      </c>
      <c r="C9">
        <v>274.03300975261499</v>
      </c>
      <c r="D9">
        <v>123.9414898078</v>
      </c>
      <c r="E9">
        <v>0.7</v>
      </c>
      <c r="F9">
        <f t="shared" si="1"/>
        <v>-459.98679591347604</v>
      </c>
      <c r="G9">
        <f t="shared" si="2"/>
        <v>-258.31961542110997</v>
      </c>
      <c r="H9">
        <f t="shared" si="3"/>
        <v>-95.340935982106998</v>
      </c>
      <c r="I9">
        <v>0.7</v>
      </c>
      <c r="J9">
        <f t="shared" si="4"/>
        <v>459.98679591347604</v>
      </c>
      <c r="K9">
        <f t="shared" si="0"/>
        <v>258.31961542110997</v>
      </c>
      <c r="L9">
        <f t="shared" si="0"/>
        <v>95.340935982106998</v>
      </c>
      <c r="M9">
        <v>6</v>
      </c>
      <c r="N9">
        <v>116</v>
      </c>
      <c r="O9">
        <v>2</v>
      </c>
    </row>
    <row r="10" spans="1:20" x14ac:dyDescent="0.35">
      <c r="A10">
        <v>0.8</v>
      </c>
      <c r="B10">
        <v>649.21488940676397</v>
      </c>
      <c r="C10">
        <v>250.36815902790499</v>
      </c>
      <c r="D10">
        <v>116.04771745842901</v>
      </c>
      <c r="E10">
        <v>0.8</v>
      </c>
      <c r="F10">
        <f t="shared" si="1"/>
        <v>-517.3922881701161</v>
      </c>
      <c r="G10">
        <f t="shared" si="2"/>
        <v>-281.98446614581997</v>
      </c>
      <c r="H10">
        <f t="shared" si="3"/>
        <v>-103.23470833147799</v>
      </c>
      <c r="I10">
        <v>0.8</v>
      </c>
      <c r="J10">
        <f t="shared" si="4"/>
        <v>517.3922881701161</v>
      </c>
      <c r="K10">
        <f t="shared" si="0"/>
        <v>281.98446614581997</v>
      </c>
      <c r="L10">
        <f t="shared" si="0"/>
        <v>103.23470833147799</v>
      </c>
      <c r="M10">
        <v>6</v>
      </c>
      <c r="N10">
        <v>116</v>
      </c>
      <c r="O10">
        <v>2</v>
      </c>
    </row>
    <row r="11" spans="1:20" x14ac:dyDescent="0.35">
      <c r="A11">
        <v>0.9</v>
      </c>
      <c r="B11">
        <v>595.11486196914097</v>
      </c>
      <c r="C11">
        <v>229.35003237599699</v>
      </c>
      <c r="D11">
        <v>109.191586798399</v>
      </c>
      <c r="E11">
        <v>0.9</v>
      </c>
      <c r="F11">
        <f t="shared" si="1"/>
        <v>-571.4923156077391</v>
      </c>
      <c r="G11">
        <f t="shared" si="2"/>
        <v>-303.00259279772797</v>
      </c>
      <c r="H11">
        <f t="shared" si="3"/>
        <v>-110.09083899150799</v>
      </c>
      <c r="I11">
        <v>0.9</v>
      </c>
      <c r="J11">
        <f t="shared" si="4"/>
        <v>571.4923156077391</v>
      </c>
      <c r="K11">
        <f t="shared" si="0"/>
        <v>303.00259279772797</v>
      </c>
      <c r="L11">
        <f t="shared" si="0"/>
        <v>110.09083899150799</v>
      </c>
      <c r="M11">
        <v>6</v>
      </c>
      <c r="N11">
        <v>116</v>
      </c>
      <c r="O11">
        <v>2</v>
      </c>
    </row>
    <row r="12" spans="1:20" x14ac:dyDescent="0.35">
      <c r="A12">
        <v>1</v>
      </c>
      <c r="B12">
        <v>544.52160814262697</v>
      </c>
      <c r="C12">
        <v>210.71067669659001</v>
      </c>
      <c r="D12">
        <v>103.259158427887</v>
      </c>
      <c r="E12">
        <v>1</v>
      </c>
      <c r="F12">
        <f t="shared" si="1"/>
        <v>-622.0855694342531</v>
      </c>
      <c r="G12">
        <f t="shared" si="2"/>
        <v>-321.64194847713497</v>
      </c>
      <c r="H12" s="24">
        <f t="shared" si="3"/>
        <v>-116.02326736201999</v>
      </c>
      <c r="I12">
        <v>1</v>
      </c>
      <c r="J12">
        <f t="shared" si="4"/>
        <v>622.0855694342531</v>
      </c>
      <c r="K12">
        <f t="shared" si="0"/>
        <v>321.64194847713497</v>
      </c>
      <c r="L12">
        <f t="shared" si="0"/>
        <v>116.02326736201999</v>
      </c>
      <c r="M12">
        <v>6</v>
      </c>
      <c r="N12">
        <v>116</v>
      </c>
      <c r="O12">
        <v>2</v>
      </c>
    </row>
    <row r="13" spans="1:20" x14ac:dyDescent="0.35">
      <c r="A13">
        <v>1.1000000000000001</v>
      </c>
      <c r="B13">
        <v>497.53300089984702</v>
      </c>
      <c r="C13">
        <v>194.18758509786201</v>
      </c>
      <c r="D13">
        <v>98.135687779949393</v>
      </c>
      <c r="E13">
        <v>1.1000000000000001</v>
      </c>
      <c r="F13">
        <f t="shared" si="1"/>
        <v>-669.07417667703305</v>
      </c>
      <c r="G13">
        <f t="shared" si="2"/>
        <v>-338.16504007586298</v>
      </c>
      <c r="H13">
        <f t="shared" si="3"/>
        <v>-121.1467380099576</v>
      </c>
      <c r="I13">
        <v>1.1000000000000001</v>
      </c>
      <c r="J13">
        <f t="shared" si="4"/>
        <v>669.07417667703305</v>
      </c>
      <c r="K13">
        <f t="shared" si="0"/>
        <v>338.16504007586298</v>
      </c>
      <c r="L13">
        <f t="shared" si="0"/>
        <v>121.1467380099576</v>
      </c>
      <c r="M13">
        <v>6</v>
      </c>
      <c r="N13">
        <v>116</v>
      </c>
      <c r="O13">
        <v>2</v>
      </c>
    </row>
    <row r="14" spans="1:20" x14ac:dyDescent="0.35">
      <c r="A14">
        <v>1.2</v>
      </c>
      <c r="B14">
        <v>454.16685080733299</v>
      </c>
      <c r="C14">
        <v>179.52983276944201</v>
      </c>
      <c r="D14">
        <v>93.709000080215901</v>
      </c>
      <c r="E14">
        <v>1.2</v>
      </c>
      <c r="F14">
        <f t="shared" si="1"/>
        <v>-712.44032676954703</v>
      </c>
      <c r="G14">
        <f t="shared" si="2"/>
        <v>-352.82279240428295</v>
      </c>
      <c r="H14">
        <f t="shared" si="3"/>
        <v>-125.57342570969109</v>
      </c>
      <c r="I14">
        <v>1.2</v>
      </c>
      <c r="J14">
        <f t="shared" si="4"/>
        <v>712.44032676954703</v>
      </c>
      <c r="K14">
        <f t="shared" si="0"/>
        <v>352.82279240428295</v>
      </c>
      <c r="L14">
        <f t="shared" si="0"/>
        <v>125.57342570969109</v>
      </c>
      <c r="M14">
        <v>6</v>
      </c>
      <c r="N14">
        <v>116</v>
      </c>
      <c r="O14">
        <v>2</v>
      </c>
    </row>
    <row r="15" spans="1:20" x14ac:dyDescent="0.35">
      <c r="A15">
        <v>1.3</v>
      </c>
      <c r="B15">
        <v>414.38301915522402</v>
      </c>
      <c r="C15">
        <v>166.50345217345301</v>
      </c>
      <c r="D15">
        <v>89.875002259479203</v>
      </c>
      <c r="E15">
        <v>1.3</v>
      </c>
      <c r="F15">
        <f t="shared" si="1"/>
        <v>-752.22415842165606</v>
      </c>
      <c r="G15">
        <f t="shared" si="2"/>
        <v>-365.84917300027195</v>
      </c>
      <c r="H15">
        <f t="shared" si="3"/>
        <v>-129.40742353042779</v>
      </c>
      <c r="I15">
        <v>1.3</v>
      </c>
      <c r="J15">
        <f t="shared" si="4"/>
        <v>752.22415842165606</v>
      </c>
      <c r="K15">
        <f t="shared" si="0"/>
        <v>365.84917300027195</v>
      </c>
      <c r="L15">
        <f t="shared" si="0"/>
        <v>129.40742353042779</v>
      </c>
      <c r="M15">
        <v>6</v>
      </c>
      <c r="N15">
        <v>116</v>
      </c>
      <c r="O15">
        <v>2</v>
      </c>
    </row>
    <row r="16" spans="1:20" x14ac:dyDescent="0.35">
      <c r="A16">
        <v>1.4</v>
      </c>
      <c r="B16">
        <v>378.09662218481202</v>
      </c>
      <c r="C16">
        <v>154.89775833267001</v>
      </c>
      <c r="D16">
        <v>86.542636492227999</v>
      </c>
      <c r="E16">
        <v>1.4</v>
      </c>
      <c r="F16">
        <f t="shared" si="1"/>
        <v>-788.510555392068</v>
      </c>
      <c r="G16">
        <f t="shared" si="2"/>
        <v>-377.45486684105492</v>
      </c>
      <c r="H16">
        <f t="shared" si="3"/>
        <v>-132.73978929767901</v>
      </c>
      <c r="I16">
        <v>1.4</v>
      </c>
      <c r="J16">
        <f t="shared" si="4"/>
        <v>788.510555392068</v>
      </c>
      <c r="K16">
        <f t="shared" si="0"/>
        <v>377.45486684105492</v>
      </c>
      <c r="L16">
        <f t="shared" si="0"/>
        <v>132.73978929767901</v>
      </c>
      <c r="M16">
        <v>6</v>
      </c>
      <c r="N16">
        <v>116</v>
      </c>
      <c r="O16">
        <v>2</v>
      </c>
    </row>
    <row r="17" spans="1:15" x14ac:dyDescent="0.35">
      <c r="A17">
        <v>1.5</v>
      </c>
      <c r="B17">
        <v>345.17609100329901</v>
      </c>
      <c r="C17">
        <v>144.53146657425501</v>
      </c>
      <c r="D17">
        <v>83.636045364160594</v>
      </c>
      <c r="E17">
        <v>1.5</v>
      </c>
      <c r="F17">
        <f t="shared" si="1"/>
        <v>-821.43108657358107</v>
      </c>
      <c r="G17">
        <f t="shared" si="2"/>
        <v>-387.82115859946998</v>
      </c>
      <c r="H17">
        <f t="shared" si="3"/>
        <v>-135.6463804257464</v>
      </c>
      <c r="I17">
        <v>1.5</v>
      </c>
      <c r="J17">
        <f t="shared" si="4"/>
        <v>821.43108657358107</v>
      </c>
      <c r="K17">
        <f t="shared" si="0"/>
        <v>387.82115859946998</v>
      </c>
      <c r="L17">
        <f t="shared" si="0"/>
        <v>135.6463804257464</v>
      </c>
      <c r="M17">
        <v>6</v>
      </c>
      <c r="N17">
        <v>116</v>
      </c>
      <c r="O17">
        <v>2</v>
      </c>
    </row>
    <row r="18" spans="1:15" x14ac:dyDescent="0.35">
      <c r="A18">
        <v>1.6</v>
      </c>
      <c r="B18">
        <v>315.432739184296</v>
      </c>
      <c r="C18">
        <v>135.255804585308</v>
      </c>
      <c r="D18">
        <v>81.093406190478206</v>
      </c>
      <c r="E18">
        <v>1.6</v>
      </c>
      <c r="F18">
        <f t="shared" si="1"/>
        <v>-851.17443839258408</v>
      </c>
      <c r="G18">
        <f t="shared" si="2"/>
        <v>-397.09682058841696</v>
      </c>
      <c r="H18">
        <f t="shared" si="3"/>
        <v>-138.18901959942878</v>
      </c>
      <c r="I18">
        <v>1.6</v>
      </c>
      <c r="J18">
        <f t="shared" si="4"/>
        <v>851.17443839258408</v>
      </c>
      <c r="K18">
        <f t="shared" si="4"/>
        <v>397.09682058841696</v>
      </c>
      <c r="L18">
        <f t="shared" si="4"/>
        <v>138.18901959942878</v>
      </c>
      <c r="M18">
        <v>6</v>
      </c>
      <c r="N18">
        <v>116</v>
      </c>
      <c r="O18">
        <v>2</v>
      </c>
    </row>
    <row r="19" spans="1:15" x14ac:dyDescent="0.35">
      <c r="A19">
        <v>1.7</v>
      </c>
      <c r="B19">
        <v>288.62085120876401</v>
      </c>
      <c r="C19">
        <v>126.952721232567</v>
      </c>
      <c r="D19">
        <v>78.863518921446399</v>
      </c>
      <c r="E19">
        <v>1.7</v>
      </c>
      <c r="F19">
        <f t="shared" si="1"/>
        <v>-877.98632636811612</v>
      </c>
      <c r="G19">
        <f t="shared" si="2"/>
        <v>-405.39990394115796</v>
      </c>
      <c r="H19">
        <f t="shared" si="3"/>
        <v>-140.4189068684606</v>
      </c>
      <c r="I19">
        <v>1.7</v>
      </c>
      <c r="J19">
        <f t="shared" si="4"/>
        <v>877.98632636811612</v>
      </c>
      <c r="K19">
        <f t="shared" si="4"/>
        <v>405.39990394115796</v>
      </c>
      <c r="L19">
        <f t="shared" si="4"/>
        <v>140.4189068684606</v>
      </c>
      <c r="M19">
        <v>6</v>
      </c>
      <c r="N19">
        <v>116</v>
      </c>
      <c r="O19">
        <v>2</v>
      </c>
    </row>
    <row r="20" spans="1:15" x14ac:dyDescent="0.35">
      <c r="A20">
        <v>1.8</v>
      </c>
      <c r="B20">
        <v>264.45834044516897</v>
      </c>
      <c r="C20">
        <v>119.52868636422301</v>
      </c>
      <c r="D20">
        <v>76.902004963700406</v>
      </c>
      <c r="E20">
        <v>1.8</v>
      </c>
      <c r="F20">
        <f t="shared" si="1"/>
        <v>-902.14883713171116</v>
      </c>
      <c r="G20">
        <f t="shared" si="2"/>
        <v>-412.82393880950195</v>
      </c>
      <c r="H20">
        <f t="shared" si="3"/>
        <v>-142.3804208262066</v>
      </c>
      <c r="I20">
        <v>1.8</v>
      </c>
      <c r="J20">
        <f t="shared" si="4"/>
        <v>902.14883713171116</v>
      </c>
      <c r="K20">
        <f t="shared" si="4"/>
        <v>412.82393880950195</v>
      </c>
      <c r="L20">
        <f t="shared" si="4"/>
        <v>142.3804208262066</v>
      </c>
      <c r="M20">
        <v>6</v>
      </c>
      <c r="N20">
        <v>116</v>
      </c>
      <c r="O20">
        <v>2</v>
      </c>
    </row>
    <row r="21" spans="1:15" x14ac:dyDescent="0.35">
      <c r="A21">
        <v>1.9</v>
      </c>
      <c r="B21">
        <v>242.66049886385801</v>
      </c>
      <c r="C21">
        <v>112.906476722259</v>
      </c>
      <c r="D21">
        <v>75.168796538237103</v>
      </c>
      <c r="E21">
        <v>1.9</v>
      </c>
      <c r="F21">
        <f t="shared" si="1"/>
        <v>-923.94667871302204</v>
      </c>
      <c r="G21">
        <f t="shared" si="2"/>
        <v>-419.44614845146594</v>
      </c>
      <c r="H21">
        <f t="shared" si="3"/>
        <v>-144.11362925166989</v>
      </c>
      <c r="I21">
        <v>1.9</v>
      </c>
      <c r="J21">
        <f t="shared" si="4"/>
        <v>923.94667871302204</v>
      </c>
      <c r="K21">
        <f t="shared" si="4"/>
        <v>419.44614845146594</v>
      </c>
      <c r="L21">
        <f t="shared" si="4"/>
        <v>144.11362925166989</v>
      </c>
      <c r="M21">
        <v>6</v>
      </c>
      <c r="N21">
        <v>116</v>
      </c>
      <c r="O21">
        <v>2</v>
      </c>
    </row>
    <row r="22" spans="1:15" x14ac:dyDescent="0.35">
      <c r="A22">
        <v>2</v>
      </c>
      <c r="B22">
        <v>222.97233456517401</v>
      </c>
      <c r="C22">
        <v>107.017576231503</v>
      </c>
      <c r="D22">
        <v>73.627641513328498</v>
      </c>
      <c r="E22">
        <v>2</v>
      </c>
      <c r="F22">
        <f t="shared" si="1"/>
        <v>-943.63484301170604</v>
      </c>
      <c r="G22">
        <f t="shared" si="2"/>
        <v>-425.33504894222199</v>
      </c>
      <c r="H22">
        <f t="shared" si="3"/>
        <v>-145.65478427657848</v>
      </c>
      <c r="I22">
        <v>2</v>
      </c>
      <c r="J22">
        <f t="shared" si="4"/>
        <v>943.63484301170604</v>
      </c>
      <c r="K22">
        <f t="shared" si="4"/>
        <v>425.33504894222199</v>
      </c>
      <c r="L22">
        <f t="shared" si="4"/>
        <v>145.65478427657848</v>
      </c>
      <c r="M22">
        <v>6</v>
      </c>
      <c r="N22">
        <v>116</v>
      </c>
      <c r="O22">
        <v>2</v>
      </c>
    </row>
    <row r="23" spans="1:15" x14ac:dyDescent="0.35">
      <c r="A23">
        <v>2.1</v>
      </c>
      <c r="B23">
        <v>205.18814262848201</v>
      </c>
      <c r="C23">
        <v>101.796836685697</v>
      </c>
      <c r="D23">
        <v>72.2470949251679</v>
      </c>
      <c r="E23">
        <v>2.1</v>
      </c>
      <c r="F23">
        <f t="shared" si="1"/>
        <v>-961.41903494839812</v>
      </c>
      <c r="G23">
        <f t="shared" si="2"/>
        <v>-430.55578848802793</v>
      </c>
      <c r="H23">
        <f t="shared" si="3"/>
        <v>-147.03533086473908</v>
      </c>
      <c r="I23">
        <v>2.1</v>
      </c>
      <c r="J23">
        <f t="shared" si="4"/>
        <v>961.41903494839812</v>
      </c>
      <c r="K23">
        <f t="shared" si="4"/>
        <v>430.55578848802793</v>
      </c>
      <c r="L23">
        <f t="shared" si="4"/>
        <v>147.03533086473908</v>
      </c>
      <c r="M23">
        <v>6</v>
      </c>
      <c r="N23">
        <v>116</v>
      </c>
      <c r="O23">
        <v>2</v>
      </c>
    </row>
    <row r="24" spans="1:15" x14ac:dyDescent="0.35">
      <c r="A24">
        <v>2.2000000000000002</v>
      </c>
      <c r="B24">
        <v>189.152227283244</v>
      </c>
      <c r="C24">
        <v>97.179829072101001</v>
      </c>
      <c r="D24">
        <v>71.001700301960199</v>
      </c>
      <c r="E24">
        <v>2.2000000000000002</v>
      </c>
      <c r="F24">
        <f t="shared" si="1"/>
        <v>-977.4549502936361</v>
      </c>
      <c r="G24">
        <f t="shared" si="2"/>
        <v>-435.17279610162393</v>
      </c>
      <c r="H24">
        <f t="shared" si="3"/>
        <v>-148.2807254879468</v>
      </c>
      <c r="I24">
        <v>2.2000000000000002</v>
      </c>
      <c r="J24">
        <f t="shared" si="4"/>
        <v>977.4549502936361</v>
      </c>
      <c r="K24">
        <f t="shared" si="4"/>
        <v>435.17279610162393</v>
      </c>
      <c r="L24">
        <f t="shared" si="4"/>
        <v>148.2807254879468</v>
      </c>
      <c r="M24">
        <v>6</v>
      </c>
      <c r="N24">
        <v>116</v>
      </c>
      <c r="O24">
        <v>2</v>
      </c>
    </row>
    <row r="25" spans="1:15" x14ac:dyDescent="0.35">
      <c r="A25">
        <v>2.2999999999999998</v>
      </c>
      <c r="B25">
        <v>174.74306519163699</v>
      </c>
      <c r="C25">
        <v>93.102282073149695</v>
      </c>
      <c r="D25">
        <v>69.872231418170401</v>
      </c>
      <c r="E25">
        <v>2.2999999999999998</v>
      </c>
      <c r="F25">
        <f t="shared" si="1"/>
        <v>-991.86411238524306</v>
      </c>
      <c r="G25">
        <f t="shared" si="2"/>
        <v>-439.25034310057526</v>
      </c>
      <c r="H25">
        <f t="shared" si="3"/>
        <v>-149.41019437173659</v>
      </c>
      <c r="I25">
        <v>2.2999999999999998</v>
      </c>
      <c r="J25">
        <f t="shared" si="4"/>
        <v>991.86411238524306</v>
      </c>
      <c r="K25">
        <f t="shared" si="4"/>
        <v>439.25034310057526</v>
      </c>
      <c r="L25">
        <f t="shared" si="4"/>
        <v>149.41019437173659</v>
      </c>
      <c r="M25">
        <v>6</v>
      </c>
      <c r="N25">
        <v>116</v>
      </c>
      <c r="O25">
        <v>2</v>
      </c>
    </row>
    <row r="26" spans="1:15" x14ac:dyDescent="0.35">
      <c r="A26">
        <v>2.4</v>
      </c>
      <c r="B26">
        <v>161.85178754228301</v>
      </c>
      <c r="C26">
        <v>89.500568259436903</v>
      </c>
      <c r="D26">
        <v>68.844634899530902</v>
      </c>
      <c r="E26">
        <v>2.4</v>
      </c>
      <c r="F26">
        <f t="shared" si="1"/>
        <v>-1004.7553900345971</v>
      </c>
      <c r="G26">
        <f t="shared" si="2"/>
        <v>-442.85205691428803</v>
      </c>
      <c r="H26">
        <f t="shared" si="3"/>
        <v>-150.43779089037611</v>
      </c>
      <c r="I26">
        <v>2.4</v>
      </c>
      <c r="J26">
        <f t="shared" si="4"/>
        <v>1004.7553900345971</v>
      </c>
      <c r="K26">
        <f t="shared" si="4"/>
        <v>442.85205691428803</v>
      </c>
      <c r="L26">
        <f t="shared" si="4"/>
        <v>150.43779089037611</v>
      </c>
      <c r="M26">
        <v>6</v>
      </c>
      <c r="N26">
        <v>116</v>
      </c>
      <c r="O26">
        <v>2</v>
      </c>
    </row>
    <row r="27" spans="1:15" x14ac:dyDescent="0.35">
      <c r="A27">
        <v>2.5</v>
      </c>
      <c r="B27">
        <v>150.36640748892199</v>
      </c>
      <c r="C27">
        <v>86.312748356751996</v>
      </c>
      <c r="D27">
        <v>67.908025369472995</v>
      </c>
      <c r="E27">
        <v>2.5</v>
      </c>
      <c r="F27">
        <f t="shared" si="1"/>
        <v>-1016.240770087958</v>
      </c>
      <c r="G27">
        <f t="shared" si="2"/>
        <v>-446.03987681697299</v>
      </c>
      <c r="H27">
        <f t="shared" si="3"/>
        <v>-151.374400420434</v>
      </c>
      <c r="I27">
        <v>2.5</v>
      </c>
      <c r="J27">
        <f t="shared" si="4"/>
        <v>1016.240770087958</v>
      </c>
      <c r="K27">
        <f t="shared" si="4"/>
        <v>446.03987681697299</v>
      </c>
      <c r="L27">
        <f t="shared" si="4"/>
        <v>151.374400420434</v>
      </c>
      <c r="M27">
        <v>6</v>
      </c>
      <c r="N27">
        <v>116</v>
      </c>
      <c r="O27">
        <v>2</v>
      </c>
    </row>
    <row r="28" spans="1:15" x14ac:dyDescent="0.35">
      <c r="A28">
        <v>2.6</v>
      </c>
      <c r="B28">
        <v>140.16648818580299</v>
      </c>
      <c r="C28">
        <v>83.480444845060006</v>
      </c>
      <c r="D28">
        <v>67.052434173388207</v>
      </c>
      <c r="E28">
        <v>2.6</v>
      </c>
      <c r="F28">
        <f t="shared" si="1"/>
        <v>-1026.4406893910771</v>
      </c>
      <c r="G28">
        <f t="shared" si="2"/>
        <v>-448.87218032866497</v>
      </c>
      <c r="H28">
        <f t="shared" si="3"/>
        <v>-152.22999161651879</v>
      </c>
      <c r="I28">
        <v>2.6</v>
      </c>
      <c r="J28">
        <f t="shared" si="4"/>
        <v>1026.4406893910771</v>
      </c>
      <c r="K28">
        <f t="shared" si="4"/>
        <v>448.87218032866497</v>
      </c>
      <c r="L28">
        <f t="shared" si="4"/>
        <v>152.22999161651879</v>
      </c>
      <c r="M28">
        <v>6</v>
      </c>
      <c r="N28">
        <v>116</v>
      </c>
      <c r="O28">
        <v>2</v>
      </c>
    </row>
    <row r="29" spans="1:15" x14ac:dyDescent="0.35">
      <c r="A29">
        <v>2.7</v>
      </c>
      <c r="B29">
        <v>131.12614345438499</v>
      </c>
      <c r="C29">
        <v>80.951531881409807</v>
      </c>
      <c r="D29">
        <v>66.267099850082005</v>
      </c>
      <c r="E29">
        <v>2.7</v>
      </c>
      <c r="F29">
        <f t="shared" si="1"/>
        <v>-1035.4810341224952</v>
      </c>
      <c r="G29">
        <f t="shared" si="2"/>
        <v>-451.40109329231518</v>
      </c>
      <c r="H29">
        <f t="shared" si="3"/>
        <v>-153.015325939825</v>
      </c>
      <c r="I29">
        <v>2.7</v>
      </c>
      <c r="J29">
        <f t="shared" si="4"/>
        <v>1035.4810341224952</v>
      </c>
      <c r="K29">
        <f t="shared" si="4"/>
        <v>451.40109329231518</v>
      </c>
      <c r="L29">
        <f t="shared" si="4"/>
        <v>153.015325939825</v>
      </c>
      <c r="M29">
        <v>6</v>
      </c>
      <c r="N29">
        <v>116</v>
      </c>
      <c r="O29">
        <v>2</v>
      </c>
    </row>
    <row r="30" spans="1:15" x14ac:dyDescent="0.35">
      <c r="A30">
        <v>2.8</v>
      </c>
      <c r="B30">
        <v>123.120528233795</v>
      </c>
      <c r="C30">
        <v>78.682540738384006</v>
      </c>
      <c r="D30">
        <v>65.539962874750401</v>
      </c>
      <c r="E30">
        <v>2.8</v>
      </c>
      <c r="F30">
        <f t="shared" si="1"/>
        <v>-1043.486649343085</v>
      </c>
      <c r="G30">
        <f t="shared" si="2"/>
        <v>-453.67008443534098</v>
      </c>
      <c r="H30">
        <f t="shared" si="3"/>
        <v>-153.74246291515658</v>
      </c>
      <c r="I30">
        <v>2.8</v>
      </c>
      <c r="J30">
        <f t="shared" si="4"/>
        <v>1043.486649343085</v>
      </c>
      <c r="K30">
        <f t="shared" si="4"/>
        <v>453.67008443534098</v>
      </c>
      <c r="L30">
        <f t="shared" si="4"/>
        <v>153.74246291515658</v>
      </c>
      <c r="M30">
        <v>6</v>
      </c>
      <c r="N30">
        <v>116</v>
      </c>
      <c r="O30">
        <v>2</v>
      </c>
    </row>
    <row r="31" spans="1:15" x14ac:dyDescent="0.35">
      <c r="A31">
        <v>2.9</v>
      </c>
      <c r="B31">
        <v>116.03164494745801</v>
      </c>
      <c r="C31">
        <v>76.639252806887498</v>
      </c>
      <c r="D31">
        <v>64.858551945089701</v>
      </c>
      <c r="E31">
        <v>2.9</v>
      </c>
      <c r="F31">
        <f t="shared" si="1"/>
        <v>-1050.575532629422</v>
      </c>
      <c r="G31">
        <f t="shared" si="2"/>
        <v>-455.71337236683746</v>
      </c>
      <c r="H31">
        <f t="shared" si="3"/>
        <v>-154.42387384481731</v>
      </c>
      <c r="I31">
        <v>2.9</v>
      </c>
      <c r="J31">
        <f t="shared" si="4"/>
        <v>1050.575532629422</v>
      </c>
      <c r="K31">
        <f t="shared" si="4"/>
        <v>455.71337236683746</v>
      </c>
      <c r="L31">
        <f t="shared" si="4"/>
        <v>154.42387384481731</v>
      </c>
      <c r="M31">
        <v>6</v>
      </c>
      <c r="N31">
        <v>116</v>
      </c>
      <c r="O31">
        <v>2</v>
      </c>
    </row>
    <row r="32" spans="1:15" x14ac:dyDescent="0.35">
      <c r="A32">
        <v>3</v>
      </c>
      <c r="B32">
        <v>109.751237808992</v>
      </c>
      <c r="C32">
        <v>74.794802431851906</v>
      </c>
      <c r="D32">
        <v>64.2117252117704</v>
      </c>
      <c r="E32">
        <v>3</v>
      </c>
      <c r="F32">
        <f t="shared" si="1"/>
        <v>-1056.855939767888</v>
      </c>
      <c r="G32">
        <f t="shared" si="2"/>
        <v>-457.55782274187305</v>
      </c>
      <c r="H32">
        <f t="shared" si="3"/>
        <v>-155.07070057813661</v>
      </c>
      <c r="I32">
        <v>3</v>
      </c>
      <c r="J32">
        <f t="shared" si="4"/>
        <v>1056.855939767888</v>
      </c>
      <c r="K32">
        <f t="shared" si="4"/>
        <v>457.55782274187305</v>
      </c>
      <c r="L32">
        <f t="shared" si="4"/>
        <v>155.07070057813661</v>
      </c>
      <c r="M32">
        <v>6</v>
      </c>
      <c r="N32">
        <v>116</v>
      </c>
      <c r="O32">
        <v>2</v>
      </c>
    </row>
    <row r="33" spans="1:15" x14ac:dyDescent="0.35">
      <c r="A33">
        <v>3.1</v>
      </c>
      <c r="B33">
        <v>104.18071884530301</v>
      </c>
      <c r="C33">
        <v>73.125979142872097</v>
      </c>
      <c r="D33">
        <v>63.591272535047402</v>
      </c>
      <c r="E33">
        <v>3.1</v>
      </c>
      <c r="F33">
        <f t="shared" si="1"/>
        <v>-1062.426458731577</v>
      </c>
      <c r="G33">
        <f t="shared" si="2"/>
        <v>-459.22664603085286</v>
      </c>
      <c r="H33">
        <f t="shared" si="3"/>
        <v>-155.69115325485959</v>
      </c>
      <c r="I33">
        <v>3.1</v>
      </c>
      <c r="J33">
        <f t="shared" si="4"/>
        <v>1062.426458731577</v>
      </c>
      <c r="K33">
        <f t="shared" si="4"/>
        <v>459.22664603085286</v>
      </c>
      <c r="L33">
        <f t="shared" si="4"/>
        <v>155.69115325485959</v>
      </c>
      <c r="M33">
        <v>6</v>
      </c>
      <c r="N33">
        <v>116</v>
      </c>
      <c r="O33">
        <v>2</v>
      </c>
    </row>
    <row r="34" spans="1:15" x14ac:dyDescent="0.35">
      <c r="A34">
        <v>3.2</v>
      </c>
      <c r="B34">
        <v>99.229851686178705</v>
      </c>
      <c r="C34">
        <v>71.609373684392594</v>
      </c>
      <c r="D34">
        <v>62.9925816963203</v>
      </c>
      <c r="E34">
        <v>3.2</v>
      </c>
      <c r="F34">
        <f t="shared" si="1"/>
        <v>-1067.3773258907013</v>
      </c>
      <c r="G34">
        <f t="shared" si="2"/>
        <v>-460.74325148933235</v>
      </c>
      <c r="H34">
        <f t="shared" si="3"/>
        <v>-156.28984409358668</v>
      </c>
      <c r="I34">
        <v>3.2</v>
      </c>
      <c r="J34">
        <f t="shared" si="4"/>
        <v>1067.3773258907013</v>
      </c>
      <c r="K34">
        <f t="shared" si="4"/>
        <v>460.74325148933235</v>
      </c>
      <c r="L34">
        <f t="shared" si="4"/>
        <v>156.28984409358668</v>
      </c>
      <c r="M34">
        <v>6</v>
      </c>
      <c r="N34">
        <v>116</v>
      </c>
      <c r="O34">
        <v>2</v>
      </c>
    </row>
    <row r="35" spans="1:15" x14ac:dyDescent="0.35">
      <c r="A35">
        <v>3.3</v>
      </c>
      <c r="B35">
        <v>94.816259809105404</v>
      </c>
      <c r="C35">
        <v>70.219179037897504</v>
      </c>
      <c r="D35">
        <v>62.414213298779003</v>
      </c>
      <c r="E35">
        <v>3.3</v>
      </c>
      <c r="F35">
        <f t="shared" ref="F35:F66" si="5">B35-Uganda_Adult_High_Risk_LRV_zero</f>
        <v>-1071.7909177677748</v>
      </c>
      <c r="G35">
        <f t="shared" ref="G35:G66" si="6">C35-Uganda_Adult_Medium_Risk_LRV_zero</f>
        <v>-462.13344613582746</v>
      </c>
      <c r="H35">
        <f t="shared" ref="H35:H66" si="7">D35-Uganda_Adult_Low_Risk_LRV_zero</f>
        <v>-156.86821249112799</v>
      </c>
      <c r="I35">
        <v>3.3</v>
      </c>
      <c r="J35">
        <f t="shared" si="4"/>
        <v>1071.7909177677748</v>
      </c>
      <c r="K35">
        <f t="shared" si="4"/>
        <v>462.13344613582746</v>
      </c>
      <c r="L35">
        <f t="shared" si="4"/>
        <v>156.86821249112799</v>
      </c>
      <c r="M35">
        <v>6</v>
      </c>
      <c r="N35">
        <v>116</v>
      </c>
      <c r="O35">
        <v>2</v>
      </c>
    </row>
    <row r="36" spans="1:15" x14ac:dyDescent="0.35">
      <c r="A36">
        <v>3.4</v>
      </c>
      <c r="B36">
        <v>90.866526420358099</v>
      </c>
      <c r="C36">
        <v>68.927780943374401</v>
      </c>
      <c r="D36">
        <v>61.856785408494197</v>
      </c>
      <c r="E36">
        <v>3.4</v>
      </c>
      <c r="F36">
        <f t="shared" si="5"/>
        <v>-1075.7406511565221</v>
      </c>
      <c r="G36">
        <f t="shared" si="6"/>
        <v>-463.42484423035057</v>
      </c>
      <c r="H36">
        <f t="shared" si="7"/>
        <v>-157.42564038141279</v>
      </c>
      <c r="I36">
        <v>3.4</v>
      </c>
      <c r="J36">
        <f t="shared" si="4"/>
        <v>1075.7406511565221</v>
      </c>
      <c r="K36">
        <f t="shared" si="4"/>
        <v>463.42484423035057</v>
      </c>
      <c r="L36">
        <f t="shared" si="4"/>
        <v>157.42564038141279</v>
      </c>
      <c r="M36">
        <v>6</v>
      </c>
      <c r="N36">
        <v>116</v>
      </c>
      <c r="O36">
        <v>2</v>
      </c>
    </row>
    <row r="37" spans="1:15" x14ac:dyDescent="0.35">
      <c r="A37">
        <v>3.5</v>
      </c>
      <c r="B37">
        <v>87.318069061589796</v>
      </c>
      <c r="C37">
        <v>67.708916269415695</v>
      </c>
      <c r="D37">
        <v>61.321732227424697</v>
      </c>
      <c r="E37">
        <v>3.5</v>
      </c>
      <c r="F37">
        <f t="shared" si="5"/>
        <v>-1079.2891085152903</v>
      </c>
      <c r="G37">
        <f t="shared" si="6"/>
        <v>-464.64370890430928</v>
      </c>
      <c r="H37">
        <f t="shared" si="7"/>
        <v>-157.96069356248231</v>
      </c>
      <c r="I37">
        <v>3.5</v>
      </c>
      <c r="J37">
        <f t="shared" si="4"/>
        <v>1079.2891085152903</v>
      </c>
      <c r="K37">
        <f t="shared" si="4"/>
        <v>464.64370890430928</v>
      </c>
      <c r="L37">
        <f t="shared" si="4"/>
        <v>157.96069356248231</v>
      </c>
      <c r="M37">
        <v>6</v>
      </c>
      <c r="N37">
        <v>116</v>
      </c>
      <c r="O37">
        <v>2</v>
      </c>
    </row>
    <row r="38" spans="1:15" x14ac:dyDescent="0.35">
      <c r="A38">
        <v>3.6</v>
      </c>
      <c r="B38">
        <v>84.120417037516802</v>
      </c>
      <c r="C38">
        <v>66.541762678495701</v>
      </c>
      <c r="D38">
        <v>60.810336731642899</v>
      </c>
      <c r="E38">
        <v>3.6</v>
      </c>
      <c r="F38">
        <f t="shared" si="5"/>
        <v>-1082.4867605393633</v>
      </c>
      <c r="G38">
        <f t="shared" si="6"/>
        <v>-465.81086249522923</v>
      </c>
      <c r="H38">
        <f t="shared" si="7"/>
        <v>-158.47208905826409</v>
      </c>
      <c r="I38">
        <v>3.6</v>
      </c>
      <c r="J38">
        <f t="shared" si="4"/>
        <v>1082.4867605393633</v>
      </c>
      <c r="K38">
        <f t="shared" si="4"/>
        <v>465.81086249522923</v>
      </c>
      <c r="L38">
        <f t="shared" si="4"/>
        <v>158.47208905826409</v>
      </c>
      <c r="M38">
        <v>6</v>
      </c>
      <c r="N38">
        <v>116</v>
      </c>
      <c r="O38">
        <v>2</v>
      </c>
    </row>
    <row r="39" spans="1:15" x14ac:dyDescent="0.35">
      <c r="A39">
        <v>3.7</v>
      </c>
      <c r="B39">
        <v>81.234971633667399</v>
      </c>
      <c r="C39">
        <v>65.413765311697901</v>
      </c>
      <c r="D39">
        <v>60.323169873102003</v>
      </c>
      <c r="E39">
        <v>3.7</v>
      </c>
      <c r="F39">
        <f t="shared" si="5"/>
        <v>-1085.3722059432127</v>
      </c>
      <c r="G39">
        <f t="shared" si="6"/>
        <v>-466.93885986202707</v>
      </c>
      <c r="H39">
        <f t="shared" si="7"/>
        <v>-158.95925591680498</v>
      </c>
      <c r="I39">
        <v>3.7</v>
      </c>
      <c r="J39">
        <f t="shared" si="4"/>
        <v>1085.3722059432127</v>
      </c>
      <c r="K39">
        <f t="shared" si="4"/>
        <v>466.93885986202707</v>
      </c>
      <c r="L39">
        <f t="shared" si="4"/>
        <v>158.95925591680498</v>
      </c>
      <c r="M39">
        <v>6</v>
      </c>
      <c r="N39">
        <v>116</v>
      </c>
      <c r="O39">
        <v>2</v>
      </c>
    </row>
    <row r="40" spans="1:15" x14ac:dyDescent="0.35">
      <c r="A40">
        <v>3.8</v>
      </c>
      <c r="B40">
        <v>78.633086521124596</v>
      </c>
      <c r="C40">
        <v>64.320771596051799</v>
      </c>
      <c r="D40">
        <v>59.859868120662902</v>
      </c>
      <c r="E40">
        <v>3.8</v>
      </c>
      <c r="F40">
        <f t="shared" si="5"/>
        <v>-1087.9740910557555</v>
      </c>
      <c r="G40">
        <f t="shared" si="6"/>
        <v>-468.03185357767313</v>
      </c>
      <c r="H40">
        <f t="shared" si="7"/>
        <v>-159.4225576692441</v>
      </c>
      <c r="I40">
        <v>3.8</v>
      </c>
      <c r="J40">
        <f t="shared" si="4"/>
        <v>1087.9740910557555</v>
      </c>
      <c r="K40">
        <f t="shared" si="4"/>
        <v>468.03185357767313</v>
      </c>
      <c r="L40">
        <f t="shared" si="4"/>
        <v>159.4225576692441</v>
      </c>
      <c r="M40">
        <v>6</v>
      </c>
      <c r="N40">
        <v>116</v>
      </c>
      <c r="O40">
        <v>2</v>
      </c>
    </row>
    <row r="41" spans="1:15" x14ac:dyDescent="0.35">
      <c r="A41">
        <v>3.9</v>
      </c>
      <c r="B41">
        <v>76.292959302841098</v>
      </c>
      <c r="C41">
        <v>63.264635111176602</v>
      </c>
      <c r="D41">
        <v>59.4191050758755</v>
      </c>
      <c r="E41">
        <v>3.9</v>
      </c>
      <c r="F41">
        <f t="shared" si="5"/>
        <v>-1090.3142182740389</v>
      </c>
      <c r="G41">
        <f t="shared" si="6"/>
        <v>-469.08799006254833</v>
      </c>
      <c r="H41">
        <f t="shared" si="7"/>
        <v>-159.86332071403149</v>
      </c>
      <c r="I41">
        <v>3.9</v>
      </c>
      <c r="J41">
        <f t="shared" si="4"/>
        <v>1090.3142182740389</v>
      </c>
      <c r="K41">
        <f t="shared" si="4"/>
        <v>469.08799006254833</v>
      </c>
      <c r="L41">
        <f t="shared" si="4"/>
        <v>159.86332071403149</v>
      </c>
      <c r="M41">
        <v>6</v>
      </c>
      <c r="N41">
        <v>116</v>
      </c>
      <c r="O41">
        <v>2</v>
      </c>
    </row>
    <row r="42" spans="1:15" x14ac:dyDescent="0.35">
      <c r="A42">
        <v>4</v>
      </c>
      <c r="B42">
        <v>74.196234487432704</v>
      </c>
      <c r="C42">
        <v>62.249773290044203</v>
      </c>
      <c r="D42">
        <v>58.998642877421098</v>
      </c>
      <c r="E42">
        <v>4</v>
      </c>
      <c r="F42">
        <f t="shared" si="5"/>
        <v>-1092.4109430894473</v>
      </c>
      <c r="G42">
        <f t="shared" si="6"/>
        <v>-470.10285188368073</v>
      </c>
      <c r="H42">
        <f t="shared" si="7"/>
        <v>-160.28378291248589</v>
      </c>
      <c r="I42">
        <v>4</v>
      </c>
      <c r="J42">
        <f t="shared" si="4"/>
        <v>1092.4109430894473</v>
      </c>
      <c r="K42">
        <f t="shared" si="4"/>
        <v>470.10285188368073</v>
      </c>
      <c r="L42">
        <f t="shared" si="4"/>
        <v>160.28378291248589</v>
      </c>
      <c r="M42">
        <v>6</v>
      </c>
      <c r="N42">
        <v>116</v>
      </c>
      <c r="O42">
        <v>2</v>
      </c>
    </row>
    <row r="43" spans="1:15" x14ac:dyDescent="0.35">
      <c r="A43">
        <v>4.0999999999999996</v>
      </c>
      <c r="B43">
        <v>72.325243223581097</v>
      </c>
      <c r="C43">
        <v>61.280395038168599</v>
      </c>
      <c r="D43">
        <v>58.5954264810251</v>
      </c>
      <c r="E43">
        <v>4.0999999999999996</v>
      </c>
      <c r="F43">
        <f t="shared" si="5"/>
        <v>-1094.281934353299</v>
      </c>
      <c r="G43">
        <f t="shared" si="6"/>
        <v>-471.07223013555637</v>
      </c>
      <c r="H43">
        <f t="shared" si="7"/>
        <v>-160.68699930888189</v>
      </c>
      <c r="I43">
        <v>4.0999999999999996</v>
      </c>
      <c r="J43">
        <f t="shared" si="4"/>
        <v>1094.281934353299</v>
      </c>
      <c r="K43">
        <f t="shared" si="4"/>
        <v>471.07223013555637</v>
      </c>
      <c r="L43">
        <f t="shared" si="4"/>
        <v>160.68699930888189</v>
      </c>
      <c r="M43">
        <v>6</v>
      </c>
      <c r="N43">
        <v>116</v>
      </c>
      <c r="O43">
        <v>2</v>
      </c>
    </row>
    <row r="44" spans="1:15" x14ac:dyDescent="0.35">
      <c r="A44">
        <v>4.2</v>
      </c>
      <c r="B44">
        <v>70.661435028891205</v>
      </c>
      <c r="C44">
        <v>60.3592763291214</v>
      </c>
      <c r="D44">
        <v>58.205739812901399</v>
      </c>
      <c r="E44">
        <v>4.2</v>
      </c>
      <c r="F44">
        <f t="shared" si="5"/>
        <v>-1095.9457425479889</v>
      </c>
      <c r="G44">
        <f t="shared" si="6"/>
        <v>-471.99334884460359</v>
      </c>
      <c r="H44">
        <f t="shared" si="7"/>
        <v>-161.07668597700558</v>
      </c>
      <c r="I44">
        <v>4.2</v>
      </c>
      <c r="J44">
        <f t="shared" si="4"/>
        <v>1095.9457425479889</v>
      </c>
      <c r="K44">
        <f t="shared" si="4"/>
        <v>471.99334884460359</v>
      </c>
      <c r="L44">
        <f t="shared" si="4"/>
        <v>161.07668597700558</v>
      </c>
      <c r="M44">
        <v>6</v>
      </c>
      <c r="N44">
        <v>116</v>
      </c>
      <c r="O44">
        <v>2</v>
      </c>
    </row>
    <row r="45" spans="1:15" x14ac:dyDescent="0.35">
      <c r="A45">
        <v>4.3</v>
      </c>
      <c r="B45">
        <v>69.185022455168806</v>
      </c>
      <c r="C45">
        <v>59.487840446448701</v>
      </c>
      <c r="D45">
        <v>57.825435846864202</v>
      </c>
      <c r="E45">
        <v>4.3</v>
      </c>
      <c r="F45">
        <f t="shared" si="5"/>
        <v>-1097.4221551217113</v>
      </c>
      <c r="G45">
        <f t="shared" si="6"/>
        <v>-472.86478472727629</v>
      </c>
      <c r="H45">
        <f t="shared" si="7"/>
        <v>-161.4569899430428</v>
      </c>
      <c r="I45">
        <v>4.3</v>
      </c>
      <c r="J45">
        <f t="shared" si="4"/>
        <v>1097.4221551217113</v>
      </c>
      <c r="K45">
        <f t="shared" si="4"/>
        <v>472.86478472727629</v>
      </c>
      <c r="L45">
        <f t="shared" si="4"/>
        <v>161.4569899430428</v>
      </c>
      <c r="M45">
        <v>6</v>
      </c>
      <c r="N45">
        <v>116</v>
      </c>
      <c r="O45">
        <v>2</v>
      </c>
    </row>
    <row r="46" spans="1:15" x14ac:dyDescent="0.35">
      <c r="A46">
        <v>4.4000000000000004</v>
      </c>
      <c r="B46">
        <v>67.875448439424403</v>
      </c>
      <c r="C46">
        <v>58.666720595626998</v>
      </c>
      <c r="D46">
        <v>57.450192417846097</v>
      </c>
      <c r="E46">
        <v>4.4000000000000004</v>
      </c>
      <c r="F46">
        <f t="shared" si="5"/>
        <v>-1098.7317291374557</v>
      </c>
      <c r="G46">
        <f t="shared" si="6"/>
        <v>-473.68590457809796</v>
      </c>
      <c r="H46">
        <f t="shared" si="7"/>
        <v>-161.8322333720609</v>
      </c>
      <c r="I46">
        <v>4.4000000000000004</v>
      </c>
      <c r="J46">
        <f t="shared" si="4"/>
        <v>1098.7317291374557</v>
      </c>
      <c r="K46">
        <f t="shared" si="4"/>
        <v>473.68590457809796</v>
      </c>
      <c r="L46">
        <f t="shared" si="4"/>
        <v>161.8322333720609</v>
      </c>
      <c r="M46">
        <v>6</v>
      </c>
      <c r="N46">
        <v>116</v>
      </c>
      <c r="O46">
        <v>2</v>
      </c>
    </row>
    <row r="47" spans="1:15" x14ac:dyDescent="0.35">
      <c r="A47">
        <v>4.5</v>
      </c>
      <c r="B47">
        <v>66.712141442070205</v>
      </c>
      <c r="C47">
        <v>57.896130501677803</v>
      </c>
      <c r="D47">
        <v>57.0756794406905</v>
      </c>
      <c r="E47">
        <v>4.5</v>
      </c>
      <c r="F47">
        <f t="shared" si="5"/>
        <v>-1099.89503613481</v>
      </c>
      <c r="G47">
        <f t="shared" si="6"/>
        <v>-474.45649467204714</v>
      </c>
      <c r="H47">
        <f t="shared" si="7"/>
        <v>-162.2067463492165</v>
      </c>
      <c r="I47">
        <v>4.5</v>
      </c>
      <c r="J47">
        <f t="shared" si="4"/>
        <v>1099.89503613481</v>
      </c>
      <c r="K47">
        <f t="shared" si="4"/>
        <v>474.45649467204714</v>
      </c>
      <c r="L47">
        <f t="shared" si="4"/>
        <v>162.2067463492165</v>
      </c>
      <c r="M47">
        <v>6</v>
      </c>
      <c r="N47">
        <v>116</v>
      </c>
      <c r="O47">
        <v>2</v>
      </c>
    </row>
    <row r="48" spans="1:15" x14ac:dyDescent="0.35">
      <c r="A48">
        <v>4.5999999999999996</v>
      </c>
      <c r="B48">
        <v>65.675144270718405</v>
      </c>
      <c r="C48">
        <v>57.175839533403</v>
      </c>
      <c r="D48">
        <v>56.697520166384102</v>
      </c>
      <c r="E48">
        <v>4.5999999999999996</v>
      </c>
      <c r="F48">
        <f t="shared" si="5"/>
        <v>-1100.9320333061617</v>
      </c>
      <c r="G48">
        <f t="shared" si="6"/>
        <v>-475.17678564032195</v>
      </c>
      <c r="H48">
        <f t="shared" si="7"/>
        <v>-162.5849056235229</v>
      </c>
      <c r="I48">
        <v>4.5999999999999996</v>
      </c>
      <c r="J48">
        <f t="shared" si="4"/>
        <v>1100.9320333061617</v>
      </c>
      <c r="K48">
        <f t="shared" si="4"/>
        <v>475.17678564032195</v>
      </c>
      <c r="L48">
        <f t="shared" si="4"/>
        <v>162.5849056235229</v>
      </c>
      <c r="M48">
        <v>6</v>
      </c>
      <c r="N48">
        <v>116</v>
      </c>
      <c r="O48">
        <v>2</v>
      </c>
    </row>
    <row r="49" spans="1:15" x14ac:dyDescent="0.35">
      <c r="A49">
        <v>4.7</v>
      </c>
      <c r="B49">
        <v>64.745505237341405</v>
      </c>
      <c r="C49">
        <v>56.504899526390801</v>
      </c>
      <c r="D49">
        <v>56.3110695378735</v>
      </c>
      <c r="E49">
        <v>4.7</v>
      </c>
      <c r="F49">
        <f t="shared" si="5"/>
        <v>-1101.8616723395387</v>
      </c>
      <c r="G49">
        <f t="shared" si="6"/>
        <v>-475.84772564733419</v>
      </c>
      <c r="H49">
        <f t="shared" si="7"/>
        <v>-162.9713562520335</v>
      </c>
      <c r="I49">
        <v>4.7</v>
      </c>
      <c r="J49">
        <f t="shared" si="4"/>
        <v>1101.8616723395387</v>
      </c>
      <c r="K49">
        <f t="shared" si="4"/>
        <v>475.84772564733419</v>
      </c>
      <c r="L49">
        <f t="shared" si="4"/>
        <v>162.9713562520335</v>
      </c>
      <c r="M49">
        <v>6</v>
      </c>
      <c r="N49">
        <v>116</v>
      </c>
      <c r="O49">
        <v>2</v>
      </c>
    </row>
    <row r="50" spans="1:15" x14ac:dyDescent="0.35">
      <c r="A50">
        <v>4.8</v>
      </c>
      <c r="B50">
        <v>63.905619236717499</v>
      </c>
      <c r="C50">
        <v>55.881359404421701</v>
      </c>
      <c r="D50">
        <v>55.911310565764097</v>
      </c>
      <c r="E50">
        <v>4.8</v>
      </c>
      <c r="F50">
        <f t="shared" si="5"/>
        <v>-1102.7015583401626</v>
      </c>
      <c r="G50">
        <f t="shared" si="6"/>
        <v>-476.47126576930327</v>
      </c>
      <c r="H50">
        <f t="shared" si="7"/>
        <v>-163.3711152241429</v>
      </c>
      <c r="I50">
        <v>4.8</v>
      </c>
      <c r="J50">
        <f t="shared" si="4"/>
        <v>1102.7015583401626</v>
      </c>
      <c r="K50">
        <f t="shared" si="4"/>
        <v>476.47126576930327</v>
      </c>
      <c r="L50">
        <f t="shared" si="4"/>
        <v>163.3711152241429</v>
      </c>
      <c r="M50">
        <v>6</v>
      </c>
      <c r="N50">
        <v>116</v>
      </c>
      <c r="O50">
        <v>2</v>
      </c>
    </row>
    <row r="51" spans="1:15" x14ac:dyDescent="0.35">
      <c r="A51">
        <v>4.9000000000000004</v>
      </c>
      <c r="B51">
        <v>63.139758969304701</v>
      </c>
      <c r="C51">
        <v>55.302126621479601</v>
      </c>
      <c r="D51">
        <v>55.493342206904401</v>
      </c>
      <c r="E51">
        <v>4.9000000000000004</v>
      </c>
      <c r="F51">
        <f t="shared" si="5"/>
        <v>-1103.4674186075754</v>
      </c>
      <c r="G51">
        <f t="shared" si="6"/>
        <v>-477.05049855224536</v>
      </c>
      <c r="H51">
        <f t="shared" si="7"/>
        <v>-163.78908358300259</v>
      </c>
      <c r="I51">
        <v>4.9000000000000004</v>
      </c>
      <c r="J51">
        <f t="shared" si="4"/>
        <v>1103.4674186075754</v>
      </c>
      <c r="K51">
        <f t="shared" si="4"/>
        <v>477.05049855224536</v>
      </c>
      <c r="L51">
        <f t="shared" si="4"/>
        <v>163.78908358300259</v>
      </c>
      <c r="M51">
        <v>6</v>
      </c>
      <c r="N51">
        <v>116</v>
      </c>
      <c r="O51">
        <v>2</v>
      </c>
    </row>
    <row r="52" spans="1:15" x14ac:dyDescent="0.35">
      <c r="A52">
        <v>5</v>
      </c>
      <c r="B52">
        <v>62.4347857307175</v>
      </c>
      <c r="C52">
        <v>54.763026608891998</v>
      </c>
      <c r="D52">
        <v>55.053662377039203</v>
      </c>
      <c r="E52">
        <v>5</v>
      </c>
      <c r="F52">
        <f t="shared" si="5"/>
        <v>-1104.1723918461626</v>
      </c>
      <c r="G52">
        <f t="shared" si="6"/>
        <v>-477.58959856483295</v>
      </c>
      <c r="H52">
        <f t="shared" si="7"/>
        <v>-164.22876341286781</v>
      </c>
      <c r="I52">
        <v>5</v>
      </c>
      <c r="J52">
        <f t="shared" si="4"/>
        <v>1104.1723918461626</v>
      </c>
      <c r="K52">
        <f t="shared" si="4"/>
        <v>477.58959856483295</v>
      </c>
      <c r="L52">
        <f t="shared" si="4"/>
        <v>164.22876341286781</v>
      </c>
      <c r="M52">
        <v>6</v>
      </c>
      <c r="N52">
        <v>116</v>
      </c>
      <c r="O52">
        <v>2</v>
      </c>
    </row>
    <row r="53" spans="1:15" x14ac:dyDescent="0.35">
      <c r="A53">
        <v>5.0999999999999996</v>
      </c>
      <c r="B53">
        <v>61.780731750217598</v>
      </c>
      <c r="C53">
        <v>54.259042078123699</v>
      </c>
      <c r="D53">
        <v>54.591795886900499</v>
      </c>
      <c r="E53">
        <v>5.0999999999999996</v>
      </c>
      <c r="F53">
        <f t="shared" si="5"/>
        <v>-1104.8264458266624</v>
      </c>
      <c r="G53">
        <f t="shared" si="6"/>
        <v>-478.09358309560128</v>
      </c>
      <c r="H53">
        <f t="shared" si="7"/>
        <v>-164.69062990300648</v>
      </c>
      <c r="I53">
        <v>5.0999999999999996</v>
      </c>
      <c r="J53">
        <f t="shared" si="4"/>
        <v>1104.8264458266624</v>
      </c>
      <c r="K53">
        <f t="shared" si="4"/>
        <v>478.09358309560128</v>
      </c>
      <c r="L53">
        <f t="shared" si="4"/>
        <v>164.69062990300648</v>
      </c>
      <c r="M53">
        <v>6</v>
      </c>
      <c r="N53">
        <v>116</v>
      </c>
      <c r="O53">
        <v>2</v>
      </c>
    </row>
    <row r="54" spans="1:15" x14ac:dyDescent="0.35">
      <c r="A54">
        <v>5.2</v>
      </c>
      <c r="B54">
        <v>61.170903827922203</v>
      </c>
      <c r="C54">
        <v>53.784686665678898</v>
      </c>
      <c r="D54">
        <v>54.111361810651402</v>
      </c>
      <c r="E54">
        <v>5.2</v>
      </c>
      <c r="F54">
        <f t="shared" si="5"/>
        <v>-1105.4362737489578</v>
      </c>
      <c r="G54">
        <f t="shared" si="6"/>
        <v>-478.56793850804604</v>
      </c>
      <c r="H54">
        <f t="shared" si="7"/>
        <v>-165.17106397925559</v>
      </c>
      <c r="I54">
        <v>5.2</v>
      </c>
      <c r="J54">
        <f t="shared" si="4"/>
        <v>1105.4362737489578</v>
      </c>
      <c r="K54">
        <f t="shared" si="4"/>
        <v>478.56793850804604</v>
      </c>
      <c r="L54">
        <f t="shared" si="4"/>
        <v>165.17106397925559</v>
      </c>
      <c r="M54">
        <v>6</v>
      </c>
      <c r="N54">
        <v>116</v>
      </c>
      <c r="O54">
        <v>2</v>
      </c>
    </row>
    <row r="55" spans="1:15" x14ac:dyDescent="0.35">
      <c r="A55">
        <v>5.3</v>
      </c>
      <c r="B55">
        <v>60.601390298123803</v>
      </c>
      <c r="C55">
        <v>53.334457506419</v>
      </c>
      <c r="D55">
        <v>53.619899278193401</v>
      </c>
      <c r="E55">
        <v>5.3</v>
      </c>
      <c r="F55">
        <f t="shared" si="5"/>
        <v>-1106.0057872787563</v>
      </c>
      <c r="G55">
        <f t="shared" si="6"/>
        <v>-479.01816766730599</v>
      </c>
      <c r="H55">
        <f t="shared" si="7"/>
        <v>-165.66252651171359</v>
      </c>
      <c r="I55">
        <v>5.3</v>
      </c>
      <c r="J55">
        <f t="shared" si="4"/>
        <v>1106.0057872787563</v>
      </c>
      <c r="K55">
        <f t="shared" si="4"/>
        <v>479.01816766730599</v>
      </c>
      <c r="L55">
        <f t="shared" si="4"/>
        <v>165.66252651171359</v>
      </c>
      <c r="M55">
        <v>6</v>
      </c>
      <c r="N55">
        <v>116</v>
      </c>
      <c r="O55">
        <v>2</v>
      </c>
    </row>
    <row r="56" spans="1:15" x14ac:dyDescent="0.35">
      <c r="A56">
        <v>5.4</v>
      </c>
      <c r="B56">
        <v>60.070137272588397</v>
      </c>
      <c r="C56">
        <v>52.903298801373801</v>
      </c>
      <c r="D56">
        <v>53.127487247651104</v>
      </c>
      <c r="E56">
        <v>5.4</v>
      </c>
      <c r="F56">
        <f t="shared" si="5"/>
        <v>-1106.5370403042916</v>
      </c>
      <c r="G56">
        <f t="shared" si="6"/>
        <v>-479.44932637235115</v>
      </c>
      <c r="H56">
        <f t="shared" si="7"/>
        <v>-166.15493854225588</v>
      </c>
      <c r="I56">
        <v>5.4</v>
      </c>
      <c r="J56">
        <f t="shared" si="4"/>
        <v>1106.5370403042916</v>
      </c>
      <c r="K56">
        <f t="shared" si="4"/>
        <v>479.44932637235115</v>
      </c>
      <c r="L56">
        <f t="shared" si="4"/>
        <v>166.15493854225588</v>
      </c>
      <c r="M56">
        <v>6</v>
      </c>
      <c r="N56">
        <v>116</v>
      </c>
      <c r="O56">
        <v>2</v>
      </c>
    </row>
    <row r="57" spans="1:15" x14ac:dyDescent="0.35">
      <c r="A57">
        <v>5.5</v>
      </c>
      <c r="B57">
        <v>59.5759013097219</v>
      </c>
      <c r="C57">
        <v>52.486994352342002</v>
      </c>
      <c r="D57">
        <v>52.644799934976099</v>
      </c>
      <c r="E57">
        <v>5.5</v>
      </c>
      <c r="F57">
        <f t="shared" si="5"/>
        <v>-1107.0312762671581</v>
      </c>
      <c r="G57">
        <f t="shared" si="6"/>
        <v>-479.86563082138298</v>
      </c>
      <c r="H57">
        <f t="shared" si="7"/>
        <v>-166.63762585493089</v>
      </c>
      <c r="I57">
        <v>5.5</v>
      </c>
      <c r="J57">
        <f t="shared" si="4"/>
        <v>1107.0312762671581</v>
      </c>
      <c r="K57">
        <f t="shared" si="4"/>
        <v>479.86563082138298</v>
      </c>
      <c r="L57">
        <f t="shared" si="4"/>
        <v>166.63762585493089</v>
      </c>
      <c r="M57">
        <v>6</v>
      </c>
      <c r="N57">
        <v>116</v>
      </c>
      <c r="O57">
        <v>2</v>
      </c>
    </row>
    <row r="58" spans="1:15" x14ac:dyDescent="0.35">
      <c r="A58">
        <v>5.6</v>
      </c>
      <c r="B58">
        <v>59.117358045013503</v>
      </c>
      <c r="C58">
        <v>52.0824096158358</v>
      </c>
      <c r="D58">
        <v>52.181353475846997</v>
      </c>
      <c r="E58">
        <v>5.6</v>
      </c>
      <c r="F58">
        <f t="shared" si="5"/>
        <v>-1107.4898195318665</v>
      </c>
      <c r="G58">
        <f t="shared" si="6"/>
        <v>-480.27021555788917</v>
      </c>
      <c r="H58">
        <f t="shared" si="7"/>
        <v>-167.10107231405999</v>
      </c>
      <c r="I58">
        <v>5.6</v>
      </c>
      <c r="J58">
        <f t="shared" si="4"/>
        <v>1107.4898195318665</v>
      </c>
      <c r="K58">
        <f t="shared" si="4"/>
        <v>480.27021555788917</v>
      </c>
      <c r="L58">
        <f t="shared" si="4"/>
        <v>167.10107231405999</v>
      </c>
      <c r="M58">
        <v>6</v>
      </c>
      <c r="N58">
        <v>116</v>
      </c>
      <c r="O58">
        <v>2</v>
      </c>
    </row>
    <row r="59" spans="1:15" x14ac:dyDescent="0.35">
      <c r="A59">
        <v>5.7</v>
      </c>
      <c r="B59">
        <v>58.692530841863302</v>
      </c>
      <c r="C59">
        <v>51.687535787251001</v>
      </c>
      <c r="D59">
        <v>51.744398876859499</v>
      </c>
      <c r="E59">
        <v>5.7</v>
      </c>
      <c r="F59">
        <f t="shared" si="5"/>
        <v>-1107.9146467350167</v>
      </c>
      <c r="G59">
        <f t="shared" si="6"/>
        <v>-480.66508938647394</v>
      </c>
      <c r="H59">
        <f t="shared" si="7"/>
        <v>-167.5380269130475</v>
      </c>
      <c r="I59">
        <v>5.7</v>
      </c>
      <c r="J59">
        <f t="shared" si="4"/>
        <v>1107.9146467350167</v>
      </c>
      <c r="K59">
        <f t="shared" si="4"/>
        <v>480.66508938647394</v>
      </c>
      <c r="L59">
        <f t="shared" si="4"/>
        <v>167.5380269130475</v>
      </c>
      <c r="M59">
        <v>6</v>
      </c>
      <c r="N59">
        <v>116</v>
      </c>
      <c r="O59">
        <v>2</v>
      </c>
    </row>
    <row r="60" spans="1:15" x14ac:dyDescent="0.35">
      <c r="A60">
        <v>5.8</v>
      </c>
      <c r="B60">
        <v>58.298581024010502</v>
      </c>
      <c r="C60">
        <v>51.301339599590101</v>
      </c>
      <c r="D60">
        <v>51.338511975838799</v>
      </c>
      <c r="E60">
        <v>5.8</v>
      </c>
      <c r="F60">
        <f t="shared" si="5"/>
        <v>-1108.3085965528696</v>
      </c>
      <c r="G60">
        <f t="shared" si="6"/>
        <v>-481.05128557413485</v>
      </c>
      <c r="H60">
        <f t="shared" si="7"/>
        <v>-167.9439138140682</v>
      </c>
      <c r="I60">
        <v>5.8</v>
      </c>
      <c r="J60">
        <f t="shared" si="4"/>
        <v>1108.3085965528696</v>
      </c>
      <c r="K60">
        <f t="shared" si="4"/>
        <v>481.05128557413485</v>
      </c>
      <c r="L60">
        <f t="shared" si="4"/>
        <v>167.9439138140682</v>
      </c>
      <c r="M60">
        <v>6</v>
      </c>
      <c r="N60">
        <v>116</v>
      </c>
      <c r="O60">
        <v>2</v>
      </c>
    </row>
    <row r="61" spans="1:15" x14ac:dyDescent="0.35">
      <c r="A61">
        <v>5.9</v>
      </c>
      <c r="B61">
        <v>57.931908388158597</v>
      </c>
      <c r="C61">
        <v>50.9234699109535</v>
      </c>
      <c r="D61">
        <v>50.965671689367703</v>
      </c>
      <c r="E61">
        <v>5.9</v>
      </c>
      <c r="F61">
        <f t="shared" si="5"/>
        <v>-1108.6752691887216</v>
      </c>
      <c r="G61">
        <f t="shared" si="6"/>
        <v>-481.42915526277147</v>
      </c>
      <c r="H61">
        <f t="shared" si="7"/>
        <v>-168.3167541005393</v>
      </c>
      <c r="I61">
        <v>5.9</v>
      </c>
      <c r="J61">
        <f t="shared" si="4"/>
        <v>1108.6752691887216</v>
      </c>
      <c r="K61">
        <f t="shared" si="4"/>
        <v>481.42915526277147</v>
      </c>
      <c r="L61">
        <f t="shared" si="4"/>
        <v>168.3167541005393</v>
      </c>
      <c r="M61">
        <v>6</v>
      </c>
      <c r="N61">
        <v>116</v>
      </c>
      <c r="O61">
        <v>2</v>
      </c>
    </row>
    <row r="62" spans="1:15" x14ac:dyDescent="0.35">
      <c r="A62">
        <v>6</v>
      </c>
      <c r="B62">
        <v>57.588453275350901</v>
      </c>
      <c r="C62">
        <v>50.553901711453598</v>
      </c>
      <c r="D62">
        <v>50.625572632337203</v>
      </c>
      <c r="E62">
        <v>6</v>
      </c>
      <c r="F62">
        <f t="shared" si="5"/>
        <v>-1109.0187243015291</v>
      </c>
      <c r="G62">
        <f t="shared" si="6"/>
        <v>-481.79872346227137</v>
      </c>
      <c r="H62">
        <f t="shared" si="7"/>
        <v>-168.6568531575698</v>
      </c>
      <c r="I62">
        <v>6</v>
      </c>
      <c r="J62">
        <f t="shared" si="4"/>
        <v>1109.0187243015291</v>
      </c>
      <c r="K62">
        <f t="shared" si="4"/>
        <v>481.79872346227137</v>
      </c>
      <c r="L62">
        <f t="shared" si="4"/>
        <v>168.6568531575698</v>
      </c>
      <c r="M62">
        <v>6</v>
      </c>
      <c r="N62">
        <v>116</v>
      </c>
      <c r="O62">
        <v>2</v>
      </c>
    </row>
    <row r="63" spans="1:15" x14ac:dyDescent="0.35">
      <c r="A63">
        <v>6.1</v>
      </c>
      <c r="B63">
        <v>57.264070745374099</v>
      </c>
      <c r="C63">
        <v>50.192608670803601</v>
      </c>
      <c r="D63">
        <v>50.316015704871901</v>
      </c>
      <c r="E63">
        <v>6.1</v>
      </c>
      <c r="F63">
        <f t="shared" si="5"/>
        <v>-1109.343106831506</v>
      </c>
      <c r="G63">
        <f t="shared" si="6"/>
        <v>-482.16001650292134</v>
      </c>
      <c r="H63">
        <f t="shared" si="7"/>
        <v>-168.96641008503508</v>
      </c>
      <c r="I63">
        <v>6.1</v>
      </c>
      <c r="J63">
        <f t="shared" si="4"/>
        <v>1109.343106831506</v>
      </c>
      <c r="K63">
        <f t="shared" si="4"/>
        <v>482.16001650292134</v>
      </c>
      <c r="L63">
        <f t="shared" si="4"/>
        <v>168.96641008503508</v>
      </c>
      <c r="M63">
        <v>6</v>
      </c>
      <c r="N63">
        <v>116</v>
      </c>
      <c r="O63">
        <v>2</v>
      </c>
    </row>
    <row r="64" spans="1:15" x14ac:dyDescent="0.35">
      <c r="A64">
        <v>6.2</v>
      </c>
      <c r="B64">
        <v>56.954867049479901</v>
      </c>
      <c r="C64">
        <v>49.839346325691302</v>
      </c>
      <c r="D64">
        <v>50.033340909447503</v>
      </c>
      <c r="E64">
        <v>6.2</v>
      </c>
      <c r="F64">
        <f t="shared" si="5"/>
        <v>-1109.6523105274002</v>
      </c>
      <c r="G64">
        <f t="shared" si="6"/>
        <v>-482.51327884803368</v>
      </c>
      <c r="H64">
        <f t="shared" si="7"/>
        <v>-169.24908488045949</v>
      </c>
      <c r="I64">
        <v>6.2</v>
      </c>
      <c r="J64">
        <f t="shared" si="4"/>
        <v>1109.6523105274002</v>
      </c>
      <c r="K64">
        <f t="shared" si="4"/>
        <v>482.51327884803368</v>
      </c>
      <c r="L64">
        <f t="shared" si="4"/>
        <v>169.24908488045949</v>
      </c>
      <c r="M64">
        <v>6</v>
      </c>
      <c r="N64">
        <v>116</v>
      </c>
      <c r="O64">
        <v>2</v>
      </c>
    </row>
    <row r="65" spans="1:15" x14ac:dyDescent="0.35">
      <c r="A65">
        <v>6.3</v>
      </c>
      <c r="B65">
        <v>56.657439239681601</v>
      </c>
      <c r="C65">
        <v>49.493596030376303</v>
      </c>
      <c r="D65">
        <v>49.772923587692802</v>
      </c>
      <c r="E65">
        <v>6.3</v>
      </c>
      <c r="F65">
        <f t="shared" si="5"/>
        <v>-1109.9497383371984</v>
      </c>
      <c r="G65">
        <f t="shared" si="6"/>
        <v>-482.85902914334866</v>
      </c>
      <c r="H65">
        <f t="shared" si="7"/>
        <v>-169.50950220221421</v>
      </c>
      <c r="I65">
        <v>6.3</v>
      </c>
      <c r="J65">
        <f t="shared" si="4"/>
        <v>1109.9497383371984</v>
      </c>
      <c r="K65">
        <f t="shared" si="4"/>
        <v>482.85902914334866</v>
      </c>
      <c r="L65">
        <f t="shared" si="4"/>
        <v>169.50950220221421</v>
      </c>
      <c r="M65">
        <v>6</v>
      </c>
      <c r="N65">
        <v>116</v>
      </c>
      <c r="O65">
        <v>2</v>
      </c>
    </row>
    <row r="66" spans="1:15" x14ac:dyDescent="0.35">
      <c r="A66">
        <v>6.4</v>
      </c>
      <c r="B66">
        <v>56.3690097051077</v>
      </c>
      <c r="C66">
        <v>49.154668565546899</v>
      </c>
      <c r="D66">
        <v>49.529733480421598</v>
      </c>
      <c r="E66">
        <v>6.4</v>
      </c>
      <c r="F66">
        <f t="shared" si="5"/>
        <v>-1110.2381678717725</v>
      </c>
      <c r="G66">
        <f t="shared" si="6"/>
        <v>-483.19795660817806</v>
      </c>
      <c r="H66">
        <f t="shared" si="7"/>
        <v>-169.75269230948538</v>
      </c>
      <c r="I66">
        <v>6.4</v>
      </c>
      <c r="J66">
        <f t="shared" si="4"/>
        <v>1110.2381678717725</v>
      </c>
      <c r="K66">
        <f t="shared" si="4"/>
        <v>483.19795660817806</v>
      </c>
      <c r="L66">
        <f t="shared" si="4"/>
        <v>169.75269230948538</v>
      </c>
      <c r="M66">
        <v>6</v>
      </c>
      <c r="N66">
        <v>116</v>
      </c>
      <c r="O66">
        <v>2</v>
      </c>
    </row>
    <row r="67" spans="1:15" x14ac:dyDescent="0.35">
      <c r="A67">
        <v>6.5</v>
      </c>
      <c r="B67">
        <v>56.087467894759897</v>
      </c>
      <c r="C67">
        <v>48.821913357859003</v>
      </c>
      <c r="D67">
        <v>49.298900576341701</v>
      </c>
      <c r="E67">
        <v>6.5</v>
      </c>
      <c r="F67">
        <f t="shared" ref="F67:F77" si="8">B67-Uganda_Adult_High_Risk_LRV_zero</f>
        <v>-1110.5197096821203</v>
      </c>
      <c r="G67">
        <f t="shared" ref="G67:G77" si="9">C67-Uganda_Adult_Medium_Risk_LRV_zero</f>
        <v>-483.53071181586597</v>
      </c>
      <c r="H67">
        <f t="shared" ref="H67:H77" si="10">D67-Uganda_Adult_Low_Risk_LRV_zero</f>
        <v>-169.98352521356529</v>
      </c>
      <c r="I67">
        <v>6.5</v>
      </c>
      <c r="J67">
        <f t="shared" ref="J67:L77" si="11">-F67</f>
        <v>1110.5197096821203</v>
      </c>
      <c r="K67">
        <f t="shared" si="11"/>
        <v>483.53071181586597</v>
      </c>
      <c r="L67">
        <f t="shared" si="11"/>
        <v>169.98352521356529</v>
      </c>
      <c r="M67">
        <v>6</v>
      </c>
      <c r="N67">
        <v>116</v>
      </c>
      <c r="O67">
        <v>2</v>
      </c>
    </row>
    <row r="68" spans="1:15" x14ac:dyDescent="0.35">
      <c r="A68">
        <v>6.6</v>
      </c>
      <c r="B68">
        <v>55.8113167530692</v>
      </c>
      <c r="C68">
        <v>48.494946596534497</v>
      </c>
      <c r="D68">
        <v>49.076198820222203</v>
      </c>
      <c r="E68">
        <v>6.6</v>
      </c>
      <c r="F68">
        <f t="shared" si="8"/>
        <v>-1110.7958608238109</v>
      </c>
      <c r="G68">
        <f t="shared" si="9"/>
        <v>-483.85767857719048</v>
      </c>
      <c r="H68">
        <f t="shared" si="10"/>
        <v>-170.20622696968479</v>
      </c>
      <c r="I68">
        <v>6.6</v>
      </c>
      <c r="J68">
        <f t="shared" si="11"/>
        <v>1110.7958608238109</v>
      </c>
      <c r="K68">
        <f t="shared" si="11"/>
        <v>483.85767857719048</v>
      </c>
      <c r="L68">
        <f t="shared" si="11"/>
        <v>170.20622696968479</v>
      </c>
      <c r="M68">
        <v>6</v>
      </c>
      <c r="N68">
        <v>116</v>
      </c>
      <c r="O68">
        <v>2</v>
      </c>
    </row>
    <row r="69" spans="1:15" x14ac:dyDescent="0.35">
      <c r="A69">
        <v>6.7</v>
      </c>
      <c r="B69">
        <v>55.539492115314097</v>
      </c>
      <c r="C69">
        <v>48.173808471573999</v>
      </c>
      <c r="D69">
        <v>48.858370756798699</v>
      </c>
      <c r="E69">
        <v>6.7</v>
      </c>
      <c r="F69">
        <f t="shared" si="8"/>
        <v>-1111.067685461566</v>
      </c>
      <c r="G69">
        <f t="shared" si="9"/>
        <v>-484.17881670215098</v>
      </c>
      <c r="H69">
        <f t="shared" si="10"/>
        <v>-170.42405503310829</v>
      </c>
      <c r="I69">
        <v>6.7</v>
      </c>
      <c r="J69">
        <f t="shared" si="11"/>
        <v>1111.067685461566</v>
      </c>
      <c r="K69">
        <f t="shared" si="11"/>
        <v>484.17881670215098</v>
      </c>
      <c r="L69">
        <f t="shared" si="11"/>
        <v>170.42405503310829</v>
      </c>
      <c r="M69">
        <v>6</v>
      </c>
      <c r="N69">
        <v>116</v>
      </c>
      <c r="O69">
        <v>2</v>
      </c>
    </row>
    <row r="70" spans="1:15" x14ac:dyDescent="0.35">
      <c r="A70">
        <v>6.8</v>
      </c>
      <c r="B70">
        <v>55.271009483744898</v>
      </c>
      <c r="C70">
        <v>47.8589764135602</v>
      </c>
      <c r="D70">
        <v>48.643256224186302</v>
      </c>
      <c r="E70">
        <v>6.8</v>
      </c>
      <c r="F70">
        <f t="shared" si="8"/>
        <v>-1111.3361680931353</v>
      </c>
      <c r="G70">
        <f t="shared" si="9"/>
        <v>-484.49364876016477</v>
      </c>
      <c r="H70">
        <f t="shared" si="10"/>
        <v>-170.63916956572069</v>
      </c>
      <c r="I70">
        <v>6.8</v>
      </c>
      <c r="J70">
        <f t="shared" si="11"/>
        <v>1111.3361680931353</v>
      </c>
      <c r="K70">
        <f t="shared" si="11"/>
        <v>484.49364876016477</v>
      </c>
      <c r="L70">
        <f t="shared" si="11"/>
        <v>170.63916956572069</v>
      </c>
      <c r="M70">
        <v>6</v>
      </c>
      <c r="N70">
        <v>116</v>
      </c>
      <c r="O70">
        <v>2</v>
      </c>
    </row>
    <row r="71" spans="1:15" x14ac:dyDescent="0.35">
      <c r="A71">
        <v>6.9</v>
      </c>
      <c r="B71">
        <v>55.004431854183501</v>
      </c>
      <c r="C71">
        <v>47.5511798294852</v>
      </c>
      <c r="D71">
        <v>48.429728670482604</v>
      </c>
      <c r="E71">
        <v>6.9</v>
      </c>
      <c r="F71">
        <f t="shared" si="8"/>
        <v>-1111.6027457226967</v>
      </c>
      <c r="G71">
        <f t="shared" si="9"/>
        <v>-484.80144534423977</v>
      </c>
      <c r="H71">
        <f t="shared" si="10"/>
        <v>-170.85269711942439</v>
      </c>
      <c r="I71">
        <v>6.9</v>
      </c>
      <c r="J71">
        <f t="shared" si="11"/>
        <v>1111.6027457226967</v>
      </c>
      <c r="K71">
        <f t="shared" si="11"/>
        <v>484.80144534423977</v>
      </c>
      <c r="L71">
        <f t="shared" si="11"/>
        <v>170.85269711942439</v>
      </c>
      <c r="M71">
        <v>6</v>
      </c>
      <c r="N71">
        <v>116</v>
      </c>
      <c r="O71">
        <v>2</v>
      </c>
    </row>
    <row r="72" spans="1:15" x14ac:dyDescent="0.35">
      <c r="A72">
        <v>7</v>
      </c>
      <c r="B72">
        <v>54.737284368449998</v>
      </c>
      <c r="C72">
        <v>47.250978770641801</v>
      </c>
      <c r="D72">
        <v>48.217471941283897</v>
      </c>
      <c r="E72">
        <v>7</v>
      </c>
      <c r="F72">
        <f t="shared" si="8"/>
        <v>-1111.8698932084301</v>
      </c>
      <c r="G72">
        <f t="shared" si="9"/>
        <v>-485.10164640308318</v>
      </c>
      <c r="H72">
        <f t="shared" si="10"/>
        <v>-171.06495384862311</v>
      </c>
      <c r="I72">
        <v>7</v>
      </c>
      <c r="J72">
        <f t="shared" si="11"/>
        <v>1111.8698932084301</v>
      </c>
      <c r="K72">
        <f t="shared" si="11"/>
        <v>485.10164640308318</v>
      </c>
      <c r="L72">
        <f t="shared" si="11"/>
        <v>171.06495384862311</v>
      </c>
      <c r="M72">
        <v>6</v>
      </c>
      <c r="N72">
        <v>116</v>
      </c>
      <c r="O72">
        <v>2</v>
      </c>
    </row>
    <row r="73" spans="1:15" x14ac:dyDescent="0.35">
      <c r="A73">
        <v>7.1</v>
      </c>
      <c r="B73">
        <v>54.465738840879801</v>
      </c>
      <c r="C73">
        <v>46.9581151425378</v>
      </c>
      <c r="D73">
        <v>48.006653757257602</v>
      </c>
      <c r="E73">
        <v>7.1</v>
      </c>
      <c r="F73">
        <f t="shared" si="8"/>
        <v>-1112.1414387360003</v>
      </c>
      <c r="G73">
        <f t="shared" si="9"/>
        <v>-485.39451003118717</v>
      </c>
      <c r="H73">
        <f t="shared" si="10"/>
        <v>-171.2757720326494</v>
      </c>
      <c r="I73">
        <v>7.1</v>
      </c>
      <c r="J73">
        <f t="shared" si="11"/>
        <v>1112.1414387360003</v>
      </c>
      <c r="K73">
        <f t="shared" si="11"/>
        <v>485.39451003118717</v>
      </c>
      <c r="L73">
        <f t="shared" si="11"/>
        <v>171.2757720326494</v>
      </c>
      <c r="M73">
        <v>6</v>
      </c>
      <c r="N73">
        <v>116</v>
      </c>
      <c r="O73">
        <v>2</v>
      </c>
    </row>
    <row r="74" spans="1:15" x14ac:dyDescent="0.35">
      <c r="A74">
        <v>7.2</v>
      </c>
      <c r="B74">
        <v>54.184971240897497</v>
      </c>
      <c r="C74">
        <v>46.670775346632396</v>
      </c>
      <c r="D74">
        <v>47.7975734155849</v>
      </c>
      <c r="E74">
        <v>7.2</v>
      </c>
      <c r="F74">
        <f t="shared" si="8"/>
        <v>-1112.4222063359825</v>
      </c>
      <c r="G74">
        <f t="shared" si="9"/>
        <v>-485.68184982709255</v>
      </c>
      <c r="H74">
        <f t="shared" si="10"/>
        <v>-171.48485237432209</v>
      </c>
      <c r="I74">
        <v>7.2</v>
      </c>
      <c r="J74">
        <f t="shared" si="11"/>
        <v>1112.4222063359825</v>
      </c>
      <c r="K74">
        <f t="shared" si="11"/>
        <v>485.68184982709255</v>
      </c>
      <c r="L74">
        <f t="shared" si="11"/>
        <v>171.48485237432209</v>
      </c>
      <c r="M74">
        <v>6</v>
      </c>
      <c r="N74">
        <v>116</v>
      </c>
      <c r="O74">
        <v>2</v>
      </c>
    </row>
    <row r="75" spans="1:15" x14ac:dyDescent="0.35">
      <c r="A75">
        <v>7.3</v>
      </c>
      <c r="B75">
        <v>53.890334773187099</v>
      </c>
      <c r="C75">
        <v>46.385111704923297</v>
      </c>
      <c r="D75">
        <v>47.590370040327301</v>
      </c>
      <c r="E75">
        <v>7.3</v>
      </c>
      <c r="F75">
        <f t="shared" si="8"/>
        <v>-1112.716842803693</v>
      </c>
      <c r="G75">
        <f t="shared" si="9"/>
        <v>-485.96751346880166</v>
      </c>
      <c r="H75">
        <f t="shared" si="10"/>
        <v>-171.69205574957971</v>
      </c>
      <c r="I75">
        <v>7.3</v>
      </c>
      <c r="J75">
        <f t="shared" si="11"/>
        <v>1112.716842803693</v>
      </c>
      <c r="K75">
        <f t="shared" si="11"/>
        <v>485.96751346880166</v>
      </c>
      <c r="L75">
        <f t="shared" si="11"/>
        <v>171.69205574957971</v>
      </c>
      <c r="M75">
        <v>6</v>
      </c>
      <c r="N75">
        <v>116</v>
      </c>
      <c r="O75">
        <v>2</v>
      </c>
    </row>
    <row r="76" spans="1:15" x14ac:dyDescent="0.35">
      <c r="A76">
        <v>7.4</v>
      </c>
      <c r="B76">
        <v>53.578955177246897</v>
      </c>
      <c r="C76">
        <v>46.095486116863903</v>
      </c>
      <c r="D76">
        <v>47.384858412961499</v>
      </c>
      <c r="E76">
        <v>7.4</v>
      </c>
      <c r="F76">
        <f t="shared" si="8"/>
        <v>-1113.0282223996333</v>
      </c>
      <c r="G76">
        <f t="shared" si="9"/>
        <v>-486.25713905686104</v>
      </c>
      <c r="H76">
        <f t="shared" si="10"/>
        <v>-171.89756737694549</v>
      </c>
      <c r="I76">
        <v>7.4</v>
      </c>
      <c r="J76">
        <f t="shared" si="11"/>
        <v>1113.0282223996333</v>
      </c>
      <c r="K76">
        <f t="shared" si="11"/>
        <v>486.25713905686104</v>
      </c>
      <c r="L76">
        <f t="shared" si="11"/>
        <v>171.89756737694549</v>
      </c>
      <c r="M76">
        <v>6</v>
      </c>
      <c r="N76">
        <v>116</v>
      </c>
      <c r="O76">
        <v>2</v>
      </c>
    </row>
    <row r="77" spans="1:15" x14ac:dyDescent="0.35">
      <c r="A77">
        <v>7.5</v>
      </c>
      <c r="B77">
        <v>53.250975936885901</v>
      </c>
      <c r="C77">
        <v>45.795676353550597</v>
      </c>
      <c r="D77">
        <v>47.180512453047101</v>
      </c>
      <c r="E77">
        <v>7.5</v>
      </c>
      <c r="F77">
        <f t="shared" si="8"/>
        <v>-1113.3562016399942</v>
      </c>
      <c r="G77">
        <f t="shared" si="9"/>
        <v>-486.55694882017434</v>
      </c>
      <c r="H77">
        <f t="shared" si="10"/>
        <v>-172.10191333685989</v>
      </c>
      <c r="I77">
        <v>7.5</v>
      </c>
      <c r="J77">
        <f t="shared" si="11"/>
        <v>1113.3562016399942</v>
      </c>
      <c r="K77">
        <f t="shared" si="11"/>
        <v>486.55694882017434</v>
      </c>
      <c r="L77">
        <f t="shared" si="11"/>
        <v>172.10191333685989</v>
      </c>
      <c r="M77">
        <v>6</v>
      </c>
      <c r="N77">
        <v>116</v>
      </c>
      <c r="O77">
        <v>2</v>
      </c>
    </row>
  </sheetData>
  <mergeCells count="1">
    <mergeCell ref="R1:T1"/>
  </mergeCells>
  <pageMargins left="0.7" right="0.7" top="0.75" bottom="0.75" header="0.3" footer="0.3"/>
  <pageSetup orientation="portrait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C8A53-BBC3-4789-B846-C16D4FFBB48C}">
  <dimension ref="A1:T77"/>
  <sheetViews>
    <sheetView topLeftCell="B1" workbookViewId="0">
      <selection activeCell="Q14" sqref="Q14"/>
    </sheetView>
  </sheetViews>
  <sheetFormatPr defaultRowHeight="14.5" x14ac:dyDescent="0.35"/>
  <sheetData>
    <row r="1" spans="1:20" ht="72.5" x14ac:dyDescent="0.35">
      <c r="A1" t="s">
        <v>63</v>
      </c>
      <c r="B1" s="23" t="s">
        <v>64</v>
      </c>
      <c r="C1" s="23" t="s">
        <v>65</v>
      </c>
      <c r="D1" s="23" t="s">
        <v>66</v>
      </c>
      <c r="E1" t="s">
        <v>63</v>
      </c>
      <c r="F1" s="23" t="s">
        <v>81</v>
      </c>
      <c r="G1" s="23" t="s">
        <v>82</v>
      </c>
      <c r="H1" s="23" t="s">
        <v>83</v>
      </c>
      <c r="I1" t="s">
        <v>63</v>
      </c>
      <c r="J1" s="23" t="s">
        <v>89</v>
      </c>
      <c r="K1" s="23" t="s">
        <v>90</v>
      </c>
      <c r="L1" s="23" t="s">
        <v>91</v>
      </c>
      <c r="M1" s="23" t="s">
        <v>92</v>
      </c>
      <c r="N1" s="23" t="s">
        <v>93</v>
      </c>
      <c r="O1" s="23" t="s">
        <v>94</v>
      </c>
      <c r="Q1" s="1" t="s">
        <v>13</v>
      </c>
      <c r="R1" s="32" t="s">
        <v>0</v>
      </c>
      <c r="S1" s="33"/>
      <c r="T1" s="34"/>
    </row>
    <row r="2" spans="1:20" ht="58" x14ac:dyDescent="0.35">
      <c r="A2">
        <v>0</v>
      </c>
      <c r="B2">
        <v>1166.6071775768801</v>
      </c>
      <c r="C2">
        <v>532.35262517372496</v>
      </c>
      <c r="D2">
        <v>219.28242578990699</v>
      </c>
      <c r="E2">
        <v>0</v>
      </c>
      <c r="F2">
        <f>Uganda_Adult_High_Risk_LRV_zero-Uganda_Adult_High_Risk_LRV_zero</f>
        <v>0</v>
      </c>
      <c r="G2">
        <f>Uganda_Adult_Medium_Risk_LRV_zero-Uganda_Adult_Medium_Risk_LRV_zero</f>
        <v>0</v>
      </c>
      <c r="H2">
        <f>Uganda_Adult_Low_Risk_LRV_zero-Uganda_Adult_Low_Risk_LRV_zero</f>
        <v>0</v>
      </c>
      <c r="I2">
        <v>0</v>
      </c>
      <c r="J2">
        <f>-F2</f>
        <v>0</v>
      </c>
      <c r="K2">
        <f t="shared" ref="K2:L17" si="0">-G2</f>
        <v>0</v>
      </c>
      <c r="L2">
        <f t="shared" si="0"/>
        <v>0</v>
      </c>
      <c r="M2">
        <f>T3-R3</f>
        <v>6</v>
      </c>
      <c r="N2">
        <f>S3</f>
        <v>116</v>
      </c>
      <c r="O2">
        <v>2</v>
      </c>
      <c r="Q2" s="2" t="s">
        <v>1</v>
      </c>
      <c r="R2" s="3" t="s">
        <v>2</v>
      </c>
      <c r="S2" s="3" t="s">
        <v>3</v>
      </c>
      <c r="T2" s="3" t="s">
        <v>4</v>
      </c>
    </row>
    <row r="3" spans="1:20" ht="29" x14ac:dyDescent="0.35">
      <c r="A3">
        <v>0.1</v>
      </c>
      <c r="B3">
        <v>1098.0987882152101</v>
      </c>
      <c r="C3">
        <v>484.49166526371698</v>
      </c>
      <c r="D3">
        <v>200.16636606173401</v>
      </c>
      <c r="E3">
        <v>0.1</v>
      </c>
      <c r="F3">
        <f t="shared" ref="F3:F34" si="1">B3-Uganda_Adult_High_Risk_LRV_zero</f>
        <v>-68.50838936166997</v>
      </c>
      <c r="G3">
        <f t="shared" ref="G3:G34" si="2">C3-Uganda_Adult_Medium_Risk_LRV_zero</f>
        <v>-47.860959910007978</v>
      </c>
      <c r="H3">
        <f t="shared" ref="H3:H34" si="3">D3-Uganda_Adult_Low_Risk_LRV_zero</f>
        <v>-19.116059728172985</v>
      </c>
      <c r="I3">
        <v>0.1</v>
      </c>
      <c r="J3">
        <f t="shared" ref="J3:L66" si="4">-F3</f>
        <v>68.50838936166997</v>
      </c>
      <c r="K3">
        <f t="shared" si="0"/>
        <v>47.860959910007978</v>
      </c>
      <c r="L3">
        <f t="shared" si="0"/>
        <v>19.116059728172985</v>
      </c>
      <c r="M3">
        <v>6</v>
      </c>
      <c r="N3">
        <v>116</v>
      </c>
      <c r="O3">
        <v>2</v>
      </c>
      <c r="Q3" s="3" t="s">
        <v>5</v>
      </c>
      <c r="R3">
        <v>122</v>
      </c>
      <c r="S3">
        <v>116</v>
      </c>
      <c r="T3">
        <v>128</v>
      </c>
    </row>
    <row r="4" spans="1:20" ht="29" x14ac:dyDescent="0.35">
      <c r="A4">
        <v>0.2</v>
      </c>
      <c r="B4">
        <v>1029.67822266392</v>
      </c>
      <c r="C4">
        <v>440.41525097379701</v>
      </c>
      <c r="D4">
        <v>183.24253118450801</v>
      </c>
      <c r="E4">
        <v>0.2</v>
      </c>
      <c r="F4" s="24">
        <f t="shared" si="1"/>
        <v>-136.92895491296008</v>
      </c>
      <c r="G4">
        <f t="shared" si="2"/>
        <v>-91.937374199927945</v>
      </c>
      <c r="H4">
        <f t="shared" si="3"/>
        <v>-36.039894605398985</v>
      </c>
      <c r="I4">
        <v>0.2</v>
      </c>
      <c r="J4">
        <f t="shared" si="4"/>
        <v>136.92895491296008</v>
      </c>
      <c r="K4">
        <f t="shared" si="0"/>
        <v>91.937374199927945</v>
      </c>
      <c r="L4">
        <f t="shared" si="0"/>
        <v>36.039894605398985</v>
      </c>
      <c r="M4">
        <v>6</v>
      </c>
      <c r="N4">
        <v>116</v>
      </c>
      <c r="O4">
        <v>2</v>
      </c>
      <c r="Q4" s="3" t="s">
        <v>6</v>
      </c>
      <c r="R4">
        <v>109</v>
      </c>
      <c r="S4">
        <v>102</v>
      </c>
      <c r="T4">
        <v>116</v>
      </c>
    </row>
    <row r="5" spans="1:20" x14ac:dyDescent="0.35">
      <c r="A5">
        <v>0.3</v>
      </c>
      <c r="B5">
        <v>961.84193758374704</v>
      </c>
      <c r="C5">
        <v>400.09340777229102</v>
      </c>
      <c r="D5">
        <v>168.26253823393901</v>
      </c>
      <c r="E5">
        <v>0.3</v>
      </c>
      <c r="F5">
        <f t="shared" si="1"/>
        <v>-204.76523999313304</v>
      </c>
      <c r="G5" s="24">
        <f t="shared" si="2"/>
        <v>-132.25921740143394</v>
      </c>
      <c r="H5">
        <f t="shared" si="3"/>
        <v>-51.019887555967983</v>
      </c>
      <c r="I5">
        <v>0.3</v>
      </c>
      <c r="J5">
        <f t="shared" si="4"/>
        <v>204.76523999313304</v>
      </c>
      <c r="K5">
        <f t="shared" si="0"/>
        <v>132.25921740143394</v>
      </c>
      <c r="L5">
        <f t="shared" si="0"/>
        <v>51.019887555967983</v>
      </c>
      <c r="M5">
        <v>6</v>
      </c>
      <c r="N5">
        <v>116</v>
      </c>
      <c r="O5">
        <v>2</v>
      </c>
      <c r="Q5" s="3" t="s">
        <v>7</v>
      </c>
      <c r="R5">
        <v>51</v>
      </c>
      <c r="S5">
        <v>42</v>
      </c>
      <c r="T5">
        <v>63</v>
      </c>
    </row>
    <row r="6" spans="1:20" ht="43.5" x14ac:dyDescent="0.35">
      <c r="A6">
        <v>0.4</v>
      </c>
      <c r="B6">
        <v>895.10997101775604</v>
      </c>
      <c r="C6">
        <v>363.44451093976897</v>
      </c>
      <c r="D6">
        <v>155.008382545236</v>
      </c>
      <c r="E6">
        <v>0.4</v>
      </c>
      <c r="F6">
        <f t="shared" si="1"/>
        <v>-271.49720655912404</v>
      </c>
      <c r="G6">
        <f t="shared" si="2"/>
        <v>-168.90811423395598</v>
      </c>
      <c r="H6">
        <f t="shared" si="3"/>
        <v>-64.274043244670992</v>
      </c>
      <c r="I6">
        <v>0.4</v>
      </c>
      <c r="J6">
        <f t="shared" si="4"/>
        <v>271.49720655912404</v>
      </c>
      <c r="K6">
        <f t="shared" si="0"/>
        <v>168.90811423395598</v>
      </c>
      <c r="L6">
        <f t="shared" si="0"/>
        <v>64.274043244670992</v>
      </c>
      <c r="M6">
        <v>6</v>
      </c>
      <c r="N6">
        <v>116</v>
      </c>
      <c r="O6">
        <v>2</v>
      </c>
      <c r="Q6" s="3" t="s">
        <v>8</v>
      </c>
      <c r="R6">
        <v>22</v>
      </c>
      <c r="S6">
        <v>14</v>
      </c>
      <c r="T6">
        <v>31</v>
      </c>
    </row>
    <row r="7" spans="1:20" x14ac:dyDescent="0.35">
      <c r="A7">
        <v>0.5</v>
      </c>
      <c r="B7">
        <v>830.002402726387</v>
      </c>
      <c r="C7">
        <v>330.34061287265502</v>
      </c>
      <c r="D7">
        <v>143.299328729096</v>
      </c>
      <c r="E7">
        <v>0.5</v>
      </c>
      <c r="F7">
        <f t="shared" si="1"/>
        <v>-336.60477485049307</v>
      </c>
      <c r="G7">
        <f t="shared" si="2"/>
        <v>-202.01201230106994</v>
      </c>
      <c r="H7">
        <f t="shared" si="3"/>
        <v>-75.983097060810991</v>
      </c>
      <c r="I7">
        <v>0.5</v>
      </c>
      <c r="J7">
        <f t="shared" si="4"/>
        <v>336.60477485049307</v>
      </c>
      <c r="K7">
        <f t="shared" si="0"/>
        <v>202.01201230106994</v>
      </c>
      <c r="L7">
        <f t="shared" si="0"/>
        <v>75.983097060810991</v>
      </c>
      <c r="M7">
        <v>6</v>
      </c>
      <c r="N7">
        <v>116</v>
      </c>
      <c r="O7">
        <v>2</v>
      </c>
      <c r="Q7" s="3" t="s">
        <v>9</v>
      </c>
      <c r="R7">
        <v>4</v>
      </c>
      <c r="S7">
        <v>2</v>
      </c>
      <c r="T7">
        <v>6</v>
      </c>
    </row>
    <row r="8" spans="1:20" x14ac:dyDescent="0.35">
      <c r="A8">
        <v>0.6</v>
      </c>
      <c r="B8">
        <v>767.01800090673999</v>
      </c>
      <c r="C8">
        <v>300.60839281923597</v>
      </c>
      <c r="D8">
        <v>132.98635286467101</v>
      </c>
      <c r="E8">
        <v>0.6</v>
      </c>
      <c r="F8">
        <f t="shared" si="1"/>
        <v>-399.58917667014009</v>
      </c>
      <c r="G8">
        <f t="shared" si="2"/>
        <v>-231.74423235448899</v>
      </c>
      <c r="H8">
        <f t="shared" si="3"/>
        <v>-86.29607292523599</v>
      </c>
      <c r="I8">
        <v>0.6</v>
      </c>
      <c r="J8">
        <f t="shared" si="4"/>
        <v>399.58917667014009</v>
      </c>
      <c r="K8">
        <f t="shared" si="0"/>
        <v>231.74423235448899</v>
      </c>
      <c r="L8">
        <f t="shared" si="0"/>
        <v>86.29607292523599</v>
      </c>
      <c r="M8">
        <v>6</v>
      </c>
      <c r="N8">
        <v>116</v>
      </c>
      <c r="O8">
        <v>2</v>
      </c>
      <c r="Q8" s="3" t="s">
        <v>10</v>
      </c>
      <c r="R8" s="3" t="s">
        <v>11</v>
      </c>
      <c r="S8" s="3" t="s">
        <v>11</v>
      </c>
      <c r="T8" s="3" t="s">
        <v>11</v>
      </c>
    </row>
    <row r="9" spans="1:20" x14ac:dyDescent="0.35">
      <c r="A9">
        <v>0.7</v>
      </c>
      <c r="B9">
        <v>706.62038166340403</v>
      </c>
      <c r="C9">
        <v>274.03300975261499</v>
      </c>
      <c r="D9">
        <v>123.9414898078</v>
      </c>
      <c r="E9">
        <v>0.7</v>
      </c>
      <c r="F9">
        <f t="shared" si="1"/>
        <v>-459.98679591347604</v>
      </c>
      <c r="G9">
        <f t="shared" si="2"/>
        <v>-258.31961542110997</v>
      </c>
      <c r="H9">
        <f t="shared" si="3"/>
        <v>-95.340935982106998</v>
      </c>
      <c r="I9">
        <v>0.7</v>
      </c>
      <c r="J9">
        <f t="shared" si="4"/>
        <v>459.98679591347604</v>
      </c>
      <c r="K9">
        <f t="shared" si="0"/>
        <v>258.31961542110997</v>
      </c>
      <c r="L9">
        <f t="shared" si="0"/>
        <v>95.340935982106998</v>
      </c>
      <c r="M9">
        <v>6</v>
      </c>
      <c r="N9">
        <v>116</v>
      </c>
      <c r="O9">
        <v>2</v>
      </c>
    </row>
    <row r="10" spans="1:20" x14ac:dyDescent="0.35">
      <c r="A10">
        <v>0.8</v>
      </c>
      <c r="B10">
        <v>649.21488940676397</v>
      </c>
      <c r="C10">
        <v>250.36815902790499</v>
      </c>
      <c r="D10">
        <v>116.04771745842901</v>
      </c>
      <c r="E10">
        <v>0.8</v>
      </c>
      <c r="F10">
        <f t="shared" si="1"/>
        <v>-517.3922881701161</v>
      </c>
      <c r="G10">
        <f t="shared" si="2"/>
        <v>-281.98446614581997</v>
      </c>
      <c r="H10">
        <f t="shared" si="3"/>
        <v>-103.23470833147799</v>
      </c>
      <c r="I10">
        <v>0.8</v>
      </c>
      <c r="J10">
        <f t="shared" si="4"/>
        <v>517.3922881701161</v>
      </c>
      <c r="K10">
        <f t="shared" si="0"/>
        <v>281.98446614581997</v>
      </c>
      <c r="L10">
        <f t="shared" si="0"/>
        <v>103.23470833147799</v>
      </c>
      <c r="M10">
        <v>6</v>
      </c>
      <c r="N10">
        <v>116</v>
      </c>
      <c r="O10">
        <v>2</v>
      </c>
    </row>
    <row r="11" spans="1:20" x14ac:dyDescent="0.35">
      <c r="A11">
        <v>0.9</v>
      </c>
      <c r="B11">
        <v>595.11486196914097</v>
      </c>
      <c r="C11">
        <v>229.35003237599699</v>
      </c>
      <c r="D11">
        <v>109.191586798399</v>
      </c>
      <c r="E11">
        <v>0.9</v>
      </c>
      <c r="F11">
        <f t="shared" si="1"/>
        <v>-571.4923156077391</v>
      </c>
      <c r="G11">
        <f t="shared" si="2"/>
        <v>-303.00259279772797</v>
      </c>
      <c r="H11">
        <f t="shared" si="3"/>
        <v>-110.09083899150799</v>
      </c>
      <c r="I11">
        <v>0.9</v>
      </c>
      <c r="J11">
        <f t="shared" si="4"/>
        <v>571.4923156077391</v>
      </c>
      <c r="K11">
        <f t="shared" si="0"/>
        <v>303.00259279772797</v>
      </c>
      <c r="L11">
        <f t="shared" si="0"/>
        <v>110.09083899150799</v>
      </c>
      <c r="M11">
        <v>6</v>
      </c>
      <c r="N11">
        <v>116</v>
      </c>
      <c r="O11">
        <v>2</v>
      </c>
    </row>
    <row r="12" spans="1:20" x14ac:dyDescent="0.35">
      <c r="A12">
        <v>1</v>
      </c>
      <c r="B12">
        <v>544.52160814262697</v>
      </c>
      <c r="C12">
        <v>210.71067669659001</v>
      </c>
      <c r="D12">
        <v>103.259158427887</v>
      </c>
      <c r="E12">
        <v>1</v>
      </c>
      <c r="F12">
        <f t="shared" si="1"/>
        <v>-622.0855694342531</v>
      </c>
      <c r="G12">
        <f t="shared" si="2"/>
        <v>-321.64194847713497</v>
      </c>
      <c r="H12" s="24">
        <f t="shared" si="3"/>
        <v>-116.02326736201999</v>
      </c>
      <c r="I12">
        <v>1</v>
      </c>
      <c r="J12">
        <f t="shared" si="4"/>
        <v>622.0855694342531</v>
      </c>
      <c r="K12">
        <f t="shared" si="0"/>
        <v>321.64194847713497</v>
      </c>
      <c r="L12">
        <f t="shared" si="0"/>
        <v>116.02326736201999</v>
      </c>
      <c r="M12">
        <v>6</v>
      </c>
      <c r="N12">
        <v>116</v>
      </c>
      <c r="O12">
        <v>2</v>
      </c>
    </row>
    <row r="13" spans="1:20" x14ac:dyDescent="0.35">
      <c r="A13">
        <v>1.1000000000000001</v>
      </c>
      <c r="B13">
        <v>497.53300089984702</v>
      </c>
      <c r="C13">
        <v>194.18758509786201</v>
      </c>
      <c r="D13">
        <v>98.135687779949393</v>
      </c>
      <c r="E13">
        <v>1.1000000000000001</v>
      </c>
      <c r="F13">
        <f t="shared" si="1"/>
        <v>-669.07417667703305</v>
      </c>
      <c r="G13">
        <f t="shared" si="2"/>
        <v>-338.16504007586298</v>
      </c>
      <c r="H13">
        <f t="shared" si="3"/>
        <v>-121.1467380099576</v>
      </c>
      <c r="I13">
        <v>1.1000000000000001</v>
      </c>
      <c r="J13">
        <f t="shared" si="4"/>
        <v>669.07417667703305</v>
      </c>
      <c r="K13">
        <f t="shared" si="0"/>
        <v>338.16504007586298</v>
      </c>
      <c r="L13">
        <f t="shared" si="0"/>
        <v>121.1467380099576</v>
      </c>
      <c r="M13">
        <v>6</v>
      </c>
      <c r="N13">
        <v>116</v>
      </c>
      <c r="O13">
        <v>2</v>
      </c>
    </row>
    <row r="14" spans="1:20" x14ac:dyDescent="0.35">
      <c r="A14">
        <v>1.2</v>
      </c>
      <c r="B14">
        <v>454.16685080733299</v>
      </c>
      <c r="C14">
        <v>179.52983276944201</v>
      </c>
      <c r="D14">
        <v>93.709000080215901</v>
      </c>
      <c r="E14">
        <v>1.2</v>
      </c>
      <c r="F14">
        <f t="shared" si="1"/>
        <v>-712.44032676954703</v>
      </c>
      <c r="G14">
        <f t="shared" si="2"/>
        <v>-352.82279240428295</v>
      </c>
      <c r="H14">
        <f t="shared" si="3"/>
        <v>-125.57342570969109</v>
      </c>
      <c r="I14">
        <v>1.2</v>
      </c>
      <c r="J14">
        <f t="shared" si="4"/>
        <v>712.44032676954703</v>
      </c>
      <c r="K14">
        <f t="shared" si="0"/>
        <v>352.82279240428295</v>
      </c>
      <c r="L14">
        <f t="shared" si="0"/>
        <v>125.57342570969109</v>
      </c>
      <c r="M14">
        <v>6</v>
      </c>
      <c r="N14">
        <v>116</v>
      </c>
      <c r="O14">
        <v>2</v>
      </c>
    </row>
    <row r="15" spans="1:20" x14ac:dyDescent="0.35">
      <c r="A15">
        <v>1.3</v>
      </c>
      <c r="B15">
        <v>414.38301915522402</v>
      </c>
      <c r="C15">
        <v>166.50345217345301</v>
      </c>
      <c r="D15">
        <v>89.875002259479203</v>
      </c>
      <c r="E15">
        <v>1.3</v>
      </c>
      <c r="F15">
        <f t="shared" si="1"/>
        <v>-752.22415842165606</v>
      </c>
      <c r="G15">
        <f t="shared" si="2"/>
        <v>-365.84917300027195</v>
      </c>
      <c r="H15">
        <f t="shared" si="3"/>
        <v>-129.40742353042779</v>
      </c>
      <c r="I15">
        <v>1.3</v>
      </c>
      <c r="J15">
        <f t="shared" si="4"/>
        <v>752.22415842165606</v>
      </c>
      <c r="K15">
        <f t="shared" si="0"/>
        <v>365.84917300027195</v>
      </c>
      <c r="L15">
        <f t="shared" si="0"/>
        <v>129.40742353042779</v>
      </c>
      <c r="M15">
        <v>6</v>
      </c>
      <c r="N15">
        <v>116</v>
      </c>
      <c r="O15">
        <v>2</v>
      </c>
    </row>
    <row r="16" spans="1:20" x14ac:dyDescent="0.35">
      <c r="A16">
        <v>1.4</v>
      </c>
      <c r="B16">
        <v>378.09662218481202</v>
      </c>
      <c r="C16">
        <v>154.89775833267001</v>
      </c>
      <c r="D16">
        <v>86.542636492227999</v>
      </c>
      <c r="E16">
        <v>1.4</v>
      </c>
      <c r="F16">
        <f t="shared" si="1"/>
        <v>-788.510555392068</v>
      </c>
      <c r="G16">
        <f t="shared" si="2"/>
        <v>-377.45486684105492</v>
      </c>
      <c r="H16">
        <f t="shared" si="3"/>
        <v>-132.73978929767901</v>
      </c>
      <c r="I16">
        <v>1.4</v>
      </c>
      <c r="J16">
        <f t="shared" si="4"/>
        <v>788.510555392068</v>
      </c>
      <c r="K16">
        <f t="shared" si="0"/>
        <v>377.45486684105492</v>
      </c>
      <c r="L16">
        <f t="shared" si="0"/>
        <v>132.73978929767901</v>
      </c>
      <c r="M16">
        <v>6</v>
      </c>
      <c r="N16">
        <v>116</v>
      </c>
      <c r="O16">
        <v>2</v>
      </c>
    </row>
    <row r="17" spans="1:15" x14ac:dyDescent="0.35">
      <c r="A17">
        <v>1.5</v>
      </c>
      <c r="B17">
        <v>345.17609100329901</v>
      </c>
      <c r="C17">
        <v>144.53146657425501</v>
      </c>
      <c r="D17">
        <v>83.636045364160594</v>
      </c>
      <c r="E17">
        <v>1.5</v>
      </c>
      <c r="F17">
        <f t="shared" si="1"/>
        <v>-821.43108657358107</v>
      </c>
      <c r="G17">
        <f t="shared" si="2"/>
        <v>-387.82115859946998</v>
      </c>
      <c r="H17">
        <f t="shared" si="3"/>
        <v>-135.6463804257464</v>
      </c>
      <c r="I17">
        <v>1.5</v>
      </c>
      <c r="J17">
        <f t="shared" si="4"/>
        <v>821.43108657358107</v>
      </c>
      <c r="K17">
        <f t="shared" si="0"/>
        <v>387.82115859946998</v>
      </c>
      <c r="L17">
        <f t="shared" si="0"/>
        <v>135.6463804257464</v>
      </c>
      <c r="M17">
        <v>6</v>
      </c>
      <c r="N17">
        <v>116</v>
      </c>
      <c r="O17">
        <v>2</v>
      </c>
    </row>
    <row r="18" spans="1:15" x14ac:dyDescent="0.35">
      <c r="A18">
        <v>1.6</v>
      </c>
      <c r="B18">
        <v>315.432739184296</v>
      </c>
      <c r="C18">
        <v>135.255804585308</v>
      </c>
      <c r="D18">
        <v>81.093406190478206</v>
      </c>
      <c r="E18">
        <v>1.6</v>
      </c>
      <c r="F18">
        <f t="shared" si="1"/>
        <v>-851.17443839258408</v>
      </c>
      <c r="G18">
        <f t="shared" si="2"/>
        <v>-397.09682058841696</v>
      </c>
      <c r="H18">
        <f t="shared" si="3"/>
        <v>-138.18901959942878</v>
      </c>
      <c r="I18">
        <v>1.6</v>
      </c>
      <c r="J18">
        <f t="shared" si="4"/>
        <v>851.17443839258408</v>
      </c>
      <c r="K18">
        <f t="shared" si="4"/>
        <v>397.09682058841696</v>
      </c>
      <c r="L18">
        <f t="shared" si="4"/>
        <v>138.18901959942878</v>
      </c>
      <c r="M18">
        <v>6</v>
      </c>
      <c r="N18">
        <v>116</v>
      </c>
      <c r="O18">
        <v>2</v>
      </c>
    </row>
    <row r="19" spans="1:15" x14ac:dyDescent="0.35">
      <c r="A19">
        <v>1.7</v>
      </c>
      <c r="B19">
        <v>288.62085120876401</v>
      </c>
      <c r="C19">
        <v>126.952721232567</v>
      </c>
      <c r="D19">
        <v>78.863518921446399</v>
      </c>
      <c r="E19">
        <v>1.7</v>
      </c>
      <c r="F19">
        <f t="shared" si="1"/>
        <v>-877.98632636811612</v>
      </c>
      <c r="G19">
        <f t="shared" si="2"/>
        <v>-405.39990394115796</v>
      </c>
      <c r="H19">
        <f t="shared" si="3"/>
        <v>-140.4189068684606</v>
      </c>
      <c r="I19">
        <v>1.7</v>
      </c>
      <c r="J19">
        <f t="shared" si="4"/>
        <v>877.98632636811612</v>
      </c>
      <c r="K19">
        <f t="shared" si="4"/>
        <v>405.39990394115796</v>
      </c>
      <c r="L19">
        <f t="shared" si="4"/>
        <v>140.4189068684606</v>
      </c>
      <c r="M19">
        <v>6</v>
      </c>
      <c r="N19">
        <v>116</v>
      </c>
      <c r="O19">
        <v>2</v>
      </c>
    </row>
    <row r="20" spans="1:15" x14ac:dyDescent="0.35">
      <c r="A20">
        <v>1.8</v>
      </c>
      <c r="B20">
        <v>264.45834044516897</v>
      </c>
      <c r="C20">
        <v>119.52868636422301</v>
      </c>
      <c r="D20">
        <v>76.902004963700406</v>
      </c>
      <c r="E20">
        <v>1.8</v>
      </c>
      <c r="F20">
        <f t="shared" si="1"/>
        <v>-902.14883713171116</v>
      </c>
      <c r="G20">
        <f t="shared" si="2"/>
        <v>-412.82393880950195</v>
      </c>
      <c r="H20">
        <f t="shared" si="3"/>
        <v>-142.3804208262066</v>
      </c>
      <c r="I20">
        <v>1.8</v>
      </c>
      <c r="J20">
        <f t="shared" si="4"/>
        <v>902.14883713171116</v>
      </c>
      <c r="K20">
        <f t="shared" si="4"/>
        <v>412.82393880950195</v>
      </c>
      <c r="L20">
        <f t="shared" si="4"/>
        <v>142.3804208262066</v>
      </c>
      <c r="M20">
        <v>6</v>
      </c>
      <c r="N20">
        <v>116</v>
      </c>
      <c r="O20">
        <v>2</v>
      </c>
    </row>
    <row r="21" spans="1:15" x14ac:dyDescent="0.35">
      <c r="A21">
        <v>1.9</v>
      </c>
      <c r="B21">
        <v>242.66049886385801</v>
      </c>
      <c r="C21">
        <v>112.906476722259</v>
      </c>
      <c r="D21">
        <v>75.168796538237103</v>
      </c>
      <c r="E21">
        <v>1.9</v>
      </c>
      <c r="F21">
        <f t="shared" si="1"/>
        <v>-923.94667871302204</v>
      </c>
      <c r="G21">
        <f t="shared" si="2"/>
        <v>-419.44614845146594</v>
      </c>
      <c r="H21">
        <f t="shared" si="3"/>
        <v>-144.11362925166989</v>
      </c>
      <c r="I21">
        <v>1.9</v>
      </c>
      <c r="J21">
        <f t="shared" si="4"/>
        <v>923.94667871302204</v>
      </c>
      <c r="K21">
        <f t="shared" si="4"/>
        <v>419.44614845146594</v>
      </c>
      <c r="L21">
        <f t="shared" si="4"/>
        <v>144.11362925166989</v>
      </c>
      <c r="M21">
        <v>6</v>
      </c>
      <c r="N21">
        <v>116</v>
      </c>
      <c r="O21">
        <v>2</v>
      </c>
    </row>
    <row r="22" spans="1:15" x14ac:dyDescent="0.35">
      <c r="A22">
        <v>2</v>
      </c>
      <c r="B22">
        <v>222.97233456517401</v>
      </c>
      <c r="C22">
        <v>107.017576231503</v>
      </c>
      <c r="D22">
        <v>73.627641513328498</v>
      </c>
      <c r="E22">
        <v>2</v>
      </c>
      <c r="F22">
        <f t="shared" si="1"/>
        <v>-943.63484301170604</v>
      </c>
      <c r="G22">
        <f t="shared" si="2"/>
        <v>-425.33504894222199</v>
      </c>
      <c r="H22">
        <f t="shared" si="3"/>
        <v>-145.65478427657848</v>
      </c>
      <c r="I22">
        <v>2</v>
      </c>
      <c r="J22">
        <f t="shared" si="4"/>
        <v>943.63484301170604</v>
      </c>
      <c r="K22">
        <f t="shared" si="4"/>
        <v>425.33504894222199</v>
      </c>
      <c r="L22">
        <f t="shared" si="4"/>
        <v>145.65478427657848</v>
      </c>
      <c r="M22">
        <v>6</v>
      </c>
      <c r="N22">
        <v>116</v>
      </c>
      <c r="O22">
        <v>2</v>
      </c>
    </row>
    <row r="23" spans="1:15" x14ac:dyDescent="0.35">
      <c r="A23">
        <v>2.1</v>
      </c>
      <c r="B23">
        <v>205.18814262848201</v>
      </c>
      <c r="C23">
        <v>101.796836685697</v>
      </c>
      <c r="D23">
        <v>72.2470949251679</v>
      </c>
      <c r="E23">
        <v>2.1</v>
      </c>
      <c r="F23">
        <f t="shared" si="1"/>
        <v>-961.41903494839812</v>
      </c>
      <c r="G23">
        <f t="shared" si="2"/>
        <v>-430.55578848802793</v>
      </c>
      <c r="H23">
        <f t="shared" si="3"/>
        <v>-147.03533086473908</v>
      </c>
      <c r="I23">
        <v>2.1</v>
      </c>
      <c r="J23">
        <f t="shared" si="4"/>
        <v>961.41903494839812</v>
      </c>
      <c r="K23">
        <f t="shared" si="4"/>
        <v>430.55578848802793</v>
      </c>
      <c r="L23">
        <f t="shared" si="4"/>
        <v>147.03533086473908</v>
      </c>
      <c r="M23">
        <v>6</v>
      </c>
      <c r="N23">
        <v>116</v>
      </c>
      <c r="O23">
        <v>2</v>
      </c>
    </row>
    <row r="24" spans="1:15" x14ac:dyDescent="0.35">
      <c r="A24">
        <v>2.2000000000000002</v>
      </c>
      <c r="B24">
        <v>189.152227283244</v>
      </c>
      <c r="C24">
        <v>97.179829072101001</v>
      </c>
      <c r="D24">
        <v>71.001700301960199</v>
      </c>
      <c r="E24">
        <v>2.2000000000000002</v>
      </c>
      <c r="F24">
        <f t="shared" si="1"/>
        <v>-977.4549502936361</v>
      </c>
      <c r="G24">
        <f t="shared" si="2"/>
        <v>-435.17279610162393</v>
      </c>
      <c r="H24">
        <f t="shared" si="3"/>
        <v>-148.2807254879468</v>
      </c>
      <c r="I24">
        <v>2.2000000000000002</v>
      </c>
      <c r="J24">
        <f t="shared" si="4"/>
        <v>977.4549502936361</v>
      </c>
      <c r="K24">
        <f t="shared" si="4"/>
        <v>435.17279610162393</v>
      </c>
      <c r="L24">
        <f t="shared" si="4"/>
        <v>148.2807254879468</v>
      </c>
      <c r="M24">
        <v>6</v>
      </c>
      <c r="N24">
        <v>116</v>
      </c>
      <c r="O24">
        <v>2</v>
      </c>
    </row>
    <row r="25" spans="1:15" x14ac:dyDescent="0.35">
      <c r="A25">
        <v>2.2999999999999998</v>
      </c>
      <c r="B25">
        <v>174.74306519163699</v>
      </c>
      <c r="C25">
        <v>93.102282073149695</v>
      </c>
      <c r="D25">
        <v>69.872231418170401</v>
      </c>
      <c r="E25">
        <v>2.2999999999999998</v>
      </c>
      <c r="F25">
        <f t="shared" si="1"/>
        <v>-991.86411238524306</v>
      </c>
      <c r="G25">
        <f t="shared" si="2"/>
        <v>-439.25034310057526</v>
      </c>
      <c r="H25">
        <f t="shared" si="3"/>
        <v>-149.41019437173659</v>
      </c>
      <c r="I25">
        <v>2.2999999999999998</v>
      </c>
      <c r="J25">
        <f t="shared" si="4"/>
        <v>991.86411238524306</v>
      </c>
      <c r="K25">
        <f t="shared" si="4"/>
        <v>439.25034310057526</v>
      </c>
      <c r="L25">
        <f t="shared" si="4"/>
        <v>149.41019437173659</v>
      </c>
      <c r="M25">
        <v>6</v>
      </c>
      <c r="N25">
        <v>116</v>
      </c>
      <c r="O25">
        <v>2</v>
      </c>
    </row>
    <row r="26" spans="1:15" x14ac:dyDescent="0.35">
      <c r="A26">
        <v>2.4</v>
      </c>
      <c r="B26">
        <v>161.85178754228301</v>
      </c>
      <c r="C26">
        <v>89.500568259436903</v>
      </c>
      <c r="D26">
        <v>68.844634899530902</v>
      </c>
      <c r="E26">
        <v>2.4</v>
      </c>
      <c r="F26">
        <f t="shared" si="1"/>
        <v>-1004.7553900345971</v>
      </c>
      <c r="G26">
        <f t="shared" si="2"/>
        <v>-442.85205691428803</v>
      </c>
      <c r="H26">
        <f t="shared" si="3"/>
        <v>-150.43779089037611</v>
      </c>
      <c r="I26">
        <v>2.4</v>
      </c>
      <c r="J26">
        <f t="shared" si="4"/>
        <v>1004.7553900345971</v>
      </c>
      <c r="K26">
        <f t="shared" si="4"/>
        <v>442.85205691428803</v>
      </c>
      <c r="L26">
        <f t="shared" si="4"/>
        <v>150.43779089037611</v>
      </c>
      <c r="M26">
        <v>6</v>
      </c>
      <c r="N26">
        <v>116</v>
      </c>
      <c r="O26">
        <v>2</v>
      </c>
    </row>
    <row r="27" spans="1:15" x14ac:dyDescent="0.35">
      <c r="A27">
        <v>2.5</v>
      </c>
      <c r="B27">
        <v>150.36640748892199</v>
      </c>
      <c r="C27">
        <v>86.312748356751996</v>
      </c>
      <c r="D27">
        <v>67.908025369472995</v>
      </c>
      <c r="E27">
        <v>2.5</v>
      </c>
      <c r="F27">
        <f t="shared" si="1"/>
        <v>-1016.240770087958</v>
      </c>
      <c r="G27">
        <f t="shared" si="2"/>
        <v>-446.03987681697299</v>
      </c>
      <c r="H27">
        <f t="shared" si="3"/>
        <v>-151.374400420434</v>
      </c>
      <c r="I27">
        <v>2.5</v>
      </c>
      <c r="J27">
        <f t="shared" si="4"/>
        <v>1016.240770087958</v>
      </c>
      <c r="K27">
        <f t="shared" si="4"/>
        <v>446.03987681697299</v>
      </c>
      <c r="L27">
        <f t="shared" si="4"/>
        <v>151.374400420434</v>
      </c>
      <c r="M27">
        <v>6</v>
      </c>
      <c r="N27">
        <v>116</v>
      </c>
      <c r="O27">
        <v>2</v>
      </c>
    </row>
    <row r="28" spans="1:15" x14ac:dyDescent="0.35">
      <c r="A28">
        <v>2.6</v>
      </c>
      <c r="B28">
        <v>140.16648818580299</v>
      </c>
      <c r="C28">
        <v>83.480444845060006</v>
      </c>
      <c r="D28">
        <v>67.052434173388207</v>
      </c>
      <c r="E28">
        <v>2.6</v>
      </c>
      <c r="F28">
        <f t="shared" si="1"/>
        <v>-1026.4406893910771</v>
      </c>
      <c r="G28">
        <f t="shared" si="2"/>
        <v>-448.87218032866497</v>
      </c>
      <c r="H28">
        <f t="shared" si="3"/>
        <v>-152.22999161651879</v>
      </c>
      <c r="I28">
        <v>2.6</v>
      </c>
      <c r="J28">
        <f t="shared" si="4"/>
        <v>1026.4406893910771</v>
      </c>
      <c r="K28">
        <f t="shared" si="4"/>
        <v>448.87218032866497</v>
      </c>
      <c r="L28">
        <f t="shared" si="4"/>
        <v>152.22999161651879</v>
      </c>
      <c r="M28">
        <v>6</v>
      </c>
      <c r="N28">
        <v>116</v>
      </c>
      <c r="O28">
        <v>2</v>
      </c>
    </row>
    <row r="29" spans="1:15" x14ac:dyDescent="0.35">
      <c r="A29">
        <v>2.7</v>
      </c>
      <c r="B29">
        <v>131.12614345438499</v>
      </c>
      <c r="C29">
        <v>80.951531881409807</v>
      </c>
      <c r="D29">
        <v>66.267099850082005</v>
      </c>
      <c r="E29">
        <v>2.7</v>
      </c>
      <c r="F29">
        <f t="shared" si="1"/>
        <v>-1035.4810341224952</v>
      </c>
      <c r="G29">
        <f t="shared" si="2"/>
        <v>-451.40109329231518</v>
      </c>
      <c r="H29">
        <f t="shared" si="3"/>
        <v>-153.015325939825</v>
      </c>
      <c r="I29">
        <v>2.7</v>
      </c>
      <c r="J29">
        <f t="shared" si="4"/>
        <v>1035.4810341224952</v>
      </c>
      <c r="K29">
        <f t="shared" si="4"/>
        <v>451.40109329231518</v>
      </c>
      <c r="L29">
        <f t="shared" si="4"/>
        <v>153.015325939825</v>
      </c>
      <c r="M29">
        <v>6</v>
      </c>
      <c r="N29">
        <v>116</v>
      </c>
      <c r="O29">
        <v>2</v>
      </c>
    </row>
    <row r="30" spans="1:15" x14ac:dyDescent="0.35">
      <c r="A30">
        <v>2.8</v>
      </c>
      <c r="B30">
        <v>123.120528233795</v>
      </c>
      <c r="C30">
        <v>78.682540738384006</v>
      </c>
      <c r="D30">
        <v>65.539962874750401</v>
      </c>
      <c r="E30">
        <v>2.8</v>
      </c>
      <c r="F30">
        <f t="shared" si="1"/>
        <v>-1043.486649343085</v>
      </c>
      <c r="G30">
        <f t="shared" si="2"/>
        <v>-453.67008443534098</v>
      </c>
      <c r="H30">
        <f t="shared" si="3"/>
        <v>-153.74246291515658</v>
      </c>
      <c r="I30">
        <v>2.8</v>
      </c>
      <c r="J30">
        <f t="shared" si="4"/>
        <v>1043.486649343085</v>
      </c>
      <c r="K30">
        <f t="shared" si="4"/>
        <v>453.67008443534098</v>
      </c>
      <c r="L30">
        <f t="shared" si="4"/>
        <v>153.74246291515658</v>
      </c>
      <c r="M30">
        <v>6</v>
      </c>
      <c r="N30">
        <v>116</v>
      </c>
      <c r="O30">
        <v>2</v>
      </c>
    </row>
    <row r="31" spans="1:15" x14ac:dyDescent="0.35">
      <c r="A31">
        <v>2.9</v>
      </c>
      <c r="B31">
        <v>116.03164494745801</v>
      </c>
      <c r="C31">
        <v>76.639252806887498</v>
      </c>
      <c r="D31">
        <v>64.858551945089701</v>
      </c>
      <c r="E31">
        <v>2.9</v>
      </c>
      <c r="F31">
        <f t="shared" si="1"/>
        <v>-1050.575532629422</v>
      </c>
      <c r="G31">
        <f t="shared" si="2"/>
        <v>-455.71337236683746</v>
      </c>
      <c r="H31">
        <f t="shared" si="3"/>
        <v>-154.42387384481731</v>
      </c>
      <c r="I31">
        <v>2.9</v>
      </c>
      <c r="J31">
        <f t="shared" si="4"/>
        <v>1050.575532629422</v>
      </c>
      <c r="K31">
        <f t="shared" si="4"/>
        <v>455.71337236683746</v>
      </c>
      <c r="L31">
        <f t="shared" si="4"/>
        <v>154.42387384481731</v>
      </c>
      <c r="M31">
        <v>6</v>
      </c>
      <c r="N31">
        <v>116</v>
      </c>
      <c r="O31">
        <v>2</v>
      </c>
    </row>
    <row r="32" spans="1:15" x14ac:dyDescent="0.35">
      <c r="A32">
        <v>3</v>
      </c>
      <c r="B32">
        <v>109.751237808992</v>
      </c>
      <c r="C32">
        <v>74.794802431851906</v>
      </c>
      <c r="D32">
        <v>64.2117252117704</v>
      </c>
      <c r="E32">
        <v>3</v>
      </c>
      <c r="F32">
        <f t="shared" si="1"/>
        <v>-1056.855939767888</v>
      </c>
      <c r="G32">
        <f t="shared" si="2"/>
        <v>-457.55782274187305</v>
      </c>
      <c r="H32">
        <f t="shared" si="3"/>
        <v>-155.07070057813661</v>
      </c>
      <c r="I32">
        <v>3</v>
      </c>
      <c r="J32">
        <f t="shared" si="4"/>
        <v>1056.855939767888</v>
      </c>
      <c r="K32">
        <f t="shared" si="4"/>
        <v>457.55782274187305</v>
      </c>
      <c r="L32">
        <f t="shared" si="4"/>
        <v>155.07070057813661</v>
      </c>
      <c r="M32">
        <v>6</v>
      </c>
      <c r="N32">
        <v>116</v>
      </c>
      <c r="O32">
        <v>2</v>
      </c>
    </row>
    <row r="33" spans="1:15" x14ac:dyDescent="0.35">
      <c r="A33">
        <v>3.1</v>
      </c>
      <c r="B33">
        <v>104.18071884530301</v>
      </c>
      <c r="C33">
        <v>73.125979142872097</v>
      </c>
      <c r="D33">
        <v>63.591272535047402</v>
      </c>
      <c r="E33">
        <v>3.1</v>
      </c>
      <c r="F33">
        <f t="shared" si="1"/>
        <v>-1062.426458731577</v>
      </c>
      <c r="G33">
        <f t="shared" si="2"/>
        <v>-459.22664603085286</v>
      </c>
      <c r="H33">
        <f t="shared" si="3"/>
        <v>-155.69115325485959</v>
      </c>
      <c r="I33">
        <v>3.1</v>
      </c>
      <c r="J33">
        <f t="shared" si="4"/>
        <v>1062.426458731577</v>
      </c>
      <c r="K33">
        <f t="shared" si="4"/>
        <v>459.22664603085286</v>
      </c>
      <c r="L33">
        <f t="shared" si="4"/>
        <v>155.69115325485959</v>
      </c>
      <c r="M33">
        <v>6</v>
      </c>
      <c r="N33">
        <v>116</v>
      </c>
      <c r="O33">
        <v>2</v>
      </c>
    </row>
    <row r="34" spans="1:15" x14ac:dyDescent="0.35">
      <c r="A34">
        <v>3.2</v>
      </c>
      <c r="B34">
        <v>99.229851686178705</v>
      </c>
      <c r="C34">
        <v>71.609373684392594</v>
      </c>
      <c r="D34">
        <v>62.9925816963203</v>
      </c>
      <c r="E34">
        <v>3.2</v>
      </c>
      <c r="F34">
        <f t="shared" si="1"/>
        <v>-1067.3773258907013</v>
      </c>
      <c r="G34">
        <f t="shared" si="2"/>
        <v>-460.74325148933235</v>
      </c>
      <c r="H34">
        <f t="shared" si="3"/>
        <v>-156.28984409358668</v>
      </c>
      <c r="I34">
        <v>3.2</v>
      </c>
      <c r="J34">
        <f t="shared" si="4"/>
        <v>1067.3773258907013</v>
      </c>
      <c r="K34">
        <f t="shared" si="4"/>
        <v>460.74325148933235</v>
      </c>
      <c r="L34">
        <f t="shared" si="4"/>
        <v>156.28984409358668</v>
      </c>
      <c r="M34">
        <v>6</v>
      </c>
      <c r="N34">
        <v>116</v>
      </c>
      <c r="O34">
        <v>2</v>
      </c>
    </row>
    <row r="35" spans="1:15" x14ac:dyDescent="0.35">
      <c r="A35">
        <v>3.3</v>
      </c>
      <c r="B35">
        <v>94.816259809105404</v>
      </c>
      <c r="C35">
        <v>70.219179037897504</v>
      </c>
      <c r="D35">
        <v>62.414213298779003</v>
      </c>
      <c r="E35">
        <v>3.3</v>
      </c>
      <c r="F35">
        <f t="shared" ref="F35:F66" si="5">B35-Uganda_Adult_High_Risk_LRV_zero</f>
        <v>-1071.7909177677748</v>
      </c>
      <c r="G35">
        <f t="shared" ref="G35:G66" si="6">C35-Uganda_Adult_Medium_Risk_LRV_zero</f>
        <v>-462.13344613582746</v>
      </c>
      <c r="H35">
        <f t="shared" ref="H35:H66" si="7">D35-Uganda_Adult_Low_Risk_LRV_zero</f>
        <v>-156.86821249112799</v>
      </c>
      <c r="I35">
        <v>3.3</v>
      </c>
      <c r="J35">
        <f t="shared" si="4"/>
        <v>1071.7909177677748</v>
      </c>
      <c r="K35">
        <f t="shared" si="4"/>
        <v>462.13344613582746</v>
      </c>
      <c r="L35">
        <f t="shared" si="4"/>
        <v>156.86821249112799</v>
      </c>
      <c r="M35">
        <v>6</v>
      </c>
      <c r="N35">
        <v>116</v>
      </c>
      <c r="O35">
        <v>2</v>
      </c>
    </row>
    <row r="36" spans="1:15" x14ac:dyDescent="0.35">
      <c r="A36">
        <v>3.4</v>
      </c>
      <c r="B36">
        <v>90.866526420358099</v>
      </c>
      <c r="C36">
        <v>68.927780943374401</v>
      </c>
      <c r="D36">
        <v>61.856785408494197</v>
      </c>
      <c r="E36">
        <v>3.4</v>
      </c>
      <c r="F36">
        <f t="shared" si="5"/>
        <v>-1075.7406511565221</v>
      </c>
      <c r="G36">
        <f t="shared" si="6"/>
        <v>-463.42484423035057</v>
      </c>
      <c r="H36">
        <f t="shared" si="7"/>
        <v>-157.42564038141279</v>
      </c>
      <c r="I36">
        <v>3.4</v>
      </c>
      <c r="J36">
        <f t="shared" si="4"/>
        <v>1075.7406511565221</v>
      </c>
      <c r="K36">
        <f t="shared" si="4"/>
        <v>463.42484423035057</v>
      </c>
      <c r="L36">
        <f t="shared" si="4"/>
        <v>157.42564038141279</v>
      </c>
      <c r="M36">
        <v>6</v>
      </c>
      <c r="N36">
        <v>116</v>
      </c>
      <c r="O36">
        <v>2</v>
      </c>
    </row>
    <row r="37" spans="1:15" x14ac:dyDescent="0.35">
      <c r="A37">
        <v>3.5</v>
      </c>
      <c r="B37">
        <v>87.318069061589796</v>
      </c>
      <c r="C37">
        <v>67.708916269415695</v>
      </c>
      <c r="D37">
        <v>61.321732227424697</v>
      </c>
      <c r="E37">
        <v>3.5</v>
      </c>
      <c r="F37">
        <f t="shared" si="5"/>
        <v>-1079.2891085152903</v>
      </c>
      <c r="G37">
        <f t="shared" si="6"/>
        <v>-464.64370890430928</v>
      </c>
      <c r="H37">
        <f t="shared" si="7"/>
        <v>-157.96069356248231</v>
      </c>
      <c r="I37">
        <v>3.5</v>
      </c>
      <c r="J37">
        <f t="shared" si="4"/>
        <v>1079.2891085152903</v>
      </c>
      <c r="K37">
        <f t="shared" si="4"/>
        <v>464.64370890430928</v>
      </c>
      <c r="L37">
        <f t="shared" si="4"/>
        <v>157.96069356248231</v>
      </c>
      <c r="M37">
        <v>6</v>
      </c>
      <c r="N37">
        <v>116</v>
      </c>
      <c r="O37">
        <v>2</v>
      </c>
    </row>
    <row r="38" spans="1:15" x14ac:dyDescent="0.35">
      <c r="A38">
        <v>3.6</v>
      </c>
      <c r="B38">
        <v>84.120417037516802</v>
      </c>
      <c r="C38">
        <v>66.541762678495701</v>
      </c>
      <c r="D38">
        <v>60.810336731642899</v>
      </c>
      <c r="E38">
        <v>3.6</v>
      </c>
      <c r="F38">
        <f t="shared" si="5"/>
        <v>-1082.4867605393633</v>
      </c>
      <c r="G38">
        <f t="shared" si="6"/>
        <v>-465.81086249522923</v>
      </c>
      <c r="H38">
        <f t="shared" si="7"/>
        <v>-158.47208905826409</v>
      </c>
      <c r="I38">
        <v>3.6</v>
      </c>
      <c r="J38">
        <f t="shared" si="4"/>
        <v>1082.4867605393633</v>
      </c>
      <c r="K38">
        <f t="shared" si="4"/>
        <v>465.81086249522923</v>
      </c>
      <c r="L38">
        <f t="shared" si="4"/>
        <v>158.47208905826409</v>
      </c>
      <c r="M38">
        <v>6</v>
      </c>
      <c r="N38">
        <v>116</v>
      </c>
      <c r="O38">
        <v>2</v>
      </c>
    </row>
    <row r="39" spans="1:15" x14ac:dyDescent="0.35">
      <c r="A39">
        <v>3.7</v>
      </c>
      <c r="B39">
        <v>81.234971633667399</v>
      </c>
      <c r="C39">
        <v>65.413765311697901</v>
      </c>
      <c r="D39">
        <v>60.323169873102003</v>
      </c>
      <c r="E39">
        <v>3.7</v>
      </c>
      <c r="F39">
        <f t="shared" si="5"/>
        <v>-1085.3722059432127</v>
      </c>
      <c r="G39">
        <f t="shared" si="6"/>
        <v>-466.93885986202707</v>
      </c>
      <c r="H39">
        <f t="shared" si="7"/>
        <v>-158.95925591680498</v>
      </c>
      <c r="I39">
        <v>3.7</v>
      </c>
      <c r="J39">
        <f t="shared" si="4"/>
        <v>1085.3722059432127</v>
      </c>
      <c r="K39">
        <f t="shared" si="4"/>
        <v>466.93885986202707</v>
      </c>
      <c r="L39">
        <f t="shared" si="4"/>
        <v>158.95925591680498</v>
      </c>
      <c r="M39">
        <v>6</v>
      </c>
      <c r="N39">
        <v>116</v>
      </c>
      <c r="O39">
        <v>2</v>
      </c>
    </row>
    <row r="40" spans="1:15" x14ac:dyDescent="0.35">
      <c r="A40">
        <v>3.8</v>
      </c>
      <c r="B40">
        <v>78.633086521124596</v>
      </c>
      <c r="C40">
        <v>64.320771596051799</v>
      </c>
      <c r="D40">
        <v>59.859868120662902</v>
      </c>
      <c r="E40">
        <v>3.8</v>
      </c>
      <c r="F40">
        <f t="shared" si="5"/>
        <v>-1087.9740910557555</v>
      </c>
      <c r="G40">
        <f t="shared" si="6"/>
        <v>-468.03185357767313</v>
      </c>
      <c r="H40">
        <f t="shared" si="7"/>
        <v>-159.4225576692441</v>
      </c>
      <c r="I40">
        <v>3.8</v>
      </c>
      <c r="J40">
        <f t="shared" si="4"/>
        <v>1087.9740910557555</v>
      </c>
      <c r="K40">
        <f t="shared" si="4"/>
        <v>468.03185357767313</v>
      </c>
      <c r="L40">
        <f t="shared" si="4"/>
        <v>159.4225576692441</v>
      </c>
      <c r="M40">
        <v>6</v>
      </c>
      <c r="N40">
        <v>116</v>
      </c>
      <c r="O40">
        <v>2</v>
      </c>
    </row>
    <row r="41" spans="1:15" x14ac:dyDescent="0.35">
      <c r="A41">
        <v>3.9</v>
      </c>
      <c r="B41">
        <v>76.292959302841098</v>
      </c>
      <c r="C41">
        <v>63.264635111176602</v>
      </c>
      <c r="D41">
        <v>59.4191050758755</v>
      </c>
      <c r="E41">
        <v>3.9</v>
      </c>
      <c r="F41">
        <f t="shared" si="5"/>
        <v>-1090.3142182740389</v>
      </c>
      <c r="G41">
        <f t="shared" si="6"/>
        <v>-469.08799006254833</v>
      </c>
      <c r="H41">
        <f t="shared" si="7"/>
        <v>-159.86332071403149</v>
      </c>
      <c r="I41">
        <v>3.9</v>
      </c>
      <c r="J41">
        <f t="shared" si="4"/>
        <v>1090.3142182740389</v>
      </c>
      <c r="K41">
        <f t="shared" si="4"/>
        <v>469.08799006254833</v>
      </c>
      <c r="L41">
        <f t="shared" si="4"/>
        <v>159.86332071403149</v>
      </c>
      <c r="M41">
        <v>6</v>
      </c>
      <c r="N41">
        <v>116</v>
      </c>
      <c r="O41">
        <v>2</v>
      </c>
    </row>
    <row r="42" spans="1:15" x14ac:dyDescent="0.35">
      <c r="A42">
        <v>4</v>
      </c>
      <c r="B42">
        <v>74.196234487432704</v>
      </c>
      <c r="C42">
        <v>62.249773290044203</v>
      </c>
      <c r="D42">
        <v>58.998642877421098</v>
      </c>
      <c r="E42">
        <v>4</v>
      </c>
      <c r="F42">
        <f t="shared" si="5"/>
        <v>-1092.4109430894473</v>
      </c>
      <c r="G42">
        <f t="shared" si="6"/>
        <v>-470.10285188368073</v>
      </c>
      <c r="H42">
        <f t="shared" si="7"/>
        <v>-160.28378291248589</v>
      </c>
      <c r="I42">
        <v>4</v>
      </c>
      <c r="J42">
        <f t="shared" si="4"/>
        <v>1092.4109430894473</v>
      </c>
      <c r="K42">
        <f t="shared" si="4"/>
        <v>470.10285188368073</v>
      </c>
      <c r="L42">
        <f t="shared" si="4"/>
        <v>160.28378291248589</v>
      </c>
      <c r="M42">
        <v>6</v>
      </c>
      <c r="N42">
        <v>116</v>
      </c>
      <c r="O42">
        <v>2</v>
      </c>
    </row>
    <row r="43" spans="1:15" x14ac:dyDescent="0.35">
      <c r="A43">
        <v>4.0999999999999996</v>
      </c>
      <c r="B43">
        <v>72.325243223581097</v>
      </c>
      <c r="C43">
        <v>61.280395038168599</v>
      </c>
      <c r="D43">
        <v>58.5954264810251</v>
      </c>
      <c r="E43">
        <v>4.0999999999999996</v>
      </c>
      <c r="F43">
        <f t="shared" si="5"/>
        <v>-1094.281934353299</v>
      </c>
      <c r="G43">
        <f t="shared" si="6"/>
        <v>-471.07223013555637</v>
      </c>
      <c r="H43">
        <f t="shared" si="7"/>
        <v>-160.68699930888189</v>
      </c>
      <c r="I43">
        <v>4.0999999999999996</v>
      </c>
      <c r="J43">
        <f t="shared" si="4"/>
        <v>1094.281934353299</v>
      </c>
      <c r="K43">
        <f t="shared" si="4"/>
        <v>471.07223013555637</v>
      </c>
      <c r="L43">
        <f t="shared" si="4"/>
        <v>160.68699930888189</v>
      </c>
      <c r="M43">
        <v>6</v>
      </c>
      <c r="N43">
        <v>116</v>
      </c>
      <c r="O43">
        <v>2</v>
      </c>
    </row>
    <row r="44" spans="1:15" x14ac:dyDescent="0.35">
      <c r="A44">
        <v>4.2</v>
      </c>
      <c r="B44">
        <v>70.661435028891205</v>
      </c>
      <c r="C44">
        <v>60.3592763291214</v>
      </c>
      <c r="D44">
        <v>58.205739812901399</v>
      </c>
      <c r="E44">
        <v>4.2</v>
      </c>
      <c r="F44">
        <f t="shared" si="5"/>
        <v>-1095.9457425479889</v>
      </c>
      <c r="G44">
        <f t="shared" si="6"/>
        <v>-471.99334884460359</v>
      </c>
      <c r="H44">
        <f t="shared" si="7"/>
        <v>-161.07668597700558</v>
      </c>
      <c r="I44">
        <v>4.2</v>
      </c>
      <c r="J44">
        <f t="shared" si="4"/>
        <v>1095.9457425479889</v>
      </c>
      <c r="K44">
        <f t="shared" si="4"/>
        <v>471.99334884460359</v>
      </c>
      <c r="L44">
        <f t="shared" si="4"/>
        <v>161.07668597700558</v>
      </c>
      <c r="M44">
        <v>6</v>
      </c>
      <c r="N44">
        <v>116</v>
      </c>
      <c r="O44">
        <v>2</v>
      </c>
    </row>
    <row r="45" spans="1:15" x14ac:dyDescent="0.35">
      <c r="A45">
        <v>4.3</v>
      </c>
      <c r="B45">
        <v>69.185022455168806</v>
      </c>
      <c r="C45">
        <v>59.487840446448701</v>
      </c>
      <c r="D45">
        <v>57.825435846864202</v>
      </c>
      <c r="E45">
        <v>4.3</v>
      </c>
      <c r="F45">
        <f t="shared" si="5"/>
        <v>-1097.4221551217113</v>
      </c>
      <c r="G45">
        <f t="shared" si="6"/>
        <v>-472.86478472727629</v>
      </c>
      <c r="H45">
        <f t="shared" si="7"/>
        <v>-161.4569899430428</v>
      </c>
      <c r="I45">
        <v>4.3</v>
      </c>
      <c r="J45">
        <f t="shared" si="4"/>
        <v>1097.4221551217113</v>
      </c>
      <c r="K45">
        <f t="shared" si="4"/>
        <v>472.86478472727629</v>
      </c>
      <c r="L45">
        <f t="shared" si="4"/>
        <v>161.4569899430428</v>
      </c>
      <c r="M45">
        <v>6</v>
      </c>
      <c r="N45">
        <v>116</v>
      </c>
      <c r="O45">
        <v>2</v>
      </c>
    </row>
    <row r="46" spans="1:15" x14ac:dyDescent="0.35">
      <c r="A46">
        <v>4.4000000000000004</v>
      </c>
      <c r="B46">
        <v>67.875448439424403</v>
      </c>
      <c r="C46">
        <v>58.666720595626998</v>
      </c>
      <c r="D46">
        <v>57.450192417846097</v>
      </c>
      <c r="E46">
        <v>4.4000000000000004</v>
      </c>
      <c r="F46">
        <f t="shared" si="5"/>
        <v>-1098.7317291374557</v>
      </c>
      <c r="G46">
        <f t="shared" si="6"/>
        <v>-473.68590457809796</v>
      </c>
      <c r="H46">
        <f t="shared" si="7"/>
        <v>-161.8322333720609</v>
      </c>
      <c r="I46">
        <v>4.4000000000000004</v>
      </c>
      <c r="J46">
        <f t="shared" si="4"/>
        <v>1098.7317291374557</v>
      </c>
      <c r="K46">
        <f t="shared" si="4"/>
        <v>473.68590457809796</v>
      </c>
      <c r="L46">
        <f t="shared" si="4"/>
        <v>161.8322333720609</v>
      </c>
      <c r="M46">
        <v>6</v>
      </c>
      <c r="N46">
        <v>116</v>
      </c>
      <c r="O46">
        <v>2</v>
      </c>
    </row>
    <row r="47" spans="1:15" x14ac:dyDescent="0.35">
      <c r="A47">
        <v>4.5</v>
      </c>
      <c r="B47">
        <v>66.712141442070205</v>
      </c>
      <c r="C47">
        <v>57.896130501677803</v>
      </c>
      <c r="D47">
        <v>57.0756794406905</v>
      </c>
      <c r="E47">
        <v>4.5</v>
      </c>
      <c r="F47">
        <f t="shared" si="5"/>
        <v>-1099.89503613481</v>
      </c>
      <c r="G47">
        <f t="shared" si="6"/>
        <v>-474.45649467204714</v>
      </c>
      <c r="H47">
        <f t="shared" si="7"/>
        <v>-162.2067463492165</v>
      </c>
      <c r="I47">
        <v>4.5</v>
      </c>
      <c r="J47">
        <f t="shared" si="4"/>
        <v>1099.89503613481</v>
      </c>
      <c r="K47">
        <f t="shared" si="4"/>
        <v>474.45649467204714</v>
      </c>
      <c r="L47">
        <f t="shared" si="4"/>
        <v>162.2067463492165</v>
      </c>
      <c r="M47">
        <v>6</v>
      </c>
      <c r="N47">
        <v>116</v>
      </c>
      <c r="O47">
        <v>2</v>
      </c>
    </row>
    <row r="48" spans="1:15" x14ac:dyDescent="0.35">
      <c r="A48">
        <v>4.5999999999999996</v>
      </c>
      <c r="B48">
        <v>65.675144270718405</v>
      </c>
      <c r="C48">
        <v>57.175839533403</v>
      </c>
      <c r="D48">
        <v>56.697520166384102</v>
      </c>
      <c r="E48">
        <v>4.5999999999999996</v>
      </c>
      <c r="F48">
        <f t="shared" si="5"/>
        <v>-1100.9320333061617</v>
      </c>
      <c r="G48">
        <f t="shared" si="6"/>
        <v>-475.17678564032195</v>
      </c>
      <c r="H48">
        <f t="shared" si="7"/>
        <v>-162.5849056235229</v>
      </c>
      <c r="I48">
        <v>4.5999999999999996</v>
      </c>
      <c r="J48">
        <f t="shared" si="4"/>
        <v>1100.9320333061617</v>
      </c>
      <c r="K48">
        <f t="shared" si="4"/>
        <v>475.17678564032195</v>
      </c>
      <c r="L48">
        <f t="shared" si="4"/>
        <v>162.5849056235229</v>
      </c>
      <c r="M48">
        <v>6</v>
      </c>
      <c r="N48">
        <v>116</v>
      </c>
      <c r="O48">
        <v>2</v>
      </c>
    </row>
    <row r="49" spans="1:15" x14ac:dyDescent="0.35">
      <c r="A49">
        <v>4.7</v>
      </c>
      <c r="B49">
        <v>64.745505237341405</v>
      </c>
      <c r="C49">
        <v>56.504899526390801</v>
      </c>
      <c r="D49">
        <v>56.3110695378735</v>
      </c>
      <c r="E49">
        <v>4.7</v>
      </c>
      <c r="F49">
        <f t="shared" si="5"/>
        <v>-1101.8616723395387</v>
      </c>
      <c r="G49">
        <f t="shared" si="6"/>
        <v>-475.84772564733419</v>
      </c>
      <c r="H49">
        <f t="shared" si="7"/>
        <v>-162.9713562520335</v>
      </c>
      <c r="I49">
        <v>4.7</v>
      </c>
      <c r="J49">
        <f t="shared" si="4"/>
        <v>1101.8616723395387</v>
      </c>
      <c r="K49">
        <f t="shared" si="4"/>
        <v>475.84772564733419</v>
      </c>
      <c r="L49">
        <f t="shared" si="4"/>
        <v>162.9713562520335</v>
      </c>
      <c r="M49">
        <v>6</v>
      </c>
      <c r="N49">
        <v>116</v>
      </c>
      <c r="O49">
        <v>2</v>
      </c>
    </row>
    <row r="50" spans="1:15" x14ac:dyDescent="0.35">
      <c r="A50">
        <v>4.8</v>
      </c>
      <c r="B50">
        <v>63.905619236717499</v>
      </c>
      <c r="C50">
        <v>55.881359404421701</v>
      </c>
      <c r="D50">
        <v>55.911310565764097</v>
      </c>
      <c r="E50">
        <v>4.8</v>
      </c>
      <c r="F50">
        <f t="shared" si="5"/>
        <v>-1102.7015583401626</v>
      </c>
      <c r="G50">
        <f t="shared" si="6"/>
        <v>-476.47126576930327</v>
      </c>
      <c r="H50">
        <f t="shared" si="7"/>
        <v>-163.3711152241429</v>
      </c>
      <c r="I50">
        <v>4.8</v>
      </c>
      <c r="J50">
        <f t="shared" si="4"/>
        <v>1102.7015583401626</v>
      </c>
      <c r="K50">
        <f t="shared" si="4"/>
        <v>476.47126576930327</v>
      </c>
      <c r="L50">
        <f t="shared" si="4"/>
        <v>163.3711152241429</v>
      </c>
      <c r="M50">
        <v>6</v>
      </c>
      <c r="N50">
        <v>116</v>
      </c>
      <c r="O50">
        <v>2</v>
      </c>
    </row>
    <row r="51" spans="1:15" x14ac:dyDescent="0.35">
      <c r="A51">
        <v>4.9000000000000004</v>
      </c>
      <c r="B51">
        <v>63.139758969304701</v>
      </c>
      <c r="C51">
        <v>55.302126621479601</v>
      </c>
      <c r="D51">
        <v>55.493342206904401</v>
      </c>
      <c r="E51">
        <v>4.9000000000000004</v>
      </c>
      <c r="F51">
        <f t="shared" si="5"/>
        <v>-1103.4674186075754</v>
      </c>
      <c r="G51">
        <f t="shared" si="6"/>
        <v>-477.05049855224536</v>
      </c>
      <c r="H51">
        <f t="shared" si="7"/>
        <v>-163.78908358300259</v>
      </c>
      <c r="I51">
        <v>4.9000000000000004</v>
      </c>
      <c r="J51">
        <f t="shared" si="4"/>
        <v>1103.4674186075754</v>
      </c>
      <c r="K51">
        <f t="shared" si="4"/>
        <v>477.05049855224536</v>
      </c>
      <c r="L51">
        <f t="shared" si="4"/>
        <v>163.78908358300259</v>
      </c>
      <c r="M51">
        <v>6</v>
      </c>
      <c r="N51">
        <v>116</v>
      </c>
      <c r="O51">
        <v>2</v>
      </c>
    </row>
    <row r="52" spans="1:15" x14ac:dyDescent="0.35">
      <c r="A52">
        <v>5</v>
      </c>
      <c r="B52">
        <v>62.4347857307175</v>
      </c>
      <c r="C52">
        <v>54.763026608891998</v>
      </c>
      <c r="D52">
        <v>55.053662377039203</v>
      </c>
      <c r="E52">
        <v>5</v>
      </c>
      <c r="F52">
        <f t="shared" si="5"/>
        <v>-1104.1723918461626</v>
      </c>
      <c r="G52">
        <f t="shared" si="6"/>
        <v>-477.58959856483295</v>
      </c>
      <c r="H52">
        <f t="shared" si="7"/>
        <v>-164.22876341286781</v>
      </c>
      <c r="I52">
        <v>5</v>
      </c>
      <c r="J52">
        <f t="shared" si="4"/>
        <v>1104.1723918461626</v>
      </c>
      <c r="K52">
        <f t="shared" si="4"/>
        <v>477.58959856483295</v>
      </c>
      <c r="L52">
        <f t="shared" si="4"/>
        <v>164.22876341286781</v>
      </c>
      <c r="M52">
        <v>6</v>
      </c>
      <c r="N52">
        <v>116</v>
      </c>
      <c r="O52">
        <v>2</v>
      </c>
    </row>
    <row r="53" spans="1:15" x14ac:dyDescent="0.35">
      <c r="A53">
        <v>5.0999999999999996</v>
      </c>
      <c r="B53">
        <v>61.780731750217598</v>
      </c>
      <c r="C53">
        <v>54.259042078123699</v>
      </c>
      <c r="D53">
        <v>54.591795886900499</v>
      </c>
      <c r="E53">
        <v>5.0999999999999996</v>
      </c>
      <c r="F53">
        <f t="shared" si="5"/>
        <v>-1104.8264458266624</v>
      </c>
      <c r="G53">
        <f t="shared" si="6"/>
        <v>-478.09358309560128</v>
      </c>
      <c r="H53">
        <f t="shared" si="7"/>
        <v>-164.69062990300648</v>
      </c>
      <c r="I53">
        <v>5.0999999999999996</v>
      </c>
      <c r="J53">
        <f t="shared" si="4"/>
        <v>1104.8264458266624</v>
      </c>
      <c r="K53">
        <f t="shared" si="4"/>
        <v>478.09358309560128</v>
      </c>
      <c r="L53">
        <f t="shared" si="4"/>
        <v>164.69062990300648</v>
      </c>
      <c r="M53">
        <v>6</v>
      </c>
      <c r="N53">
        <v>116</v>
      </c>
      <c r="O53">
        <v>2</v>
      </c>
    </row>
    <row r="54" spans="1:15" x14ac:dyDescent="0.35">
      <c r="A54">
        <v>5.2</v>
      </c>
      <c r="B54">
        <v>61.170903827922203</v>
      </c>
      <c r="C54">
        <v>53.784686665678898</v>
      </c>
      <c r="D54">
        <v>54.111361810651402</v>
      </c>
      <c r="E54">
        <v>5.2</v>
      </c>
      <c r="F54">
        <f t="shared" si="5"/>
        <v>-1105.4362737489578</v>
      </c>
      <c r="G54">
        <f t="shared" si="6"/>
        <v>-478.56793850804604</v>
      </c>
      <c r="H54">
        <f t="shared" si="7"/>
        <v>-165.17106397925559</v>
      </c>
      <c r="I54">
        <v>5.2</v>
      </c>
      <c r="J54">
        <f t="shared" si="4"/>
        <v>1105.4362737489578</v>
      </c>
      <c r="K54">
        <f t="shared" si="4"/>
        <v>478.56793850804604</v>
      </c>
      <c r="L54">
        <f t="shared" si="4"/>
        <v>165.17106397925559</v>
      </c>
      <c r="M54">
        <v>6</v>
      </c>
      <c r="N54">
        <v>116</v>
      </c>
      <c r="O54">
        <v>2</v>
      </c>
    </row>
    <row r="55" spans="1:15" x14ac:dyDescent="0.35">
      <c r="A55">
        <v>5.3</v>
      </c>
      <c r="B55">
        <v>60.601390298123803</v>
      </c>
      <c r="C55">
        <v>53.334457506419</v>
      </c>
      <c r="D55">
        <v>53.619899278193401</v>
      </c>
      <c r="E55">
        <v>5.3</v>
      </c>
      <c r="F55">
        <f t="shared" si="5"/>
        <v>-1106.0057872787563</v>
      </c>
      <c r="G55">
        <f t="shared" si="6"/>
        <v>-479.01816766730599</v>
      </c>
      <c r="H55">
        <f t="shared" si="7"/>
        <v>-165.66252651171359</v>
      </c>
      <c r="I55">
        <v>5.3</v>
      </c>
      <c r="J55">
        <f t="shared" si="4"/>
        <v>1106.0057872787563</v>
      </c>
      <c r="K55">
        <f t="shared" si="4"/>
        <v>479.01816766730599</v>
      </c>
      <c r="L55">
        <f t="shared" si="4"/>
        <v>165.66252651171359</v>
      </c>
      <c r="M55">
        <v>6</v>
      </c>
      <c r="N55">
        <v>116</v>
      </c>
      <c r="O55">
        <v>2</v>
      </c>
    </row>
    <row r="56" spans="1:15" x14ac:dyDescent="0.35">
      <c r="A56">
        <v>5.4</v>
      </c>
      <c r="B56">
        <v>60.070137272588397</v>
      </c>
      <c r="C56">
        <v>52.903298801373801</v>
      </c>
      <c r="D56">
        <v>53.127487247651104</v>
      </c>
      <c r="E56">
        <v>5.4</v>
      </c>
      <c r="F56">
        <f t="shared" si="5"/>
        <v>-1106.5370403042916</v>
      </c>
      <c r="G56">
        <f t="shared" si="6"/>
        <v>-479.44932637235115</v>
      </c>
      <c r="H56">
        <f t="shared" si="7"/>
        <v>-166.15493854225588</v>
      </c>
      <c r="I56">
        <v>5.4</v>
      </c>
      <c r="J56">
        <f t="shared" si="4"/>
        <v>1106.5370403042916</v>
      </c>
      <c r="K56">
        <f t="shared" si="4"/>
        <v>479.44932637235115</v>
      </c>
      <c r="L56">
        <f t="shared" si="4"/>
        <v>166.15493854225588</v>
      </c>
      <c r="M56">
        <v>6</v>
      </c>
      <c r="N56">
        <v>116</v>
      </c>
      <c r="O56">
        <v>2</v>
      </c>
    </row>
    <row r="57" spans="1:15" x14ac:dyDescent="0.35">
      <c r="A57">
        <v>5.5</v>
      </c>
      <c r="B57">
        <v>59.5759013097219</v>
      </c>
      <c r="C57">
        <v>52.486994352342002</v>
      </c>
      <c r="D57">
        <v>52.644799934976099</v>
      </c>
      <c r="E57">
        <v>5.5</v>
      </c>
      <c r="F57">
        <f t="shared" si="5"/>
        <v>-1107.0312762671581</v>
      </c>
      <c r="G57">
        <f t="shared" si="6"/>
        <v>-479.86563082138298</v>
      </c>
      <c r="H57">
        <f t="shared" si="7"/>
        <v>-166.63762585493089</v>
      </c>
      <c r="I57">
        <v>5.5</v>
      </c>
      <c r="J57">
        <f t="shared" si="4"/>
        <v>1107.0312762671581</v>
      </c>
      <c r="K57">
        <f t="shared" si="4"/>
        <v>479.86563082138298</v>
      </c>
      <c r="L57">
        <f t="shared" si="4"/>
        <v>166.63762585493089</v>
      </c>
      <c r="M57">
        <v>6</v>
      </c>
      <c r="N57">
        <v>116</v>
      </c>
      <c r="O57">
        <v>2</v>
      </c>
    </row>
    <row r="58" spans="1:15" x14ac:dyDescent="0.35">
      <c r="A58">
        <v>5.6</v>
      </c>
      <c r="B58">
        <v>59.117358045013503</v>
      </c>
      <c r="C58">
        <v>52.0824096158358</v>
      </c>
      <c r="D58">
        <v>52.181353475846997</v>
      </c>
      <c r="E58">
        <v>5.6</v>
      </c>
      <c r="F58">
        <f t="shared" si="5"/>
        <v>-1107.4898195318665</v>
      </c>
      <c r="G58">
        <f t="shared" si="6"/>
        <v>-480.27021555788917</v>
      </c>
      <c r="H58">
        <f t="shared" si="7"/>
        <v>-167.10107231405999</v>
      </c>
      <c r="I58">
        <v>5.6</v>
      </c>
      <c r="J58">
        <f t="shared" si="4"/>
        <v>1107.4898195318665</v>
      </c>
      <c r="K58">
        <f t="shared" si="4"/>
        <v>480.27021555788917</v>
      </c>
      <c r="L58">
        <f t="shared" si="4"/>
        <v>167.10107231405999</v>
      </c>
      <c r="M58">
        <v>6</v>
      </c>
      <c r="N58">
        <v>116</v>
      </c>
      <c r="O58">
        <v>2</v>
      </c>
    </row>
    <row r="59" spans="1:15" x14ac:dyDescent="0.35">
      <c r="A59">
        <v>5.7</v>
      </c>
      <c r="B59">
        <v>58.692530841863302</v>
      </c>
      <c r="C59">
        <v>51.687535787251001</v>
      </c>
      <c r="D59">
        <v>51.744398876859499</v>
      </c>
      <c r="E59">
        <v>5.7</v>
      </c>
      <c r="F59">
        <f t="shared" si="5"/>
        <v>-1107.9146467350167</v>
      </c>
      <c r="G59">
        <f t="shared" si="6"/>
        <v>-480.66508938647394</v>
      </c>
      <c r="H59">
        <f t="shared" si="7"/>
        <v>-167.5380269130475</v>
      </c>
      <c r="I59">
        <v>5.7</v>
      </c>
      <c r="J59">
        <f t="shared" si="4"/>
        <v>1107.9146467350167</v>
      </c>
      <c r="K59">
        <f t="shared" si="4"/>
        <v>480.66508938647394</v>
      </c>
      <c r="L59">
        <f t="shared" si="4"/>
        <v>167.5380269130475</v>
      </c>
      <c r="M59">
        <v>6</v>
      </c>
      <c r="N59">
        <v>116</v>
      </c>
      <c r="O59">
        <v>2</v>
      </c>
    </row>
    <row r="60" spans="1:15" x14ac:dyDescent="0.35">
      <c r="A60">
        <v>5.8</v>
      </c>
      <c r="B60">
        <v>58.298581024010502</v>
      </c>
      <c r="C60">
        <v>51.301339599590101</v>
      </c>
      <c r="D60">
        <v>51.338511975838799</v>
      </c>
      <c r="E60">
        <v>5.8</v>
      </c>
      <c r="F60">
        <f t="shared" si="5"/>
        <v>-1108.3085965528696</v>
      </c>
      <c r="G60">
        <f t="shared" si="6"/>
        <v>-481.05128557413485</v>
      </c>
      <c r="H60">
        <f t="shared" si="7"/>
        <v>-167.9439138140682</v>
      </c>
      <c r="I60">
        <v>5.8</v>
      </c>
      <c r="J60">
        <f t="shared" si="4"/>
        <v>1108.3085965528696</v>
      </c>
      <c r="K60">
        <f t="shared" si="4"/>
        <v>481.05128557413485</v>
      </c>
      <c r="L60">
        <f t="shared" si="4"/>
        <v>167.9439138140682</v>
      </c>
      <c r="M60">
        <v>6</v>
      </c>
      <c r="N60">
        <v>116</v>
      </c>
      <c r="O60">
        <v>2</v>
      </c>
    </row>
    <row r="61" spans="1:15" x14ac:dyDescent="0.35">
      <c r="A61">
        <v>5.9</v>
      </c>
      <c r="B61">
        <v>57.931908388158597</v>
      </c>
      <c r="C61">
        <v>50.9234699109535</v>
      </c>
      <c r="D61">
        <v>50.965671689367703</v>
      </c>
      <c r="E61">
        <v>5.9</v>
      </c>
      <c r="F61">
        <f t="shared" si="5"/>
        <v>-1108.6752691887216</v>
      </c>
      <c r="G61">
        <f t="shared" si="6"/>
        <v>-481.42915526277147</v>
      </c>
      <c r="H61">
        <f t="shared" si="7"/>
        <v>-168.3167541005393</v>
      </c>
      <c r="I61">
        <v>5.9</v>
      </c>
      <c r="J61">
        <f t="shared" si="4"/>
        <v>1108.6752691887216</v>
      </c>
      <c r="K61">
        <f t="shared" si="4"/>
        <v>481.42915526277147</v>
      </c>
      <c r="L61">
        <f t="shared" si="4"/>
        <v>168.3167541005393</v>
      </c>
      <c r="M61">
        <v>6</v>
      </c>
      <c r="N61">
        <v>116</v>
      </c>
      <c r="O61">
        <v>2</v>
      </c>
    </row>
    <row r="62" spans="1:15" x14ac:dyDescent="0.35">
      <c r="A62">
        <v>6</v>
      </c>
      <c r="B62">
        <v>57.588453275350901</v>
      </c>
      <c r="C62">
        <v>50.553901711453598</v>
      </c>
      <c r="D62">
        <v>50.625572632337203</v>
      </c>
      <c r="E62">
        <v>6</v>
      </c>
      <c r="F62">
        <f t="shared" si="5"/>
        <v>-1109.0187243015291</v>
      </c>
      <c r="G62">
        <f t="shared" si="6"/>
        <v>-481.79872346227137</v>
      </c>
      <c r="H62">
        <f t="shared" si="7"/>
        <v>-168.6568531575698</v>
      </c>
      <c r="I62">
        <v>6</v>
      </c>
      <c r="J62">
        <f t="shared" si="4"/>
        <v>1109.0187243015291</v>
      </c>
      <c r="K62">
        <f t="shared" si="4"/>
        <v>481.79872346227137</v>
      </c>
      <c r="L62">
        <f t="shared" si="4"/>
        <v>168.6568531575698</v>
      </c>
      <c r="M62">
        <v>6</v>
      </c>
      <c r="N62">
        <v>116</v>
      </c>
      <c r="O62">
        <v>2</v>
      </c>
    </row>
    <row r="63" spans="1:15" x14ac:dyDescent="0.35">
      <c r="A63">
        <v>6.1</v>
      </c>
      <c r="B63">
        <v>57.264070745374099</v>
      </c>
      <c r="C63">
        <v>50.192608670803601</v>
      </c>
      <c r="D63">
        <v>50.316015704871901</v>
      </c>
      <c r="E63">
        <v>6.1</v>
      </c>
      <c r="F63">
        <f t="shared" si="5"/>
        <v>-1109.343106831506</v>
      </c>
      <c r="G63">
        <f t="shared" si="6"/>
        <v>-482.16001650292134</v>
      </c>
      <c r="H63">
        <f t="shared" si="7"/>
        <v>-168.96641008503508</v>
      </c>
      <c r="I63">
        <v>6.1</v>
      </c>
      <c r="J63">
        <f t="shared" si="4"/>
        <v>1109.343106831506</v>
      </c>
      <c r="K63">
        <f t="shared" si="4"/>
        <v>482.16001650292134</v>
      </c>
      <c r="L63">
        <f t="shared" si="4"/>
        <v>168.96641008503508</v>
      </c>
      <c r="M63">
        <v>6</v>
      </c>
      <c r="N63">
        <v>116</v>
      </c>
      <c r="O63">
        <v>2</v>
      </c>
    </row>
    <row r="64" spans="1:15" x14ac:dyDescent="0.35">
      <c r="A64">
        <v>6.2</v>
      </c>
      <c r="B64">
        <v>56.954867049479901</v>
      </c>
      <c r="C64">
        <v>49.839346325691302</v>
      </c>
      <c r="D64">
        <v>50.033340909447503</v>
      </c>
      <c r="E64">
        <v>6.2</v>
      </c>
      <c r="F64">
        <f t="shared" si="5"/>
        <v>-1109.6523105274002</v>
      </c>
      <c r="G64">
        <f t="shared" si="6"/>
        <v>-482.51327884803368</v>
      </c>
      <c r="H64">
        <f t="shared" si="7"/>
        <v>-169.24908488045949</v>
      </c>
      <c r="I64">
        <v>6.2</v>
      </c>
      <c r="J64">
        <f t="shared" si="4"/>
        <v>1109.6523105274002</v>
      </c>
      <c r="K64">
        <f t="shared" si="4"/>
        <v>482.51327884803368</v>
      </c>
      <c r="L64">
        <f t="shared" si="4"/>
        <v>169.24908488045949</v>
      </c>
      <c r="M64">
        <v>6</v>
      </c>
      <c r="N64">
        <v>116</v>
      </c>
      <c r="O64">
        <v>2</v>
      </c>
    </row>
    <row r="65" spans="1:15" x14ac:dyDescent="0.35">
      <c r="A65">
        <v>6.3</v>
      </c>
      <c r="B65">
        <v>56.657439239681601</v>
      </c>
      <c r="C65">
        <v>49.493596030376303</v>
      </c>
      <c r="D65">
        <v>49.772923587692802</v>
      </c>
      <c r="E65">
        <v>6.3</v>
      </c>
      <c r="F65">
        <f t="shared" si="5"/>
        <v>-1109.9497383371984</v>
      </c>
      <c r="G65">
        <f t="shared" si="6"/>
        <v>-482.85902914334866</v>
      </c>
      <c r="H65">
        <f t="shared" si="7"/>
        <v>-169.50950220221421</v>
      </c>
      <c r="I65">
        <v>6.3</v>
      </c>
      <c r="J65">
        <f t="shared" si="4"/>
        <v>1109.9497383371984</v>
      </c>
      <c r="K65">
        <f t="shared" si="4"/>
        <v>482.85902914334866</v>
      </c>
      <c r="L65">
        <f t="shared" si="4"/>
        <v>169.50950220221421</v>
      </c>
      <c r="M65">
        <v>6</v>
      </c>
      <c r="N65">
        <v>116</v>
      </c>
      <c r="O65">
        <v>2</v>
      </c>
    </row>
    <row r="66" spans="1:15" x14ac:dyDescent="0.35">
      <c r="A66">
        <v>6.4</v>
      </c>
      <c r="B66">
        <v>56.3690097051077</v>
      </c>
      <c r="C66">
        <v>49.154668565546899</v>
      </c>
      <c r="D66">
        <v>49.529733480421598</v>
      </c>
      <c r="E66">
        <v>6.4</v>
      </c>
      <c r="F66">
        <f t="shared" si="5"/>
        <v>-1110.2381678717725</v>
      </c>
      <c r="G66">
        <f t="shared" si="6"/>
        <v>-483.19795660817806</v>
      </c>
      <c r="H66">
        <f t="shared" si="7"/>
        <v>-169.75269230948538</v>
      </c>
      <c r="I66">
        <v>6.4</v>
      </c>
      <c r="J66">
        <f t="shared" si="4"/>
        <v>1110.2381678717725</v>
      </c>
      <c r="K66">
        <f t="shared" si="4"/>
        <v>483.19795660817806</v>
      </c>
      <c r="L66">
        <f t="shared" si="4"/>
        <v>169.75269230948538</v>
      </c>
      <c r="M66">
        <v>6</v>
      </c>
      <c r="N66">
        <v>116</v>
      </c>
      <c r="O66">
        <v>2</v>
      </c>
    </row>
    <row r="67" spans="1:15" x14ac:dyDescent="0.35">
      <c r="A67">
        <v>6.5</v>
      </c>
      <c r="B67">
        <v>56.087467894759897</v>
      </c>
      <c r="C67">
        <v>48.821913357859003</v>
      </c>
      <c r="D67">
        <v>49.298900576341701</v>
      </c>
      <c r="E67">
        <v>6.5</v>
      </c>
      <c r="F67">
        <f t="shared" ref="F67:F77" si="8">B67-Uganda_Adult_High_Risk_LRV_zero</f>
        <v>-1110.5197096821203</v>
      </c>
      <c r="G67">
        <f t="shared" ref="G67:G77" si="9">C67-Uganda_Adult_Medium_Risk_LRV_zero</f>
        <v>-483.53071181586597</v>
      </c>
      <c r="H67">
        <f t="shared" ref="H67:H77" si="10">D67-Uganda_Adult_Low_Risk_LRV_zero</f>
        <v>-169.98352521356529</v>
      </c>
      <c r="I67">
        <v>6.5</v>
      </c>
      <c r="J67">
        <f t="shared" ref="J67:L77" si="11">-F67</f>
        <v>1110.5197096821203</v>
      </c>
      <c r="K67">
        <f t="shared" si="11"/>
        <v>483.53071181586597</v>
      </c>
      <c r="L67">
        <f t="shared" si="11"/>
        <v>169.98352521356529</v>
      </c>
      <c r="M67">
        <v>6</v>
      </c>
      <c r="N67">
        <v>116</v>
      </c>
      <c r="O67">
        <v>2</v>
      </c>
    </row>
    <row r="68" spans="1:15" x14ac:dyDescent="0.35">
      <c r="A68">
        <v>6.6</v>
      </c>
      <c r="B68">
        <v>55.8113167530692</v>
      </c>
      <c r="C68">
        <v>48.494946596534497</v>
      </c>
      <c r="D68">
        <v>49.076198820222203</v>
      </c>
      <c r="E68">
        <v>6.6</v>
      </c>
      <c r="F68">
        <f t="shared" si="8"/>
        <v>-1110.7958608238109</v>
      </c>
      <c r="G68">
        <f t="shared" si="9"/>
        <v>-483.85767857719048</v>
      </c>
      <c r="H68">
        <f t="shared" si="10"/>
        <v>-170.20622696968479</v>
      </c>
      <c r="I68">
        <v>6.6</v>
      </c>
      <c r="J68">
        <f t="shared" si="11"/>
        <v>1110.7958608238109</v>
      </c>
      <c r="K68">
        <f t="shared" si="11"/>
        <v>483.85767857719048</v>
      </c>
      <c r="L68">
        <f t="shared" si="11"/>
        <v>170.20622696968479</v>
      </c>
      <c r="M68">
        <v>6</v>
      </c>
      <c r="N68">
        <v>116</v>
      </c>
      <c r="O68">
        <v>2</v>
      </c>
    </row>
    <row r="69" spans="1:15" x14ac:dyDescent="0.35">
      <c r="A69">
        <v>6.7</v>
      </c>
      <c r="B69">
        <v>55.539492115314097</v>
      </c>
      <c r="C69">
        <v>48.173808471573999</v>
      </c>
      <c r="D69">
        <v>48.858370756798699</v>
      </c>
      <c r="E69">
        <v>6.7</v>
      </c>
      <c r="F69">
        <f t="shared" si="8"/>
        <v>-1111.067685461566</v>
      </c>
      <c r="G69">
        <f t="shared" si="9"/>
        <v>-484.17881670215098</v>
      </c>
      <c r="H69">
        <f t="shared" si="10"/>
        <v>-170.42405503310829</v>
      </c>
      <c r="I69">
        <v>6.7</v>
      </c>
      <c r="J69">
        <f t="shared" si="11"/>
        <v>1111.067685461566</v>
      </c>
      <c r="K69">
        <f t="shared" si="11"/>
        <v>484.17881670215098</v>
      </c>
      <c r="L69">
        <f t="shared" si="11"/>
        <v>170.42405503310829</v>
      </c>
      <c r="M69">
        <v>6</v>
      </c>
      <c r="N69">
        <v>116</v>
      </c>
      <c r="O69">
        <v>2</v>
      </c>
    </row>
    <row r="70" spans="1:15" x14ac:dyDescent="0.35">
      <c r="A70">
        <v>6.8</v>
      </c>
      <c r="B70">
        <v>55.271009483744898</v>
      </c>
      <c r="C70">
        <v>47.8589764135602</v>
      </c>
      <c r="D70">
        <v>48.643256224186302</v>
      </c>
      <c r="E70">
        <v>6.8</v>
      </c>
      <c r="F70">
        <f t="shared" si="8"/>
        <v>-1111.3361680931353</v>
      </c>
      <c r="G70">
        <f t="shared" si="9"/>
        <v>-484.49364876016477</v>
      </c>
      <c r="H70">
        <f t="shared" si="10"/>
        <v>-170.63916956572069</v>
      </c>
      <c r="I70">
        <v>6.8</v>
      </c>
      <c r="J70">
        <f t="shared" si="11"/>
        <v>1111.3361680931353</v>
      </c>
      <c r="K70">
        <f t="shared" si="11"/>
        <v>484.49364876016477</v>
      </c>
      <c r="L70">
        <f t="shared" si="11"/>
        <v>170.63916956572069</v>
      </c>
      <c r="M70">
        <v>6</v>
      </c>
      <c r="N70">
        <v>116</v>
      </c>
      <c r="O70">
        <v>2</v>
      </c>
    </row>
    <row r="71" spans="1:15" x14ac:dyDescent="0.35">
      <c r="A71">
        <v>6.9</v>
      </c>
      <c r="B71">
        <v>55.004431854183501</v>
      </c>
      <c r="C71">
        <v>47.5511798294852</v>
      </c>
      <c r="D71">
        <v>48.429728670482604</v>
      </c>
      <c r="E71">
        <v>6.9</v>
      </c>
      <c r="F71">
        <f t="shared" si="8"/>
        <v>-1111.6027457226967</v>
      </c>
      <c r="G71">
        <f t="shared" si="9"/>
        <v>-484.80144534423977</v>
      </c>
      <c r="H71">
        <f t="shared" si="10"/>
        <v>-170.85269711942439</v>
      </c>
      <c r="I71">
        <v>6.9</v>
      </c>
      <c r="J71">
        <f t="shared" si="11"/>
        <v>1111.6027457226967</v>
      </c>
      <c r="K71">
        <f t="shared" si="11"/>
        <v>484.80144534423977</v>
      </c>
      <c r="L71">
        <f t="shared" si="11"/>
        <v>170.85269711942439</v>
      </c>
      <c r="M71">
        <v>6</v>
      </c>
      <c r="N71">
        <v>116</v>
      </c>
      <c r="O71">
        <v>2</v>
      </c>
    </row>
    <row r="72" spans="1:15" x14ac:dyDescent="0.35">
      <c r="A72">
        <v>7</v>
      </c>
      <c r="B72">
        <v>54.737284368449998</v>
      </c>
      <c r="C72">
        <v>47.250978770641801</v>
      </c>
      <c r="D72">
        <v>48.217471941283897</v>
      </c>
      <c r="E72">
        <v>7</v>
      </c>
      <c r="F72">
        <f t="shared" si="8"/>
        <v>-1111.8698932084301</v>
      </c>
      <c r="G72">
        <f t="shared" si="9"/>
        <v>-485.10164640308318</v>
      </c>
      <c r="H72">
        <f t="shared" si="10"/>
        <v>-171.06495384862311</v>
      </c>
      <c r="I72">
        <v>7</v>
      </c>
      <c r="J72">
        <f t="shared" si="11"/>
        <v>1111.8698932084301</v>
      </c>
      <c r="K72">
        <f t="shared" si="11"/>
        <v>485.10164640308318</v>
      </c>
      <c r="L72">
        <f t="shared" si="11"/>
        <v>171.06495384862311</v>
      </c>
      <c r="M72">
        <v>6</v>
      </c>
      <c r="N72">
        <v>116</v>
      </c>
      <c r="O72">
        <v>2</v>
      </c>
    </row>
    <row r="73" spans="1:15" x14ac:dyDescent="0.35">
      <c r="A73">
        <v>7.1</v>
      </c>
      <c r="B73">
        <v>54.465738840879801</v>
      </c>
      <c r="C73">
        <v>46.9581151425378</v>
      </c>
      <c r="D73">
        <v>48.006653757257602</v>
      </c>
      <c r="E73">
        <v>7.1</v>
      </c>
      <c r="F73">
        <f t="shared" si="8"/>
        <v>-1112.1414387360003</v>
      </c>
      <c r="G73">
        <f t="shared" si="9"/>
        <v>-485.39451003118717</v>
      </c>
      <c r="H73">
        <f t="shared" si="10"/>
        <v>-171.2757720326494</v>
      </c>
      <c r="I73">
        <v>7.1</v>
      </c>
      <c r="J73">
        <f t="shared" si="11"/>
        <v>1112.1414387360003</v>
      </c>
      <c r="K73">
        <f t="shared" si="11"/>
        <v>485.39451003118717</v>
      </c>
      <c r="L73">
        <f t="shared" si="11"/>
        <v>171.2757720326494</v>
      </c>
      <c r="M73">
        <v>6</v>
      </c>
      <c r="N73">
        <v>116</v>
      </c>
      <c r="O73">
        <v>2</v>
      </c>
    </row>
    <row r="74" spans="1:15" x14ac:dyDescent="0.35">
      <c r="A74">
        <v>7.2</v>
      </c>
      <c r="B74">
        <v>54.184971240897497</v>
      </c>
      <c r="C74">
        <v>46.670775346632396</v>
      </c>
      <c r="D74">
        <v>47.7975734155849</v>
      </c>
      <c r="E74">
        <v>7.2</v>
      </c>
      <c r="F74">
        <f t="shared" si="8"/>
        <v>-1112.4222063359825</v>
      </c>
      <c r="G74">
        <f t="shared" si="9"/>
        <v>-485.68184982709255</v>
      </c>
      <c r="H74">
        <f t="shared" si="10"/>
        <v>-171.48485237432209</v>
      </c>
      <c r="I74">
        <v>7.2</v>
      </c>
      <c r="J74">
        <f t="shared" si="11"/>
        <v>1112.4222063359825</v>
      </c>
      <c r="K74">
        <f t="shared" si="11"/>
        <v>485.68184982709255</v>
      </c>
      <c r="L74">
        <f t="shared" si="11"/>
        <v>171.48485237432209</v>
      </c>
      <c r="M74">
        <v>6</v>
      </c>
      <c r="N74">
        <v>116</v>
      </c>
      <c r="O74">
        <v>2</v>
      </c>
    </row>
    <row r="75" spans="1:15" x14ac:dyDescent="0.35">
      <c r="A75">
        <v>7.3</v>
      </c>
      <c r="B75">
        <v>53.890334773187099</v>
      </c>
      <c r="C75">
        <v>46.385111704923297</v>
      </c>
      <c r="D75">
        <v>47.590370040327301</v>
      </c>
      <c r="E75">
        <v>7.3</v>
      </c>
      <c r="F75">
        <f t="shared" si="8"/>
        <v>-1112.716842803693</v>
      </c>
      <c r="G75">
        <f t="shared" si="9"/>
        <v>-485.96751346880166</v>
      </c>
      <c r="H75">
        <f t="shared" si="10"/>
        <v>-171.69205574957971</v>
      </c>
      <c r="I75">
        <v>7.3</v>
      </c>
      <c r="J75">
        <f t="shared" si="11"/>
        <v>1112.716842803693</v>
      </c>
      <c r="K75">
        <f t="shared" si="11"/>
        <v>485.96751346880166</v>
      </c>
      <c r="L75">
        <f t="shared" si="11"/>
        <v>171.69205574957971</v>
      </c>
      <c r="M75">
        <v>6</v>
      </c>
      <c r="N75">
        <v>116</v>
      </c>
      <c r="O75">
        <v>2</v>
      </c>
    </row>
    <row r="76" spans="1:15" x14ac:dyDescent="0.35">
      <c r="A76">
        <v>7.4</v>
      </c>
      <c r="B76">
        <v>53.578955177246897</v>
      </c>
      <c r="C76">
        <v>46.095486116863903</v>
      </c>
      <c r="D76">
        <v>47.384858412961499</v>
      </c>
      <c r="E76">
        <v>7.4</v>
      </c>
      <c r="F76">
        <f t="shared" si="8"/>
        <v>-1113.0282223996333</v>
      </c>
      <c r="G76">
        <f t="shared" si="9"/>
        <v>-486.25713905686104</v>
      </c>
      <c r="H76">
        <f t="shared" si="10"/>
        <v>-171.89756737694549</v>
      </c>
      <c r="I76">
        <v>7.4</v>
      </c>
      <c r="J76">
        <f t="shared" si="11"/>
        <v>1113.0282223996333</v>
      </c>
      <c r="K76">
        <f t="shared" si="11"/>
        <v>486.25713905686104</v>
      </c>
      <c r="L76">
        <f t="shared" si="11"/>
        <v>171.89756737694549</v>
      </c>
      <c r="M76">
        <v>6</v>
      </c>
      <c r="N76">
        <v>116</v>
      </c>
      <c r="O76">
        <v>2</v>
      </c>
    </row>
    <row r="77" spans="1:15" x14ac:dyDescent="0.35">
      <c r="A77">
        <v>7.5</v>
      </c>
      <c r="B77">
        <v>53.250975936885901</v>
      </c>
      <c r="C77">
        <v>45.795676353550597</v>
      </c>
      <c r="D77">
        <v>47.180512453047101</v>
      </c>
      <c r="E77">
        <v>7.5</v>
      </c>
      <c r="F77">
        <f t="shared" si="8"/>
        <v>-1113.3562016399942</v>
      </c>
      <c r="G77">
        <f t="shared" si="9"/>
        <v>-486.55694882017434</v>
      </c>
      <c r="H77">
        <f t="shared" si="10"/>
        <v>-172.10191333685989</v>
      </c>
      <c r="I77">
        <v>7.5</v>
      </c>
      <c r="J77">
        <f t="shared" si="11"/>
        <v>1113.3562016399942</v>
      </c>
      <c r="K77">
        <f t="shared" si="11"/>
        <v>486.55694882017434</v>
      </c>
      <c r="L77">
        <f t="shared" si="11"/>
        <v>172.10191333685989</v>
      </c>
      <c r="M77">
        <v>6</v>
      </c>
      <c r="N77">
        <v>116</v>
      </c>
      <c r="O77">
        <v>2</v>
      </c>
    </row>
  </sheetData>
  <mergeCells count="1">
    <mergeCell ref="R1:T1"/>
  </mergeCells>
  <pageMargins left="0.7" right="0.7" top="0.75" bottom="0.75" header="0.3" footer="0.3"/>
  <pageSetup orientation="portrait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6BCD0-340D-4B53-978A-F317D2109252}">
  <dimension ref="A1:AA77"/>
  <sheetViews>
    <sheetView topLeftCell="A8" workbookViewId="0">
      <selection activeCell="I1" sqref="I1:V77"/>
    </sheetView>
  </sheetViews>
  <sheetFormatPr defaultRowHeight="14.5" x14ac:dyDescent="0.35"/>
  <sheetData>
    <row r="1" spans="1:27" ht="101.5" x14ac:dyDescent="0.35">
      <c r="A1" t="s">
        <v>63</v>
      </c>
      <c r="B1" s="23" t="s">
        <v>64</v>
      </c>
      <c r="C1" s="23" t="s">
        <v>65</v>
      </c>
      <c r="D1" s="23" t="s">
        <v>66</v>
      </c>
      <c r="E1" t="s">
        <v>63</v>
      </c>
      <c r="F1" s="23" t="s">
        <v>81</v>
      </c>
      <c r="G1" s="23" t="s">
        <v>82</v>
      </c>
      <c r="H1" s="23" t="s">
        <v>83</v>
      </c>
      <c r="I1" t="s">
        <v>63</v>
      </c>
      <c r="J1" s="23" t="s">
        <v>81</v>
      </c>
      <c r="K1" s="23" t="s">
        <v>82</v>
      </c>
      <c r="L1" s="23" t="s">
        <v>83</v>
      </c>
      <c r="M1" s="23" t="s">
        <v>76</v>
      </c>
      <c r="N1" s="23" t="s">
        <v>77</v>
      </c>
      <c r="O1" s="23" t="s">
        <v>78</v>
      </c>
      <c r="P1" s="23" t="s">
        <v>79</v>
      </c>
      <c r="Q1" s="23" t="s">
        <v>80</v>
      </c>
      <c r="R1" s="23" t="s">
        <v>84</v>
      </c>
      <c r="S1" s="23" t="s">
        <v>85</v>
      </c>
      <c r="T1" s="23" t="s">
        <v>86</v>
      </c>
      <c r="U1" s="23" t="s">
        <v>87</v>
      </c>
      <c r="V1" s="23" t="s">
        <v>88</v>
      </c>
      <c r="X1" s="1" t="s">
        <v>13</v>
      </c>
      <c r="Y1" s="32" t="s">
        <v>0</v>
      </c>
      <c r="Z1" s="33"/>
      <c r="AA1" s="34"/>
    </row>
    <row r="2" spans="1:27" ht="58" x14ac:dyDescent="0.35">
      <c r="A2">
        <v>0</v>
      </c>
      <c r="B2">
        <v>1166.6071775768801</v>
      </c>
      <c r="C2">
        <v>532.35262517372496</v>
      </c>
      <c r="D2">
        <v>219.28242578990699</v>
      </c>
      <c r="E2">
        <v>0</v>
      </c>
      <c r="F2">
        <f>Uganda_Adult_High_Risk_LRV_zero-Uganda_Adult_High_Risk_LRV_zero</f>
        <v>0</v>
      </c>
      <c r="G2">
        <f>Uganda_Adult_Medium_Risk_LRV_zero-Uganda_Adult_Medium_Risk_LRV_zero</f>
        <v>0</v>
      </c>
      <c r="H2">
        <f>Uganda_Adult_Low_Risk_LRV_zero-Uganda_Adult_Low_Risk_LRV_zero</f>
        <v>0</v>
      </c>
      <c r="I2">
        <v>0</v>
      </c>
      <c r="J2">
        <f>-F2</f>
        <v>0</v>
      </c>
      <c r="K2">
        <f t="shared" ref="K2:L2" si="0">-G2</f>
        <v>0</v>
      </c>
      <c r="L2">
        <f t="shared" si="0"/>
        <v>0</v>
      </c>
      <c r="M2">
        <f>AA3-Y3</f>
        <v>6</v>
      </c>
      <c r="N2">
        <f>AA4-Y4</f>
        <v>7</v>
      </c>
      <c r="O2">
        <f>AA5-Y5</f>
        <v>12</v>
      </c>
      <c r="P2">
        <f>AA6-Y6</f>
        <v>9</v>
      </c>
      <c r="Q2">
        <f>AA7-Y7</f>
        <v>2</v>
      </c>
      <c r="R2">
        <f>Z3</f>
        <v>116</v>
      </c>
      <c r="S2">
        <f>Z4</f>
        <v>102</v>
      </c>
      <c r="T2">
        <v>42</v>
      </c>
      <c r="U2">
        <v>14</v>
      </c>
      <c r="V2">
        <v>2</v>
      </c>
      <c r="X2" s="2" t="s">
        <v>1</v>
      </c>
      <c r="Y2" s="3" t="s">
        <v>2</v>
      </c>
      <c r="Z2" s="3" t="s">
        <v>3</v>
      </c>
      <c r="AA2" s="3" t="s">
        <v>4</v>
      </c>
    </row>
    <row r="3" spans="1:27" ht="29" x14ac:dyDescent="0.35">
      <c r="A3">
        <v>0.1</v>
      </c>
      <c r="B3">
        <v>1098.0987882152101</v>
      </c>
      <c r="C3">
        <v>484.49166526371698</v>
      </c>
      <c r="D3">
        <v>200.16636606173401</v>
      </c>
      <c r="E3">
        <v>0.1</v>
      </c>
      <c r="F3">
        <f t="shared" ref="F3:F34" si="1">B3-Uganda_Adult_High_Risk_LRV_zero</f>
        <v>-68.50838936166997</v>
      </c>
      <c r="G3">
        <f t="shared" ref="G3:G34" si="2">C3-Uganda_Adult_Medium_Risk_LRV_zero</f>
        <v>-47.860959910007978</v>
      </c>
      <c r="H3">
        <f t="shared" ref="H3:H34" si="3">D3-Uganda_Adult_Low_Risk_LRV_zero</f>
        <v>-19.116059728172985</v>
      </c>
      <c r="I3">
        <v>0.1</v>
      </c>
      <c r="J3">
        <f t="shared" ref="J3:J66" si="4">-F3</f>
        <v>68.50838936166997</v>
      </c>
      <c r="K3">
        <f t="shared" ref="K3:K66" si="5">-G3</f>
        <v>47.860959910007978</v>
      </c>
      <c r="L3">
        <f t="shared" ref="L3:L66" si="6">-H3</f>
        <v>19.116059728172985</v>
      </c>
      <c r="M3">
        <v>6</v>
      </c>
      <c r="N3">
        <v>7</v>
      </c>
      <c r="O3">
        <v>12</v>
      </c>
      <c r="P3">
        <v>9</v>
      </c>
      <c r="Q3">
        <v>2</v>
      </c>
      <c r="R3">
        <v>116</v>
      </c>
      <c r="S3">
        <v>102</v>
      </c>
      <c r="T3">
        <v>42</v>
      </c>
      <c r="U3">
        <v>14</v>
      </c>
      <c r="V3">
        <v>2</v>
      </c>
      <c r="X3" s="3" t="s">
        <v>5</v>
      </c>
      <c r="Y3">
        <v>122</v>
      </c>
      <c r="Z3">
        <v>116</v>
      </c>
      <c r="AA3">
        <v>128</v>
      </c>
    </row>
    <row r="4" spans="1:27" ht="29" x14ac:dyDescent="0.35">
      <c r="A4">
        <v>0.2</v>
      </c>
      <c r="B4">
        <v>1029.67822266392</v>
      </c>
      <c r="C4">
        <v>440.41525097379701</v>
      </c>
      <c r="D4">
        <v>183.24253118450801</v>
      </c>
      <c r="E4">
        <v>0.2</v>
      </c>
      <c r="F4" s="24">
        <f t="shared" si="1"/>
        <v>-136.92895491296008</v>
      </c>
      <c r="G4">
        <f t="shared" si="2"/>
        <v>-91.937374199927945</v>
      </c>
      <c r="H4">
        <f t="shared" si="3"/>
        <v>-36.039894605398985</v>
      </c>
      <c r="I4">
        <v>0.2</v>
      </c>
      <c r="J4">
        <f t="shared" si="4"/>
        <v>136.92895491296008</v>
      </c>
      <c r="K4">
        <f t="shared" si="5"/>
        <v>91.937374199927945</v>
      </c>
      <c r="L4">
        <f t="shared" si="6"/>
        <v>36.039894605398985</v>
      </c>
      <c r="M4">
        <v>6</v>
      </c>
      <c r="N4">
        <v>7</v>
      </c>
      <c r="O4">
        <v>12</v>
      </c>
      <c r="P4">
        <v>9</v>
      </c>
      <c r="Q4">
        <v>2</v>
      </c>
      <c r="R4">
        <v>116</v>
      </c>
      <c r="S4">
        <v>102</v>
      </c>
      <c r="T4">
        <v>42</v>
      </c>
      <c r="U4">
        <v>14</v>
      </c>
      <c r="V4">
        <v>2</v>
      </c>
      <c r="X4" s="3" t="s">
        <v>6</v>
      </c>
      <c r="Y4">
        <v>109</v>
      </c>
      <c r="Z4">
        <v>102</v>
      </c>
      <c r="AA4">
        <v>116</v>
      </c>
    </row>
    <row r="5" spans="1:27" x14ac:dyDescent="0.35">
      <c r="A5">
        <v>0.3</v>
      </c>
      <c r="B5">
        <v>961.84193758374704</v>
      </c>
      <c r="C5">
        <v>400.09340777229102</v>
      </c>
      <c r="D5">
        <v>168.26253823393901</v>
      </c>
      <c r="E5">
        <v>0.3</v>
      </c>
      <c r="F5">
        <f t="shared" si="1"/>
        <v>-204.76523999313304</v>
      </c>
      <c r="G5" s="24">
        <f t="shared" si="2"/>
        <v>-132.25921740143394</v>
      </c>
      <c r="H5">
        <f t="shared" si="3"/>
        <v>-51.019887555967983</v>
      </c>
      <c r="I5">
        <v>0.3</v>
      </c>
      <c r="J5">
        <f t="shared" si="4"/>
        <v>204.76523999313304</v>
      </c>
      <c r="K5">
        <f t="shared" si="5"/>
        <v>132.25921740143394</v>
      </c>
      <c r="L5">
        <f t="shared" si="6"/>
        <v>51.019887555967983</v>
      </c>
      <c r="M5">
        <v>6</v>
      </c>
      <c r="N5">
        <v>7</v>
      </c>
      <c r="O5">
        <v>12</v>
      </c>
      <c r="P5">
        <v>9</v>
      </c>
      <c r="Q5">
        <v>2</v>
      </c>
      <c r="R5">
        <v>116</v>
      </c>
      <c r="S5">
        <v>102</v>
      </c>
      <c r="T5">
        <v>42</v>
      </c>
      <c r="U5">
        <v>14</v>
      </c>
      <c r="V5">
        <v>2</v>
      </c>
      <c r="X5" s="3" t="s">
        <v>7</v>
      </c>
      <c r="Y5">
        <v>51</v>
      </c>
      <c r="Z5">
        <v>42</v>
      </c>
      <c r="AA5">
        <v>63</v>
      </c>
    </row>
    <row r="6" spans="1:27" ht="43.5" x14ac:dyDescent="0.35">
      <c r="A6">
        <v>0.4</v>
      </c>
      <c r="B6">
        <v>895.10997101775604</v>
      </c>
      <c r="C6">
        <v>363.44451093976897</v>
      </c>
      <c r="D6">
        <v>155.008382545236</v>
      </c>
      <c r="E6">
        <v>0.4</v>
      </c>
      <c r="F6">
        <f t="shared" si="1"/>
        <v>-271.49720655912404</v>
      </c>
      <c r="G6">
        <f t="shared" si="2"/>
        <v>-168.90811423395598</v>
      </c>
      <c r="H6">
        <f t="shared" si="3"/>
        <v>-64.274043244670992</v>
      </c>
      <c r="I6">
        <v>0.4</v>
      </c>
      <c r="J6">
        <f t="shared" si="4"/>
        <v>271.49720655912404</v>
      </c>
      <c r="K6">
        <f t="shared" si="5"/>
        <v>168.90811423395598</v>
      </c>
      <c r="L6">
        <f t="shared" si="6"/>
        <v>64.274043244670992</v>
      </c>
      <c r="M6">
        <v>6</v>
      </c>
      <c r="N6">
        <v>7</v>
      </c>
      <c r="O6">
        <v>12</v>
      </c>
      <c r="P6">
        <v>9</v>
      </c>
      <c r="Q6">
        <v>2</v>
      </c>
      <c r="R6">
        <v>116</v>
      </c>
      <c r="S6">
        <v>102</v>
      </c>
      <c r="T6">
        <v>42</v>
      </c>
      <c r="U6">
        <v>14</v>
      </c>
      <c r="V6">
        <v>2</v>
      </c>
      <c r="X6" s="3" t="s">
        <v>8</v>
      </c>
      <c r="Y6">
        <v>22</v>
      </c>
      <c r="Z6">
        <v>14</v>
      </c>
      <c r="AA6">
        <v>31</v>
      </c>
    </row>
    <row r="7" spans="1:27" x14ac:dyDescent="0.35">
      <c r="A7">
        <v>0.5</v>
      </c>
      <c r="B7">
        <v>830.002402726387</v>
      </c>
      <c r="C7">
        <v>330.34061287265502</v>
      </c>
      <c r="D7">
        <v>143.299328729096</v>
      </c>
      <c r="E7">
        <v>0.5</v>
      </c>
      <c r="F7">
        <f t="shared" si="1"/>
        <v>-336.60477485049307</v>
      </c>
      <c r="G7">
        <f t="shared" si="2"/>
        <v>-202.01201230106994</v>
      </c>
      <c r="H7">
        <f t="shared" si="3"/>
        <v>-75.983097060810991</v>
      </c>
      <c r="I7">
        <v>0.5</v>
      </c>
      <c r="J7">
        <f t="shared" si="4"/>
        <v>336.60477485049307</v>
      </c>
      <c r="K7">
        <f t="shared" si="5"/>
        <v>202.01201230106994</v>
      </c>
      <c r="L7">
        <f t="shared" si="6"/>
        <v>75.983097060810991</v>
      </c>
      <c r="M7">
        <v>6</v>
      </c>
      <c r="N7">
        <v>7</v>
      </c>
      <c r="O7">
        <v>12</v>
      </c>
      <c r="P7">
        <v>9</v>
      </c>
      <c r="Q7">
        <v>2</v>
      </c>
      <c r="R7">
        <v>116</v>
      </c>
      <c r="S7">
        <v>102</v>
      </c>
      <c r="T7">
        <v>42</v>
      </c>
      <c r="U7">
        <v>14</v>
      </c>
      <c r="V7">
        <v>2</v>
      </c>
      <c r="X7" s="3" t="s">
        <v>9</v>
      </c>
      <c r="Y7">
        <v>4</v>
      </c>
      <c r="Z7">
        <v>2</v>
      </c>
      <c r="AA7">
        <v>6</v>
      </c>
    </row>
    <row r="8" spans="1:27" x14ac:dyDescent="0.35">
      <c r="A8">
        <v>0.6</v>
      </c>
      <c r="B8">
        <v>767.01800090673999</v>
      </c>
      <c r="C8">
        <v>300.60839281923597</v>
      </c>
      <c r="D8">
        <v>132.98635286467101</v>
      </c>
      <c r="E8">
        <v>0.6</v>
      </c>
      <c r="F8">
        <f t="shared" si="1"/>
        <v>-399.58917667014009</v>
      </c>
      <c r="G8">
        <f t="shared" si="2"/>
        <v>-231.74423235448899</v>
      </c>
      <c r="H8">
        <f t="shared" si="3"/>
        <v>-86.29607292523599</v>
      </c>
      <c r="I8">
        <v>0.6</v>
      </c>
      <c r="J8">
        <f t="shared" si="4"/>
        <v>399.58917667014009</v>
      </c>
      <c r="K8">
        <f t="shared" si="5"/>
        <v>231.74423235448899</v>
      </c>
      <c r="L8">
        <f t="shared" si="6"/>
        <v>86.29607292523599</v>
      </c>
      <c r="M8">
        <v>6</v>
      </c>
      <c r="N8">
        <v>7</v>
      </c>
      <c r="O8">
        <v>12</v>
      </c>
      <c r="P8">
        <v>9</v>
      </c>
      <c r="Q8">
        <v>2</v>
      </c>
      <c r="R8">
        <v>116</v>
      </c>
      <c r="S8">
        <v>102</v>
      </c>
      <c r="T8">
        <v>42</v>
      </c>
      <c r="U8">
        <v>14</v>
      </c>
      <c r="V8">
        <v>2</v>
      </c>
      <c r="X8" s="3" t="s">
        <v>10</v>
      </c>
      <c r="Y8" s="3" t="s">
        <v>11</v>
      </c>
      <c r="Z8" s="3" t="s">
        <v>11</v>
      </c>
      <c r="AA8" s="3" t="s">
        <v>11</v>
      </c>
    </row>
    <row r="9" spans="1:27" x14ac:dyDescent="0.35">
      <c r="A9">
        <v>0.7</v>
      </c>
      <c r="B9">
        <v>706.62038166340403</v>
      </c>
      <c r="C9">
        <v>274.03300975261499</v>
      </c>
      <c r="D9">
        <v>123.9414898078</v>
      </c>
      <c r="E9">
        <v>0.7</v>
      </c>
      <c r="F9">
        <f t="shared" si="1"/>
        <v>-459.98679591347604</v>
      </c>
      <c r="G9">
        <f t="shared" si="2"/>
        <v>-258.31961542110997</v>
      </c>
      <c r="H9">
        <f t="shared" si="3"/>
        <v>-95.340935982106998</v>
      </c>
      <c r="I9">
        <v>0.7</v>
      </c>
      <c r="J9">
        <f t="shared" si="4"/>
        <v>459.98679591347604</v>
      </c>
      <c r="K9">
        <f t="shared" si="5"/>
        <v>258.31961542110997</v>
      </c>
      <c r="L9">
        <f t="shared" si="6"/>
        <v>95.340935982106998</v>
      </c>
      <c r="M9">
        <v>6</v>
      </c>
      <c r="N9">
        <v>7</v>
      </c>
      <c r="O9">
        <v>12</v>
      </c>
      <c r="P9">
        <v>9</v>
      </c>
      <c r="Q9">
        <v>2</v>
      </c>
      <c r="R9">
        <v>116</v>
      </c>
      <c r="S9">
        <v>102</v>
      </c>
      <c r="T9">
        <v>42</v>
      </c>
      <c r="U9">
        <v>14</v>
      </c>
      <c r="V9">
        <v>2</v>
      </c>
    </row>
    <row r="10" spans="1:27" x14ac:dyDescent="0.35">
      <c r="A10">
        <v>0.8</v>
      </c>
      <c r="B10">
        <v>649.21488940676397</v>
      </c>
      <c r="C10">
        <v>250.36815902790499</v>
      </c>
      <c r="D10">
        <v>116.04771745842901</v>
      </c>
      <c r="E10">
        <v>0.8</v>
      </c>
      <c r="F10">
        <f t="shared" si="1"/>
        <v>-517.3922881701161</v>
      </c>
      <c r="G10">
        <f t="shared" si="2"/>
        <v>-281.98446614581997</v>
      </c>
      <c r="H10">
        <f t="shared" si="3"/>
        <v>-103.23470833147799</v>
      </c>
      <c r="I10">
        <v>0.8</v>
      </c>
      <c r="J10">
        <f t="shared" si="4"/>
        <v>517.3922881701161</v>
      </c>
      <c r="K10">
        <f t="shared" si="5"/>
        <v>281.98446614581997</v>
      </c>
      <c r="L10">
        <f t="shared" si="6"/>
        <v>103.23470833147799</v>
      </c>
      <c r="M10">
        <v>6</v>
      </c>
      <c r="N10">
        <v>7</v>
      </c>
      <c r="O10">
        <v>12</v>
      </c>
      <c r="P10">
        <v>9</v>
      </c>
      <c r="Q10">
        <v>2</v>
      </c>
      <c r="R10">
        <v>116</v>
      </c>
      <c r="S10">
        <v>102</v>
      </c>
      <c r="T10">
        <v>42</v>
      </c>
      <c r="U10">
        <v>14</v>
      </c>
      <c r="V10">
        <v>2</v>
      </c>
    </row>
    <row r="11" spans="1:27" x14ac:dyDescent="0.35">
      <c r="A11">
        <v>0.9</v>
      </c>
      <c r="B11">
        <v>595.11486196914097</v>
      </c>
      <c r="C11">
        <v>229.35003237599699</v>
      </c>
      <c r="D11">
        <v>109.191586798399</v>
      </c>
      <c r="E11">
        <v>0.9</v>
      </c>
      <c r="F11">
        <f t="shared" si="1"/>
        <v>-571.4923156077391</v>
      </c>
      <c r="G11">
        <f t="shared" si="2"/>
        <v>-303.00259279772797</v>
      </c>
      <c r="H11">
        <f t="shared" si="3"/>
        <v>-110.09083899150799</v>
      </c>
      <c r="I11">
        <v>0.9</v>
      </c>
      <c r="J11">
        <f t="shared" si="4"/>
        <v>571.4923156077391</v>
      </c>
      <c r="K11">
        <f t="shared" si="5"/>
        <v>303.00259279772797</v>
      </c>
      <c r="L11">
        <f t="shared" si="6"/>
        <v>110.09083899150799</v>
      </c>
      <c r="M11">
        <v>6</v>
      </c>
      <c r="N11">
        <v>7</v>
      </c>
      <c r="O11">
        <v>12</v>
      </c>
      <c r="P11">
        <v>9</v>
      </c>
      <c r="Q11">
        <v>2</v>
      </c>
      <c r="R11">
        <v>116</v>
      </c>
      <c r="S11">
        <v>102</v>
      </c>
      <c r="T11">
        <v>42</v>
      </c>
      <c r="U11">
        <v>14</v>
      </c>
      <c r="V11">
        <v>2</v>
      </c>
    </row>
    <row r="12" spans="1:27" x14ac:dyDescent="0.35">
      <c r="A12">
        <v>1</v>
      </c>
      <c r="B12">
        <v>544.52160814262697</v>
      </c>
      <c r="C12">
        <v>210.71067669659001</v>
      </c>
      <c r="D12">
        <v>103.259158427887</v>
      </c>
      <c r="E12">
        <v>1</v>
      </c>
      <c r="F12">
        <f t="shared" si="1"/>
        <v>-622.0855694342531</v>
      </c>
      <c r="G12">
        <f t="shared" si="2"/>
        <v>-321.64194847713497</v>
      </c>
      <c r="H12" s="24">
        <f t="shared" si="3"/>
        <v>-116.02326736201999</v>
      </c>
      <c r="I12">
        <v>1</v>
      </c>
      <c r="J12">
        <f t="shared" si="4"/>
        <v>622.0855694342531</v>
      </c>
      <c r="K12">
        <f t="shared" si="5"/>
        <v>321.64194847713497</v>
      </c>
      <c r="L12">
        <f t="shared" si="6"/>
        <v>116.02326736201999</v>
      </c>
      <c r="M12">
        <v>6</v>
      </c>
      <c r="N12">
        <v>7</v>
      </c>
      <c r="O12">
        <v>12</v>
      </c>
      <c r="P12">
        <v>9</v>
      </c>
      <c r="Q12">
        <v>2</v>
      </c>
      <c r="R12">
        <v>116</v>
      </c>
      <c r="S12">
        <v>102</v>
      </c>
      <c r="T12">
        <v>42</v>
      </c>
      <c r="U12">
        <v>14</v>
      </c>
      <c r="V12">
        <v>2</v>
      </c>
    </row>
    <row r="13" spans="1:27" x14ac:dyDescent="0.35">
      <c r="A13">
        <v>1.1000000000000001</v>
      </c>
      <c r="B13">
        <v>497.53300089984702</v>
      </c>
      <c r="C13">
        <v>194.18758509786201</v>
      </c>
      <c r="D13">
        <v>98.135687779949393</v>
      </c>
      <c r="E13">
        <v>1.1000000000000001</v>
      </c>
      <c r="F13">
        <f t="shared" si="1"/>
        <v>-669.07417667703305</v>
      </c>
      <c r="G13">
        <f t="shared" si="2"/>
        <v>-338.16504007586298</v>
      </c>
      <c r="H13">
        <f t="shared" si="3"/>
        <v>-121.1467380099576</v>
      </c>
      <c r="I13">
        <v>1.1000000000000001</v>
      </c>
      <c r="J13">
        <f t="shared" si="4"/>
        <v>669.07417667703305</v>
      </c>
      <c r="K13">
        <f t="shared" si="5"/>
        <v>338.16504007586298</v>
      </c>
      <c r="L13">
        <f t="shared" si="6"/>
        <v>121.1467380099576</v>
      </c>
      <c r="M13">
        <v>6</v>
      </c>
      <c r="N13">
        <v>7</v>
      </c>
      <c r="O13">
        <v>12</v>
      </c>
      <c r="P13">
        <v>9</v>
      </c>
      <c r="Q13">
        <v>2</v>
      </c>
      <c r="R13">
        <v>116</v>
      </c>
      <c r="S13">
        <v>102</v>
      </c>
      <c r="T13">
        <v>42</v>
      </c>
      <c r="U13">
        <v>14</v>
      </c>
      <c r="V13">
        <v>2</v>
      </c>
    </row>
    <row r="14" spans="1:27" x14ac:dyDescent="0.35">
      <c r="A14">
        <v>1.2</v>
      </c>
      <c r="B14">
        <v>454.16685080733299</v>
      </c>
      <c r="C14">
        <v>179.52983276944201</v>
      </c>
      <c r="D14">
        <v>93.709000080215901</v>
      </c>
      <c r="E14">
        <v>1.2</v>
      </c>
      <c r="F14">
        <f t="shared" si="1"/>
        <v>-712.44032676954703</v>
      </c>
      <c r="G14">
        <f t="shared" si="2"/>
        <v>-352.82279240428295</v>
      </c>
      <c r="H14">
        <f t="shared" si="3"/>
        <v>-125.57342570969109</v>
      </c>
      <c r="I14">
        <v>1.2</v>
      </c>
      <c r="J14">
        <f t="shared" si="4"/>
        <v>712.44032676954703</v>
      </c>
      <c r="K14">
        <f t="shared" si="5"/>
        <v>352.82279240428295</v>
      </c>
      <c r="L14">
        <f t="shared" si="6"/>
        <v>125.57342570969109</v>
      </c>
      <c r="M14">
        <v>6</v>
      </c>
      <c r="N14">
        <v>7</v>
      </c>
      <c r="O14">
        <v>12</v>
      </c>
      <c r="P14">
        <v>9</v>
      </c>
      <c r="Q14">
        <v>2</v>
      </c>
      <c r="R14">
        <v>116</v>
      </c>
      <c r="S14">
        <v>102</v>
      </c>
      <c r="T14">
        <v>42</v>
      </c>
      <c r="U14">
        <v>14</v>
      </c>
      <c r="V14">
        <v>2</v>
      </c>
    </row>
    <row r="15" spans="1:27" x14ac:dyDescent="0.35">
      <c r="A15">
        <v>1.3</v>
      </c>
      <c r="B15">
        <v>414.38301915522402</v>
      </c>
      <c r="C15">
        <v>166.50345217345301</v>
      </c>
      <c r="D15">
        <v>89.875002259479203</v>
      </c>
      <c r="E15">
        <v>1.3</v>
      </c>
      <c r="F15">
        <f t="shared" si="1"/>
        <v>-752.22415842165606</v>
      </c>
      <c r="G15">
        <f t="shared" si="2"/>
        <v>-365.84917300027195</v>
      </c>
      <c r="H15">
        <f t="shared" si="3"/>
        <v>-129.40742353042779</v>
      </c>
      <c r="I15">
        <v>1.3</v>
      </c>
      <c r="J15">
        <f t="shared" si="4"/>
        <v>752.22415842165606</v>
      </c>
      <c r="K15">
        <f t="shared" si="5"/>
        <v>365.84917300027195</v>
      </c>
      <c r="L15">
        <f t="shared" si="6"/>
        <v>129.40742353042779</v>
      </c>
      <c r="M15">
        <v>6</v>
      </c>
      <c r="N15">
        <v>7</v>
      </c>
      <c r="O15">
        <v>12</v>
      </c>
      <c r="P15">
        <v>9</v>
      </c>
      <c r="Q15">
        <v>2</v>
      </c>
      <c r="R15">
        <v>116</v>
      </c>
      <c r="S15">
        <v>102</v>
      </c>
      <c r="T15">
        <v>42</v>
      </c>
      <c r="U15">
        <v>14</v>
      </c>
      <c r="V15">
        <v>2</v>
      </c>
    </row>
    <row r="16" spans="1:27" x14ac:dyDescent="0.35">
      <c r="A16">
        <v>1.4</v>
      </c>
      <c r="B16">
        <v>378.09662218481202</v>
      </c>
      <c r="C16">
        <v>154.89775833267001</v>
      </c>
      <c r="D16">
        <v>86.542636492227999</v>
      </c>
      <c r="E16">
        <v>1.4</v>
      </c>
      <c r="F16">
        <f t="shared" si="1"/>
        <v>-788.510555392068</v>
      </c>
      <c r="G16">
        <f t="shared" si="2"/>
        <v>-377.45486684105492</v>
      </c>
      <c r="H16">
        <f t="shared" si="3"/>
        <v>-132.73978929767901</v>
      </c>
      <c r="I16">
        <v>1.4</v>
      </c>
      <c r="J16">
        <f t="shared" si="4"/>
        <v>788.510555392068</v>
      </c>
      <c r="K16">
        <f t="shared" si="5"/>
        <v>377.45486684105492</v>
      </c>
      <c r="L16">
        <f t="shared" si="6"/>
        <v>132.73978929767901</v>
      </c>
      <c r="M16">
        <v>6</v>
      </c>
      <c r="N16">
        <v>7</v>
      </c>
      <c r="O16">
        <v>12</v>
      </c>
      <c r="P16">
        <v>9</v>
      </c>
      <c r="Q16">
        <v>2</v>
      </c>
      <c r="R16">
        <v>116</v>
      </c>
      <c r="S16">
        <v>102</v>
      </c>
      <c r="T16">
        <v>42</v>
      </c>
      <c r="U16">
        <v>14</v>
      </c>
      <c r="V16">
        <v>2</v>
      </c>
    </row>
    <row r="17" spans="1:22" x14ac:dyDescent="0.35">
      <c r="A17">
        <v>1.5</v>
      </c>
      <c r="B17">
        <v>345.17609100329901</v>
      </c>
      <c r="C17">
        <v>144.53146657425501</v>
      </c>
      <c r="D17">
        <v>83.636045364160594</v>
      </c>
      <c r="E17">
        <v>1.5</v>
      </c>
      <c r="F17">
        <f t="shared" si="1"/>
        <v>-821.43108657358107</v>
      </c>
      <c r="G17">
        <f t="shared" si="2"/>
        <v>-387.82115859946998</v>
      </c>
      <c r="H17">
        <f t="shared" si="3"/>
        <v>-135.6463804257464</v>
      </c>
      <c r="I17">
        <v>1.5</v>
      </c>
      <c r="J17">
        <f t="shared" si="4"/>
        <v>821.43108657358107</v>
      </c>
      <c r="K17">
        <f t="shared" si="5"/>
        <v>387.82115859946998</v>
      </c>
      <c r="L17">
        <f t="shared" si="6"/>
        <v>135.6463804257464</v>
      </c>
      <c r="M17">
        <v>6</v>
      </c>
      <c r="N17">
        <v>7</v>
      </c>
      <c r="O17">
        <v>12</v>
      </c>
      <c r="P17">
        <v>9</v>
      </c>
      <c r="Q17">
        <v>2</v>
      </c>
      <c r="R17">
        <v>116</v>
      </c>
      <c r="S17">
        <v>102</v>
      </c>
      <c r="T17">
        <v>42</v>
      </c>
      <c r="U17">
        <v>14</v>
      </c>
      <c r="V17">
        <v>2</v>
      </c>
    </row>
    <row r="18" spans="1:22" x14ac:dyDescent="0.35">
      <c r="A18">
        <v>1.6</v>
      </c>
      <c r="B18">
        <v>315.432739184296</v>
      </c>
      <c r="C18">
        <v>135.255804585308</v>
      </c>
      <c r="D18">
        <v>81.093406190478206</v>
      </c>
      <c r="E18">
        <v>1.6</v>
      </c>
      <c r="F18">
        <f t="shared" si="1"/>
        <v>-851.17443839258408</v>
      </c>
      <c r="G18">
        <f t="shared" si="2"/>
        <v>-397.09682058841696</v>
      </c>
      <c r="H18">
        <f t="shared" si="3"/>
        <v>-138.18901959942878</v>
      </c>
      <c r="I18">
        <v>1.6</v>
      </c>
      <c r="J18">
        <f t="shared" si="4"/>
        <v>851.17443839258408</v>
      </c>
      <c r="K18">
        <f t="shared" si="5"/>
        <v>397.09682058841696</v>
      </c>
      <c r="L18">
        <f t="shared" si="6"/>
        <v>138.18901959942878</v>
      </c>
      <c r="M18">
        <v>6</v>
      </c>
      <c r="N18">
        <v>7</v>
      </c>
      <c r="O18">
        <v>12</v>
      </c>
      <c r="P18">
        <v>9</v>
      </c>
      <c r="Q18">
        <v>2</v>
      </c>
      <c r="R18">
        <v>116</v>
      </c>
      <c r="S18">
        <v>102</v>
      </c>
      <c r="T18">
        <v>42</v>
      </c>
      <c r="U18">
        <v>14</v>
      </c>
      <c r="V18">
        <v>2</v>
      </c>
    </row>
    <row r="19" spans="1:22" x14ac:dyDescent="0.35">
      <c r="A19">
        <v>1.7</v>
      </c>
      <c r="B19">
        <v>288.62085120876401</v>
      </c>
      <c r="C19">
        <v>126.952721232567</v>
      </c>
      <c r="D19">
        <v>78.863518921446399</v>
      </c>
      <c r="E19">
        <v>1.7</v>
      </c>
      <c r="F19">
        <f t="shared" si="1"/>
        <v>-877.98632636811612</v>
      </c>
      <c r="G19">
        <f t="shared" si="2"/>
        <v>-405.39990394115796</v>
      </c>
      <c r="H19">
        <f t="shared" si="3"/>
        <v>-140.4189068684606</v>
      </c>
      <c r="I19">
        <v>1.7</v>
      </c>
      <c r="J19">
        <f t="shared" si="4"/>
        <v>877.98632636811612</v>
      </c>
      <c r="K19">
        <f t="shared" si="5"/>
        <v>405.39990394115796</v>
      </c>
      <c r="L19">
        <f t="shared" si="6"/>
        <v>140.4189068684606</v>
      </c>
      <c r="M19">
        <v>6</v>
      </c>
      <c r="N19">
        <v>7</v>
      </c>
      <c r="O19">
        <v>12</v>
      </c>
      <c r="P19">
        <v>9</v>
      </c>
      <c r="Q19">
        <v>2</v>
      </c>
      <c r="R19">
        <v>116</v>
      </c>
      <c r="S19">
        <v>102</v>
      </c>
      <c r="T19">
        <v>42</v>
      </c>
      <c r="U19">
        <v>14</v>
      </c>
      <c r="V19">
        <v>2</v>
      </c>
    </row>
    <row r="20" spans="1:22" x14ac:dyDescent="0.35">
      <c r="A20">
        <v>1.8</v>
      </c>
      <c r="B20">
        <v>264.45834044516897</v>
      </c>
      <c r="C20">
        <v>119.52868636422301</v>
      </c>
      <c r="D20">
        <v>76.902004963700406</v>
      </c>
      <c r="E20">
        <v>1.8</v>
      </c>
      <c r="F20">
        <f t="shared" si="1"/>
        <v>-902.14883713171116</v>
      </c>
      <c r="G20">
        <f t="shared" si="2"/>
        <v>-412.82393880950195</v>
      </c>
      <c r="H20">
        <f t="shared" si="3"/>
        <v>-142.3804208262066</v>
      </c>
      <c r="I20">
        <v>1.8</v>
      </c>
      <c r="J20">
        <f t="shared" si="4"/>
        <v>902.14883713171116</v>
      </c>
      <c r="K20">
        <f t="shared" si="5"/>
        <v>412.82393880950195</v>
      </c>
      <c r="L20">
        <f t="shared" si="6"/>
        <v>142.3804208262066</v>
      </c>
      <c r="M20">
        <v>6</v>
      </c>
      <c r="N20">
        <v>7</v>
      </c>
      <c r="O20">
        <v>12</v>
      </c>
      <c r="P20">
        <v>9</v>
      </c>
      <c r="Q20">
        <v>2</v>
      </c>
      <c r="R20">
        <v>116</v>
      </c>
      <c r="S20">
        <v>102</v>
      </c>
      <c r="T20">
        <v>42</v>
      </c>
      <c r="U20">
        <v>14</v>
      </c>
      <c r="V20">
        <v>2</v>
      </c>
    </row>
    <row r="21" spans="1:22" x14ac:dyDescent="0.35">
      <c r="A21">
        <v>1.9</v>
      </c>
      <c r="B21">
        <v>242.66049886385801</v>
      </c>
      <c r="C21">
        <v>112.906476722259</v>
      </c>
      <c r="D21">
        <v>75.168796538237103</v>
      </c>
      <c r="E21">
        <v>1.9</v>
      </c>
      <c r="F21">
        <f t="shared" si="1"/>
        <v>-923.94667871302204</v>
      </c>
      <c r="G21">
        <f t="shared" si="2"/>
        <v>-419.44614845146594</v>
      </c>
      <c r="H21">
        <f t="shared" si="3"/>
        <v>-144.11362925166989</v>
      </c>
      <c r="I21">
        <v>1.9</v>
      </c>
      <c r="J21">
        <f t="shared" si="4"/>
        <v>923.94667871302204</v>
      </c>
      <c r="K21">
        <f t="shared" si="5"/>
        <v>419.44614845146594</v>
      </c>
      <c r="L21">
        <f t="shared" si="6"/>
        <v>144.11362925166989</v>
      </c>
      <c r="M21">
        <v>6</v>
      </c>
      <c r="N21">
        <v>7</v>
      </c>
      <c r="O21">
        <v>12</v>
      </c>
      <c r="P21">
        <v>9</v>
      </c>
      <c r="Q21">
        <v>2</v>
      </c>
      <c r="R21">
        <v>116</v>
      </c>
      <c r="S21">
        <v>102</v>
      </c>
      <c r="T21">
        <v>42</v>
      </c>
      <c r="U21">
        <v>14</v>
      </c>
      <c r="V21">
        <v>2</v>
      </c>
    </row>
    <row r="22" spans="1:22" x14ac:dyDescent="0.35">
      <c r="A22">
        <v>2</v>
      </c>
      <c r="B22">
        <v>222.97233456517401</v>
      </c>
      <c r="C22">
        <v>107.017576231503</v>
      </c>
      <c r="D22">
        <v>73.627641513328498</v>
      </c>
      <c r="E22">
        <v>2</v>
      </c>
      <c r="F22">
        <f t="shared" si="1"/>
        <v>-943.63484301170604</v>
      </c>
      <c r="G22">
        <f t="shared" si="2"/>
        <v>-425.33504894222199</v>
      </c>
      <c r="H22">
        <f t="shared" si="3"/>
        <v>-145.65478427657848</v>
      </c>
      <c r="I22">
        <v>2</v>
      </c>
      <c r="J22">
        <f t="shared" si="4"/>
        <v>943.63484301170604</v>
      </c>
      <c r="K22">
        <f t="shared" si="5"/>
        <v>425.33504894222199</v>
      </c>
      <c r="L22">
        <f t="shared" si="6"/>
        <v>145.65478427657848</v>
      </c>
      <c r="M22">
        <v>6</v>
      </c>
      <c r="N22">
        <v>7</v>
      </c>
      <c r="O22">
        <v>12</v>
      </c>
      <c r="P22">
        <v>9</v>
      </c>
      <c r="Q22">
        <v>2</v>
      </c>
      <c r="R22">
        <v>116</v>
      </c>
      <c r="S22">
        <v>102</v>
      </c>
      <c r="T22">
        <v>42</v>
      </c>
      <c r="U22">
        <v>14</v>
      </c>
      <c r="V22">
        <v>2</v>
      </c>
    </row>
    <row r="23" spans="1:22" x14ac:dyDescent="0.35">
      <c r="A23">
        <v>2.1</v>
      </c>
      <c r="B23">
        <v>205.18814262848201</v>
      </c>
      <c r="C23">
        <v>101.796836685697</v>
      </c>
      <c r="D23">
        <v>72.2470949251679</v>
      </c>
      <c r="E23">
        <v>2.1</v>
      </c>
      <c r="F23">
        <f t="shared" si="1"/>
        <v>-961.41903494839812</v>
      </c>
      <c r="G23">
        <f t="shared" si="2"/>
        <v>-430.55578848802793</v>
      </c>
      <c r="H23">
        <f t="shared" si="3"/>
        <v>-147.03533086473908</v>
      </c>
      <c r="I23">
        <v>2.1</v>
      </c>
      <c r="J23">
        <f t="shared" si="4"/>
        <v>961.41903494839812</v>
      </c>
      <c r="K23">
        <f t="shared" si="5"/>
        <v>430.55578848802793</v>
      </c>
      <c r="L23">
        <f t="shared" si="6"/>
        <v>147.03533086473908</v>
      </c>
      <c r="M23">
        <v>6</v>
      </c>
      <c r="N23">
        <v>7</v>
      </c>
      <c r="O23">
        <v>12</v>
      </c>
      <c r="P23">
        <v>9</v>
      </c>
      <c r="Q23">
        <v>2</v>
      </c>
      <c r="R23">
        <v>116</v>
      </c>
      <c r="S23">
        <v>102</v>
      </c>
      <c r="T23">
        <v>42</v>
      </c>
      <c r="U23">
        <v>14</v>
      </c>
      <c r="V23">
        <v>2</v>
      </c>
    </row>
    <row r="24" spans="1:22" x14ac:dyDescent="0.35">
      <c r="A24">
        <v>2.2000000000000002</v>
      </c>
      <c r="B24">
        <v>189.152227283244</v>
      </c>
      <c r="C24">
        <v>97.179829072101001</v>
      </c>
      <c r="D24">
        <v>71.001700301960199</v>
      </c>
      <c r="E24">
        <v>2.2000000000000002</v>
      </c>
      <c r="F24">
        <f t="shared" si="1"/>
        <v>-977.4549502936361</v>
      </c>
      <c r="G24">
        <f t="shared" si="2"/>
        <v>-435.17279610162393</v>
      </c>
      <c r="H24">
        <f t="shared" si="3"/>
        <v>-148.2807254879468</v>
      </c>
      <c r="I24">
        <v>2.2000000000000002</v>
      </c>
      <c r="J24">
        <f t="shared" si="4"/>
        <v>977.4549502936361</v>
      </c>
      <c r="K24">
        <f t="shared" si="5"/>
        <v>435.17279610162393</v>
      </c>
      <c r="L24">
        <f t="shared" si="6"/>
        <v>148.2807254879468</v>
      </c>
      <c r="M24">
        <v>6</v>
      </c>
      <c r="N24">
        <v>7</v>
      </c>
      <c r="O24">
        <v>12</v>
      </c>
      <c r="P24">
        <v>9</v>
      </c>
      <c r="Q24">
        <v>2</v>
      </c>
      <c r="R24">
        <v>116</v>
      </c>
      <c r="S24">
        <v>102</v>
      </c>
      <c r="T24">
        <v>42</v>
      </c>
      <c r="U24">
        <v>14</v>
      </c>
      <c r="V24">
        <v>2</v>
      </c>
    </row>
    <row r="25" spans="1:22" x14ac:dyDescent="0.35">
      <c r="A25">
        <v>2.2999999999999998</v>
      </c>
      <c r="B25">
        <v>174.74306519163699</v>
      </c>
      <c r="C25">
        <v>93.102282073149695</v>
      </c>
      <c r="D25">
        <v>69.872231418170401</v>
      </c>
      <c r="E25">
        <v>2.2999999999999998</v>
      </c>
      <c r="F25">
        <f t="shared" si="1"/>
        <v>-991.86411238524306</v>
      </c>
      <c r="G25">
        <f t="shared" si="2"/>
        <v>-439.25034310057526</v>
      </c>
      <c r="H25">
        <f t="shared" si="3"/>
        <v>-149.41019437173659</v>
      </c>
      <c r="I25">
        <v>2.2999999999999998</v>
      </c>
      <c r="J25">
        <f t="shared" si="4"/>
        <v>991.86411238524306</v>
      </c>
      <c r="K25">
        <f t="shared" si="5"/>
        <v>439.25034310057526</v>
      </c>
      <c r="L25">
        <f t="shared" si="6"/>
        <v>149.41019437173659</v>
      </c>
      <c r="M25">
        <v>6</v>
      </c>
      <c r="N25">
        <v>7</v>
      </c>
      <c r="O25">
        <v>12</v>
      </c>
      <c r="P25">
        <v>9</v>
      </c>
      <c r="Q25">
        <v>2</v>
      </c>
      <c r="R25">
        <v>116</v>
      </c>
      <c r="S25">
        <v>102</v>
      </c>
      <c r="T25">
        <v>42</v>
      </c>
      <c r="U25">
        <v>14</v>
      </c>
      <c r="V25">
        <v>2</v>
      </c>
    </row>
    <row r="26" spans="1:22" x14ac:dyDescent="0.35">
      <c r="A26">
        <v>2.4</v>
      </c>
      <c r="B26">
        <v>161.85178754228301</v>
      </c>
      <c r="C26">
        <v>89.500568259436903</v>
      </c>
      <c r="D26">
        <v>68.844634899530902</v>
      </c>
      <c r="E26">
        <v>2.4</v>
      </c>
      <c r="F26">
        <f t="shared" si="1"/>
        <v>-1004.7553900345971</v>
      </c>
      <c r="G26">
        <f t="shared" si="2"/>
        <v>-442.85205691428803</v>
      </c>
      <c r="H26">
        <f t="shared" si="3"/>
        <v>-150.43779089037611</v>
      </c>
      <c r="I26">
        <v>2.4</v>
      </c>
      <c r="J26">
        <f t="shared" si="4"/>
        <v>1004.7553900345971</v>
      </c>
      <c r="K26">
        <f t="shared" si="5"/>
        <v>442.85205691428803</v>
      </c>
      <c r="L26">
        <f t="shared" si="6"/>
        <v>150.43779089037611</v>
      </c>
      <c r="M26">
        <v>6</v>
      </c>
      <c r="N26">
        <v>7</v>
      </c>
      <c r="O26">
        <v>12</v>
      </c>
      <c r="P26">
        <v>9</v>
      </c>
      <c r="Q26">
        <v>2</v>
      </c>
      <c r="R26">
        <v>116</v>
      </c>
      <c r="S26">
        <v>102</v>
      </c>
      <c r="T26">
        <v>42</v>
      </c>
      <c r="U26">
        <v>14</v>
      </c>
      <c r="V26">
        <v>2</v>
      </c>
    </row>
    <row r="27" spans="1:22" x14ac:dyDescent="0.35">
      <c r="A27">
        <v>2.5</v>
      </c>
      <c r="B27">
        <v>150.36640748892199</v>
      </c>
      <c r="C27">
        <v>86.312748356751996</v>
      </c>
      <c r="D27">
        <v>67.908025369472995</v>
      </c>
      <c r="E27">
        <v>2.5</v>
      </c>
      <c r="F27">
        <f t="shared" si="1"/>
        <v>-1016.240770087958</v>
      </c>
      <c r="G27">
        <f t="shared" si="2"/>
        <v>-446.03987681697299</v>
      </c>
      <c r="H27">
        <f t="shared" si="3"/>
        <v>-151.374400420434</v>
      </c>
      <c r="I27">
        <v>2.5</v>
      </c>
      <c r="J27">
        <f t="shared" si="4"/>
        <v>1016.240770087958</v>
      </c>
      <c r="K27">
        <f t="shared" si="5"/>
        <v>446.03987681697299</v>
      </c>
      <c r="L27">
        <f t="shared" si="6"/>
        <v>151.374400420434</v>
      </c>
      <c r="M27">
        <v>6</v>
      </c>
      <c r="N27">
        <v>7</v>
      </c>
      <c r="O27">
        <v>12</v>
      </c>
      <c r="P27">
        <v>9</v>
      </c>
      <c r="Q27">
        <v>2</v>
      </c>
      <c r="R27">
        <v>116</v>
      </c>
      <c r="S27">
        <v>102</v>
      </c>
      <c r="T27">
        <v>42</v>
      </c>
      <c r="U27">
        <v>14</v>
      </c>
      <c r="V27">
        <v>2</v>
      </c>
    </row>
    <row r="28" spans="1:22" x14ac:dyDescent="0.35">
      <c r="A28">
        <v>2.6</v>
      </c>
      <c r="B28">
        <v>140.16648818580299</v>
      </c>
      <c r="C28">
        <v>83.480444845060006</v>
      </c>
      <c r="D28">
        <v>67.052434173388207</v>
      </c>
      <c r="E28">
        <v>2.6</v>
      </c>
      <c r="F28">
        <f t="shared" si="1"/>
        <v>-1026.4406893910771</v>
      </c>
      <c r="G28">
        <f t="shared" si="2"/>
        <v>-448.87218032866497</v>
      </c>
      <c r="H28">
        <f t="shared" si="3"/>
        <v>-152.22999161651879</v>
      </c>
      <c r="I28">
        <v>2.6</v>
      </c>
      <c r="J28">
        <f t="shared" si="4"/>
        <v>1026.4406893910771</v>
      </c>
      <c r="K28">
        <f t="shared" si="5"/>
        <v>448.87218032866497</v>
      </c>
      <c r="L28">
        <f t="shared" si="6"/>
        <v>152.22999161651879</v>
      </c>
      <c r="M28">
        <v>6</v>
      </c>
      <c r="N28">
        <v>7</v>
      </c>
      <c r="O28">
        <v>12</v>
      </c>
      <c r="P28">
        <v>9</v>
      </c>
      <c r="Q28">
        <v>2</v>
      </c>
      <c r="R28">
        <v>116</v>
      </c>
      <c r="S28">
        <v>102</v>
      </c>
      <c r="T28">
        <v>42</v>
      </c>
      <c r="U28">
        <v>14</v>
      </c>
      <c r="V28">
        <v>2</v>
      </c>
    </row>
    <row r="29" spans="1:22" x14ac:dyDescent="0.35">
      <c r="A29">
        <v>2.7</v>
      </c>
      <c r="B29">
        <v>131.12614345438499</v>
      </c>
      <c r="C29">
        <v>80.951531881409807</v>
      </c>
      <c r="D29">
        <v>66.267099850082005</v>
      </c>
      <c r="E29">
        <v>2.7</v>
      </c>
      <c r="F29">
        <f t="shared" si="1"/>
        <v>-1035.4810341224952</v>
      </c>
      <c r="G29">
        <f t="shared" si="2"/>
        <v>-451.40109329231518</v>
      </c>
      <c r="H29">
        <f t="shared" si="3"/>
        <v>-153.015325939825</v>
      </c>
      <c r="I29">
        <v>2.7</v>
      </c>
      <c r="J29">
        <f t="shared" si="4"/>
        <v>1035.4810341224952</v>
      </c>
      <c r="K29">
        <f t="shared" si="5"/>
        <v>451.40109329231518</v>
      </c>
      <c r="L29">
        <f t="shared" si="6"/>
        <v>153.015325939825</v>
      </c>
      <c r="M29">
        <v>6</v>
      </c>
      <c r="N29">
        <v>7</v>
      </c>
      <c r="O29">
        <v>12</v>
      </c>
      <c r="P29">
        <v>9</v>
      </c>
      <c r="Q29">
        <v>2</v>
      </c>
      <c r="R29">
        <v>116</v>
      </c>
      <c r="S29">
        <v>102</v>
      </c>
      <c r="T29">
        <v>42</v>
      </c>
      <c r="U29">
        <v>14</v>
      </c>
      <c r="V29">
        <v>2</v>
      </c>
    </row>
    <row r="30" spans="1:22" x14ac:dyDescent="0.35">
      <c r="A30">
        <v>2.8</v>
      </c>
      <c r="B30">
        <v>123.120528233795</v>
      </c>
      <c r="C30">
        <v>78.682540738384006</v>
      </c>
      <c r="D30">
        <v>65.539962874750401</v>
      </c>
      <c r="E30">
        <v>2.8</v>
      </c>
      <c r="F30">
        <f t="shared" si="1"/>
        <v>-1043.486649343085</v>
      </c>
      <c r="G30">
        <f t="shared" si="2"/>
        <v>-453.67008443534098</v>
      </c>
      <c r="H30">
        <f t="shared" si="3"/>
        <v>-153.74246291515658</v>
      </c>
      <c r="I30">
        <v>2.8</v>
      </c>
      <c r="J30">
        <f t="shared" si="4"/>
        <v>1043.486649343085</v>
      </c>
      <c r="K30">
        <f t="shared" si="5"/>
        <v>453.67008443534098</v>
      </c>
      <c r="L30">
        <f t="shared" si="6"/>
        <v>153.74246291515658</v>
      </c>
      <c r="M30">
        <v>6</v>
      </c>
      <c r="N30">
        <v>7</v>
      </c>
      <c r="O30">
        <v>12</v>
      </c>
      <c r="P30">
        <v>9</v>
      </c>
      <c r="Q30">
        <v>2</v>
      </c>
      <c r="R30">
        <v>116</v>
      </c>
      <c r="S30">
        <v>102</v>
      </c>
      <c r="T30">
        <v>42</v>
      </c>
      <c r="U30">
        <v>14</v>
      </c>
      <c r="V30">
        <v>2</v>
      </c>
    </row>
    <row r="31" spans="1:22" x14ac:dyDescent="0.35">
      <c r="A31">
        <v>2.9</v>
      </c>
      <c r="B31">
        <v>116.03164494745801</v>
      </c>
      <c r="C31">
        <v>76.639252806887498</v>
      </c>
      <c r="D31">
        <v>64.858551945089701</v>
      </c>
      <c r="E31">
        <v>2.9</v>
      </c>
      <c r="F31">
        <f t="shared" si="1"/>
        <v>-1050.575532629422</v>
      </c>
      <c r="G31">
        <f t="shared" si="2"/>
        <v>-455.71337236683746</v>
      </c>
      <c r="H31">
        <f t="shared" si="3"/>
        <v>-154.42387384481731</v>
      </c>
      <c r="I31">
        <v>2.9</v>
      </c>
      <c r="J31">
        <f t="shared" si="4"/>
        <v>1050.575532629422</v>
      </c>
      <c r="K31">
        <f t="shared" si="5"/>
        <v>455.71337236683746</v>
      </c>
      <c r="L31">
        <f t="shared" si="6"/>
        <v>154.42387384481731</v>
      </c>
      <c r="M31">
        <v>6</v>
      </c>
      <c r="N31">
        <v>7</v>
      </c>
      <c r="O31">
        <v>12</v>
      </c>
      <c r="P31">
        <v>9</v>
      </c>
      <c r="Q31">
        <v>2</v>
      </c>
      <c r="R31">
        <v>116</v>
      </c>
      <c r="S31">
        <v>102</v>
      </c>
      <c r="T31">
        <v>42</v>
      </c>
      <c r="U31">
        <v>14</v>
      </c>
      <c r="V31">
        <v>2</v>
      </c>
    </row>
    <row r="32" spans="1:22" x14ac:dyDescent="0.35">
      <c r="A32">
        <v>3</v>
      </c>
      <c r="B32">
        <v>109.751237808992</v>
      </c>
      <c r="C32">
        <v>74.794802431851906</v>
      </c>
      <c r="D32">
        <v>64.2117252117704</v>
      </c>
      <c r="E32">
        <v>3</v>
      </c>
      <c r="F32">
        <f t="shared" si="1"/>
        <v>-1056.855939767888</v>
      </c>
      <c r="G32">
        <f t="shared" si="2"/>
        <v>-457.55782274187305</v>
      </c>
      <c r="H32">
        <f t="shared" si="3"/>
        <v>-155.07070057813661</v>
      </c>
      <c r="I32">
        <v>3</v>
      </c>
      <c r="J32">
        <f t="shared" si="4"/>
        <v>1056.855939767888</v>
      </c>
      <c r="K32">
        <f t="shared" si="5"/>
        <v>457.55782274187305</v>
      </c>
      <c r="L32">
        <f t="shared" si="6"/>
        <v>155.07070057813661</v>
      </c>
      <c r="M32">
        <v>6</v>
      </c>
      <c r="N32">
        <v>7</v>
      </c>
      <c r="O32">
        <v>12</v>
      </c>
      <c r="P32">
        <v>9</v>
      </c>
      <c r="Q32">
        <v>2</v>
      </c>
      <c r="R32">
        <v>116</v>
      </c>
      <c r="S32">
        <v>102</v>
      </c>
      <c r="T32">
        <v>42</v>
      </c>
      <c r="U32">
        <v>14</v>
      </c>
      <c r="V32">
        <v>2</v>
      </c>
    </row>
    <row r="33" spans="1:22" x14ac:dyDescent="0.35">
      <c r="A33">
        <v>3.1</v>
      </c>
      <c r="B33">
        <v>104.18071884530301</v>
      </c>
      <c r="C33">
        <v>73.125979142872097</v>
      </c>
      <c r="D33">
        <v>63.591272535047402</v>
      </c>
      <c r="E33">
        <v>3.1</v>
      </c>
      <c r="F33">
        <f t="shared" si="1"/>
        <v>-1062.426458731577</v>
      </c>
      <c r="G33">
        <f t="shared" si="2"/>
        <v>-459.22664603085286</v>
      </c>
      <c r="H33">
        <f t="shared" si="3"/>
        <v>-155.69115325485959</v>
      </c>
      <c r="I33">
        <v>3.1</v>
      </c>
      <c r="J33">
        <f t="shared" si="4"/>
        <v>1062.426458731577</v>
      </c>
      <c r="K33">
        <f t="shared" si="5"/>
        <v>459.22664603085286</v>
      </c>
      <c r="L33">
        <f t="shared" si="6"/>
        <v>155.69115325485959</v>
      </c>
      <c r="M33">
        <v>6</v>
      </c>
      <c r="N33">
        <v>7</v>
      </c>
      <c r="O33">
        <v>12</v>
      </c>
      <c r="P33">
        <v>9</v>
      </c>
      <c r="Q33">
        <v>2</v>
      </c>
      <c r="R33">
        <v>116</v>
      </c>
      <c r="S33">
        <v>102</v>
      </c>
      <c r="T33">
        <v>42</v>
      </c>
      <c r="U33">
        <v>14</v>
      </c>
      <c r="V33">
        <v>2</v>
      </c>
    </row>
    <row r="34" spans="1:22" x14ac:dyDescent="0.35">
      <c r="A34">
        <v>3.2</v>
      </c>
      <c r="B34">
        <v>99.229851686178705</v>
      </c>
      <c r="C34">
        <v>71.609373684392594</v>
      </c>
      <c r="D34">
        <v>62.9925816963203</v>
      </c>
      <c r="E34">
        <v>3.2</v>
      </c>
      <c r="F34">
        <f t="shared" si="1"/>
        <v>-1067.3773258907013</v>
      </c>
      <c r="G34">
        <f t="shared" si="2"/>
        <v>-460.74325148933235</v>
      </c>
      <c r="H34">
        <f t="shared" si="3"/>
        <v>-156.28984409358668</v>
      </c>
      <c r="I34">
        <v>3.2</v>
      </c>
      <c r="J34">
        <f t="shared" si="4"/>
        <v>1067.3773258907013</v>
      </c>
      <c r="K34">
        <f t="shared" si="5"/>
        <v>460.74325148933235</v>
      </c>
      <c r="L34">
        <f t="shared" si="6"/>
        <v>156.28984409358668</v>
      </c>
      <c r="M34">
        <v>6</v>
      </c>
      <c r="N34">
        <v>7</v>
      </c>
      <c r="O34">
        <v>12</v>
      </c>
      <c r="P34">
        <v>9</v>
      </c>
      <c r="Q34">
        <v>2</v>
      </c>
      <c r="R34">
        <v>116</v>
      </c>
      <c r="S34">
        <v>102</v>
      </c>
      <c r="T34">
        <v>42</v>
      </c>
      <c r="U34">
        <v>14</v>
      </c>
      <c r="V34">
        <v>2</v>
      </c>
    </row>
    <row r="35" spans="1:22" x14ac:dyDescent="0.35">
      <c r="A35">
        <v>3.3</v>
      </c>
      <c r="B35">
        <v>94.816259809105404</v>
      </c>
      <c r="C35">
        <v>70.219179037897504</v>
      </c>
      <c r="D35">
        <v>62.414213298779003</v>
      </c>
      <c r="E35">
        <v>3.3</v>
      </c>
      <c r="F35">
        <f t="shared" ref="F35:F66" si="7">B35-Uganda_Adult_High_Risk_LRV_zero</f>
        <v>-1071.7909177677748</v>
      </c>
      <c r="G35">
        <f t="shared" ref="G35:G66" si="8">C35-Uganda_Adult_Medium_Risk_LRV_zero</f>
        <v>-462.13344613582746</v>
      </c>
      <c r="H35">
        <f t="shared" ref="H35:H66" si="9">D35-Uganda_Adult_Low_Risk_LRV_zero</f>
        <v>-156.86821249112799</v>
      </c>
      <c r="I35">
        <v>3.3</v>
      </c>
      <c r="J35">
        <f t="shared" si="4"/>
        <v>1071.7909177677748</v>
      </c>
      <c r="K35">
        <f t="shared" si="5"/>
        <v>462.13344613582746</v>
      </c>
      <c r="L35">
        <f t="shared" si="6"/>
        <v>156.86821249112799</v>
      </c>
      <c r="M35">
        <v>6</v>
      </c>
      <c r="N35">
        <v>7</v>
      </c>
      <c r="O35">
        <v>12</v>
      </c>
      <c r="P35">
        <v>9</v>
      </c>
      <c r="Q35">
        <v>2</v>
      </c>
      <c r="R35">
        <v>116</v>
      </c>
      <c r="S35">
        <v>102</v>
      </c>
      <c r="T35">
        <v>42</v>
      </c>
      <c r="U35">
        <v>14</v>
      </c>
      <c r="V35">
        <v>2</v>
      </c>
    </row>
    <row r="36" spans="1:22" x14ac:dyDescent="0.35">
      <c r="A36">
        <v>3.4</v>
      </c>
      <c r="B36">
        <v>90.866526420358099</v>
      </c>
      <c r="C36">
        <v>68.927780943374401</v>
      </c>
      <c r="D36">
        <v>61.856785408494197</v>
      </c>
      <c r="E36">
        <v>3.4</v>
      </c>
      <c r="F36">
        <f t="shared" si="7"/>
        <v>-1075.7406511565221</v>
      </c>
      <c r="G36">
        <f t="shared" si="8"/>
        <v>-463.42484423035057</v>
      </c>
      <c r="H36">
        <f t="shared" si="9"/>
        <v>-157.42564038141279</v>
      </c>
      <c r="I36">
        <v>3.4</v>
      </c>
      <c r="J36">
        <f t="shared" si="4"/>
        <v>1075.7406511565221</v>
      </c>
      <c r="K36">
        <f t="shared" si="5"/>
        <v>463.42484423035057</v>
      </c>
      <c r="L36">
        <f t="shared" si="6"/>
        <v>157.42564038141279</v>
      </c>
      <c r="M36">
        <v>6</v>
      </c>
      <c r="N36">
        <v>7</v>
      </c>
      <c r="O36">
        <v>12</v>
      </c>
      <c r="P36">
        <v>9</v>
      </c>
      <c r="Q36">
        <v>2</v>
      </c>
      <c r="R36">
        <v>116</v>
      </c>
      <c r="S36">
        <v>102</v>
      </c>
      <c r="T36">
        <v>42</v>
      </c>
      <c r="U36">
        <v>14</v>
      </c>
      <c r="V36">
        <v>2</v>
      </c>
    </row>
    <row r="37" spans="1:22" x14ac:dyDescent="0.35">
      <c r="A37">
        <v>3.5</v>
      </c>
      <c r="B37">
        <v>87.318069061589796</v>
      </c>
      <c r="C37">
        <v>67.708916269415695</v>
      </c>
      <c r="D37">
        <v>61.321732227424697</v>
      </c>
      <c r="E37">
        <v>3.5</v>
      </c>
      <c r="F37">
        <f t="shared" si="7"/>
        <v>-1079.2891085152903</v>
      </c>
      <c r="G37">
        <f t="shared" si="8"/>
        <v>-464.64370890430928</v>
      </c>
      <c r="H37">
        <f t="shared" si="9"/>
        <v>-157.96069356248231</v>
      </c>
      <c r="I37">
        <v>3.5</v>
      </c>
      <c r="J37">
        <f t="shared" si="4"/>
        <v>1079.2891085152903</v>
      </c>
      <c r="K37">
        <f t="shared" si="5"/>
        <v>464.64370890430928</v>
      </c>
      <c r="L37">
        <f t="shared" si="6"/>
        <v>157.96069356248231</v>
      </c>
      <c r="M37">
        <v>6</v>
      </c>
      <c r="N37">
        <v>7</v>
      </c>
      <c r="O37">
        <v>12</v>
      </c>
      <c r="P37">
        <v>9</v>
      </c>
      <c r="Q37">
        <v>2</v>
      </c>
      <c r="R37">
        <v>116</v>
      </c>
      <c r="S37">
        <v>102</v>
      </c>
      <c r="T37">
        <v>42</v>
      </c>
      <c r="U37">
        <v>14</v>
      </c>
      <c r="V37">
        <v>2</v>
      </c>
    </row>
    <row r="38" spans="1:22" x14ac:dyDescent="0.35">
      <c r="A38">
        <v>3.6</v>
      </c>
      <c r="B38">
        <v>84.120417037516802</v>
      </c>
      <c r="C38">
        <v>66.541762678495701</v>
      </c>
      <c r="D38">
        <v>60.810336731642899</v>
      </c>
      <c r="E38">
        <v>3.6</v>
      </c>
      <c r="F38">
        <f t="shared" si="7"/>
        <v>-1082.4867605393633</v>
      </c>
      <c r="G38">
        <f t="shared" si="8"/>
        <v>-465.81086249522923</v>
      </c>
      <c r="H38">
        <f t="shared" si="9"/>
        <v>-158.47208905826409</v>
      </c>
      <c r="I38">
        <v>3.6</v>
      </c>
      <c r="J38">
        <f t="shared" si="4"/>
        <v>1082.4867605393633</v>
      </c>
      <c r="K38">
        <f t="shared" si="5"/>
        <v>465.81086249522923</v>
      </c>
      <c r="L38">
        <f t="shared" si="6"/>
        <v>158.47208905826409</v>
      </c>
      <c r="M38">
        <v>6</v>
      </c>
      <c r="N38">
        <v>7</v>
      </c>
      <c r="O38">
        <v>12</v>
      </c>
      <c r="P38">
        <v>9</v>
      </c>
      <c r="Q38">
        <v>2</v>
      </c>
      <c r="R38">
        <v>116</v>
      </c>
      <c r="S38">
        <v>102</v>
      </c>
      <c r="T38">
        <v>42</v>
      </c>
      <c r="U38">
        <v>14</v>
      </c>
      <c r="V38">
        <v>2</v>
      </c>
    </row>
    <row r="39" spans="1:22" x14ac:dyDescent="0.35">
      <c r="A39">
        <v>3.7</v>
      </c>
      <c r="B39">
        <v>81.234971633667399</v>
      </c>
      <c r="C39">
        <v>65.413765311697901</v>
      </c>
      <c r="D39">
        <v>60.323169873102003</v>
      </c>
      <c r="E39">
        <v>3.7</v>
      </c>
      <c r="F39">
        <f t="shared" si="7"/>
        <v>-1085.3722059432127</v>
      </c>
      <c r="G39">
        <f t="shared" si="8"/>
        <v>-466.93885986202707</v>
      </c>
      <c r="H39">
        <f t="shared" si="9"/>
        <v>-158.95925591680498</v>
      </c>
      <c r="I39">
        <v>3.7</v>
      </c>
      <c r="J39">
        <f t="shared" si="4"/>
        <v>1085.3722059432127</v>
      </c>
      <c r="K39">
        <f t="shared" si="5"/>
        <v>466.93885986202707</v>
      </c>
      <c r="L39">
        <f t="shared" si="6"/>
        <v>158.95925591680498</v>
      </c>
      <c r="M39">
        <v>6</v>
      </c>
      <c r="N39">
        <v>7</v>
      </c>
      <c r="O39">
        <v>12</v>
      </c>
      <c r="P39">
        <v>9</v>
      </c>
      <c r="Q39">
        <v>2</v>
      </c>
      <c r="R39">
        <v>116</v>
      </c>
      <c r="S39">
        <v>102</v>
      </c>
      <c r="T39">
        <v>42</v>
      </c>
      <c r="U39">
        <v>14</v>
      </c>
      <c r="V39">
        <v>2</v>
      </c>
    </row>
    <row r="40" spans="1:22" x14ac:dyDescent="0.35">
      <c r="A40">
        <v>3.8</v>
      </c>
      <c r="B40">
        <v>78.633086521124596</v>
      </c>
      <c r="C40">
        <v>64.320771596051799</v>
      </c>
      <c r="D40">
        <v>59.859868120662902</v>
      </c>
      <c r="E40">
        <v>3.8</v>
      </c>
      <c r="F40">
        <f t="shared" si="7"/>
        <v>-1087.9740910557555</v>
      </c>
      <c r="G40">
        <f t="shared" si="8"/>
        <v>-468.03185357767313</v>
      </c>
      <c r="H40">
        <f t="shared" si="9"/>
        <v>-159.4225576692441</v>
      </c>
      <c r="I40">
        <v>3.8</v>
      </c>
      <c r="J40">
        <f t="shared" si="4"/>
        <v>1087.9740910557555</v>
      </c>
      <c r="K40">
        <f t="shared" si="5"/>
        <v>468.03185357767313</v>
      </c>
      <c r="L40">
        <f t="shared" si="6"/>
        <v>159.4225576692441</v>
      </c>
      <c r="M40">
        <v>6</v>
      </c>
      <c r="N40">
        <v>7</v>
      </c>
      <c r="O40">
        <v>12</v>
      </c>
      <c r="P40">
        <v>9</v>
      </c>
      <c r="Q40">
        <v>2</v>
      </c>
      <c r="R40">
        <v>116</v>
      </c>
      <c r="S40">
        <v>102</v>
      </c>
      <c r="T40">
        <v>42</v>
      </c>
      <c r="U40">
        <v>14</v>
      </c>
      <c r="V40">
        <v>2</v>
      </c>
    </row>
    <row r="41" spans="1:22" x14ac:dyDescent="0.35">
      <c r="A41">
        <v>3.9</v>
      </c>
      <c r="B41">
        <v>76.292959302841098</v>
      </c>
      <c r="C41">
        <v>63.264635111176602</v>
      </c>
      <c r="D41">
        <v>59.4191050758755</v>
      </c>
      <c r="E41">
        <v>3.9</v>
      </c>
      <c r="F41">
        <f t="shared" si="7"/>
        <v>-1090.3142182740389</v>
      </c>
      <c r="G41">
        <f t="shared" si="8"/>
        <v>-469.08799006254833</v>
      </c>
      <c r="H41">
        <f t="shared" si="9"/>
        <v>-159.86332071403149</v>
      </c>
      <c r="I41">
        <v>3.9</v>
      </c>
      <c r="J41">
        <f t="shared" si="4"/>
        <v>1090.3142182740389</v>
      </c>
      <c r="K41">
        <f t="shared" si="5"/>
        <v>469.08799006254833</v>
      </c>
      <c r="L41">
        <f t="shared" si="6"/>
        <v>159.86332071403149</v>
      </c>
      <c r="M41">
        <v>6</v>
      </c>
      <c r="N41">
        <v>7</v>
      </c>
      <c r="O41">
        <v>12</v>
      </c>
      <c r="P41">
        <v>9</v>
      </c>
      <c r="Q41">
        <v>2</v>
      </c>
      <c r="R41">
        <v>116</v>
      </c>
      <c r="S41">
        <v>102</v>
      </c>
      <c r="T41">
        <v>42</v>
      </c>
      <c r="U41">
        <v>14</v>
      </c>
      <c r="V41">
        <v>2</v>
      </c>
    </row>
    <row r="42" spans="1:22" x14ac:dyDescent="0.35">
      <c r="A42">
        <v>4</v>
      </c>
      <c r="B42">
        <v>74.196234487432704</v>
      </c>
      <c r="C42">
        <v>62.249773290044203</v>
      </c>
      <c r="D42">
        <v>58.998642877421098</v>
      </c>
      <c r="E42">
        <v>4</v>
      </c>
      <c r="F42">
        <f t="shared" si="7"/>
        <v>-1092.4109430894473</v>
      </c>
      <c r="G42">
        <f t="shared" si="8"/>
        <v>-470.10285188368073</v>
      </c>
      <c r="H42">
        <f t="shared" si="9"/>
        <v>-160.28378291248589</v>
      </c>
      <c r="I42">
        <v>4</v>
      </c>
      <c r="J42">
        <f t="shared" si="4"/>
        <v>1092.4109430894473</v>
      </c>
      <c r="K42">
        <f t="shared" si="5"/>
        <v>470.10285188368073</v>
      </c>
      <c r="L42">
        <f t="shared" si="6"/>
        <v>160.28378291248589</v>
      </c>
      <c r="M42">
        <v>6</v>
      </c>
      <c r="N42">
        <v>7</v>
      </c>
      <c r="O42">
        <v>12</v>
      </c>
      <c r="P42">
        <v>9</v>
      </c>
      <c r="Q42">
        <v>2</v>
      </c>
      <c r="R42">
        <v>116</v>
      </c>
      <c r="S42">
        <v>102</v>
      </c>
      <c r="T42">
        <v>42</v>
      </c>
      <c r="U42">
        <v>14</v>
      </c>
      <c r="V42">
        <v>2</v>
      </c>
    </row>
    <row r="43" spans="1:22" x14ac:dyDescent="0.35">
      <c r="A43">
        <v>4.0999999999999996</v>
      </c>
      <c r="B43">
        <v>72.325243223581097</v>
      </c>
      <c r="C43">
        <v>61.280395038168599</v>
      </c>
      <c r="D43">
        <v>58.5954264810251</v>
      </c>
      <c r="E43">
        <v>4.0999999999999996</v>
      </c>
      <c r="F43">
        <f t="shared" si="7"/>
        <v>-1094.281934353299</v>
      </c>
      <c r="G43">
        <f t="shared" si="8"/>
        <v>-471.07223013555637</v>
      </c>
      <c r="H43">
        <f t="shared" si="9"/>
        <v>-160.68699930888189</v>
      </c>
      <c r="I43">
        <v>4.0999999999999996</v>
      </c>
      <c r="J43">
        <f t="shared" si="4"/>
        <v>1094.281934353299</v>
      </c>
      <c r="K43">
        <f t="shared" si="5"/>
        <v>471.07223013555637</v>
      </c>
      <c r="L43">
        <f t="shared" si="6"/>
        <v>160.68699930888189</v>
      </c>
      <c r="M43">
        <v>6</v>
      </c>
      <c r="N43">
        <v>7</v>
      </c>
      <c r="O43">
        <v>12</v>
      </c>
      <c r="P43">
        <v>9</v>
      </c>
      <c r="Q43">
        <v>2</v>
      </c>
      <c r="R43">
        <v>116</v>
      </c>
      <c r="S43">
        <v>102</v>
      </c>
      <c r="T43">
        <v>42</v>
      </c>
      <c r="U43">
        <v>14</v>
      </c>
      <c r="V43">
        <v>2</v>
      </c>
    </row>
    <row r="44" spans="1:22" x14ac:dyDescent="0.35">
      <c r="A44">
        <v>4.2</v>
      </c>
      <c r="B44">
        <v>70.661435028891205</v>
      </c>
      <c r="C44">
        <v>60.3592763291214</v>
      </c>
      <c r="D44">
        <v>58.205739812901399</v>
      </c>
      <c r="E44">
        <v>4.2</v>
      </c>
      <c r="F44">
        <f t="shared" si="7"/>
        <v>-1095.9457425479889</v>
      </c>
      <c r="G44">
        <f t="shared" si="8"/>
        <v>-471.99334884460359</v>
      </c>
      <c r="H44">
        <f t="shared" si="9"/>
        <v>-161.07668597700558</v>
      </c>
      <c r="I44">
        <v>4.2</v>
      </c>
      <c r="J44">
        <f t="shared" si="4"/>
        <v>1095.9457425479889</v>
      </c>
      <c r="K44">
        <f t="shared" si="5"/>
        <v>471.99334884460359</v>
      </c>
      <c r="L44">
        <f t="shared" si="6"/>
        <v>161.07668597700558</v>
      </c>
      <c r="M44">
        <v>6</v>
      </c>
      <c r="N44">
        <v>7</v>
      </c>
      <c r="O44">
        <v>12</v>
      </c>
      <c r="P44">
        <v>9</v>
      </c>
      <c r="Q44">
        <v>2</v>
      </c>
      <c r="R44">
        <v>116</v>
      </c>
      <c r="S44">
        <v>102</v>
      </c>
      <c r="T44">
        <v>42</v>
      </c>
      <c r="U44">
        <v>14</v>
      </c>
      <c r="V44">
        <v>2</v>
      </c>
    </row>
    <row r="45" spans="1:22" x14ac:dyDescent="0.35">
      <c r="A45">
        <v>4.3</v>
      </c>
      <c r="B45">
        <v>69.185022455168806</v>
      </c>
      <c r="C45">
        <v>59.487840446448701</v>
      </c>
      <c r="D45">
        <v>57.825435846864202</v>
      </c>
      <c r="E45">
        <v>4.3</v>
      </c>
      <c r="F45">
        <f t="shared" si="7"/>
        <v>-1097.4221551217113</v>
      </c>
      <c r="G45">
        <f t="shared" si="8"/>
        <v>-472.86478472727629</v>
      </c>
      <c r="H45">
        <f t="shared" si="9"/>
        <v>-161.4569899430428</v>
      </c>
      <c r="I45">
        <v>4.3</v>
      </c>
      <c r="J45">
        <f t="shared" si="4"/>
        <v>1097.4221551217113</v>
      </c>
      <c r="K45">
        <f t="shared" si="5"/>
        <v>472.86478472727629</v>
      </c>
      <c r="L45">
        <f t="shared" si="6"/>
        <v>161.4569899430428</v>
      </c>
      <c r="M45">
        <v>6</v>
      </c>
      <c r="N45">
        <v>7</v>
      </c>
      <c r="O45">
        <v>12</v>
      </c>
      <c r="P45">
        <v>9</v>
      </c>
      <c r="Q45">
        <v>2</v>
      </c>
      <c r="R45">
        <v>116</v>
      </c>
      <c r="S45">
        <v>102</v>
      </c>
      <c r="T45">
        <v>42</v>
      </c>
      <c r="U45">
        <v>14</v>
      </c>
      <c r="V45">
        <v>2</v>
      </c>
    </row>
    <row r="46" spans="1:22" x14ac:dyDescent="0.35">
      <c r="A46">
        <v>4.4000000000000004</v>
      </c>
      <c r="B46">
        <v>67.875448439424403</v>
      </c>
      <c r="C46">
        <v>58.666720595626998</v>
      </c>
      <c r="D46">
        <v>57.450192417846097</v>
      </c>
      <c r="E46">
        <v>4.4000000000000004</v>
      </c>
      <c r="F46">
        <f t="shared" si="7"/>
        <v>-1098.7317291374557</v>
      </c>
      <c r="G46">
        <f t="shared" si="8"/>
        <v>-473.68590457809796</v>
      </c>
      <c r="H46">
        <f t="shared" si="9"/>
        <v>-161.8322333720609</v>
      </c>
      <c r="I46">
        <v>4.4000000000000004</v>
      </c>
      <c r="J46">
        <f t="shared" si="4"/>
        <v>1098.7317291374557</v>
      </c>
      <c r="K46">
        <f t="shared" si="5"/>
        <v>473.68590457809796</v>
      </c>
      <c r="L46">
        <f t="shared" si="6"/>
        <v>161.8322333720609</v>
      </c>
      <c r="M46">
        <v>6</v>
      </c>
      <c r="N46">
        <v>7</v>
      </c>
      <c r="O46">
        <v>12</v>
      </c>
      <c r="P46">
        <v>9</v>
      </c>
      <c r="Q46">
        <v>2</v>
      </c>
      <c r="R46">
        <v>116</v>
      </c>
      <c r="S46">
        <v>102</v>
      </c>
      <c r="T46">
        <v>42</v>
      </c>
      <c r="U46">
        <v>14</v>
      </c>
      <c r="V46">
        <v>2</v>
      </c>
    </row>
    <row r="47" spans="1:22" x14ac:dyDescent="0.35">
      <c r="A47">
        <v>4.5</v>
      </c>
      <c r="B47">
        <v>66.712141442070205</v>
      </c>
      <c r="C47">
        <v>57.896130501677803</v>
      </c>
      <c r="D47">
        <v>57.0756794406905</v>
      </c>
      <c r="E47">
        <v>4.5</v>
      </c>
      <c r="F47">
        <f t="shared" si="7"/>
        <v>-1099.89503613481</v>
      </c>
      <c r="G47">
        <f t="shared" si="8"/>
        <v>-474.45649467204714</v>
      </c>
      <c r="H47">
        <f t="shared" si="9"/>
        <v>-162.2067463492165</v>
      </c>
      <c r="I47">
        <v>4.5</v>
      </c>
      <c r="J47">
        <f t="shared" si="4"/>
        <v>1099.89503613481</v>
      </c>
      <c r="K47">
        <f t="shared" si="5"/>
        <v>474.45649467204714</v>
      </c>
      <c r="L47">
        <f t="shared" si="6"/>
        <v>162.2067463492165</v>
      </c>
      <c r="M47">
        <v>6</v>
      </c>
      <c r="N47">
        <v>7</v>
      </c>
      <c r="O47">
        <v>12</v>
      </c>
      <c r="P47">
        <v>9</v>
      </c>
      <c r="Q47">
        <v>2</v>
      </c>
      <c r="R47">
        <v>116</v>
      </c>
      <c r="S47">
        <v>102</v>
      </c>
      <c r="T47">
        <v>42</v>
      </c>
      <c r="U47">
        <v>14</v>
      </c>
      <c r="V47">
        <v>2</v>
      </c>
    </row>
    <row r="48" spans="1:22" x14ac:dyDescent="0.35">
      <c r="A48">
        <v>4.5999999999999996</v>
      </c>
      <c r="B48">
        <v>65.675144270718405</v>
      </c>
      <c r="C48">
        <v>57.175839533403</v>
      </c>
      <c r="D48">
        <v>56.697520166384102</v>
      </c>
      <c r="E48">
        <v>4.5999999999999996</v>
      </c>
      <c r="F48">
        <f t="shared" si="7"/>
        <v>-1100.9320333061617</v>
      </c>
      <c r="G48">
        <f t="shared" si="8"/>
        <v>-475.17678564032195</v>
      </c>
      <c r="H48">
        <f t="shared" si="9"/>
        <v>-162.5849056235229</v>
      </c>
      <c r="I48">
        <v>4.5999999999999996</v>
      </c>
      <c r="J48">
        <f t="shared" si="4"/>
        <v>1100.9320333061617</v>
      </c>
      <c r="K48">
        <f t="shared" si="5"/>
        <v>475.17678564032195</v>
      </c>
      <c r="L48">
        <f t="shared" si="6"/>
        <v>162.5849056235229</v>
      </c>
      <c r="M48">
        <v>6</v>
      </c>
      <c r="N48">
        <v>7</v>
      </c>
      <c r="O48">
        <v>12</v>
      </c>
      <c r="P48">
        <v>9</v>
      </c>
      <c r="Q48">
        <v>2</v>
      </c>
      <c r="R48">
        <v>116</v>
      </c>
      <c r="S48">
        <v>102</v>
      </c>
      <c r="T48">
        <v>42</v>
      </c>
      <c r="U48">
        <v>14</v>
      </c>
      <c r="V48">
        <v>2</v>
      </c>
    </row>
    <row r="49" spans="1:22" x14ac:dyDescent="0.35">
      <c r="A49">
        <v>4.7</v>
      </c>
      <c r="B49">
        <v>64.745505237341405</v>
      </c>
      <c r="C49">
        <v>56.504899526390801</v>
      </c>
      <c r="D49">
        <v>56.3110695378735</v>
      </c>
      <c r="E49">
        <v>4.7</v>
      </c>
      <c r="F49">
        <f t="shared" si="7"/>
        <v>-1101.8616723395387</v>
      </c>
      <c r="G49">
        <f t="shared" si="8"/>
        <v>-475.84772564733419</v>
      </c>
      <c r="H49">
        <f t="shared" si="9"/>
        <v>-162.9713562520335</v>
      </c>
      <c r="I49">
        <v>4.7</v>
      </c>
      <c r="J49">
        <f t="shared" si="4"/>
        <v>1101.8616723395387</v>
      </c>
      <c r="K49">
        <f t="shared" si="5"/>
        <v>475.84772564733419</v>
      </c>
      <c r="L49">
        <f t="shared" si="6"/>
        <v>162.9713562520335</v>
      </c>
      <c r="M49">
        <v>6</v>
      </c>
      <c r="N49">
        <v>7</v>
      </c>
      <c r="O49">
        <v>12</v>
      </c>
      <c r="P49">
        <v>9</v>
      </c>
      <c r="Q49">
        <v>2</v>
      </c>
      <c r="R49">
        <v>116</v>
      </c>
      <c r="S49">
        <v>102</v>
      </c>
      <c r="T49">
        <v>42</v>
      </c>
      <c r="U49">
        <v>14</v>
      </c>
      <c r="V49">
        <v>2</v>
      </c>
    </row>
    <row r="50" spans="1:22" x14ac:dyDescent="0.35">
      <c r="A50">
        <v>4.8</v>
      </c>
      <c r="B50">
        <v>63.905619236717499</v>
      </c>
      <c r="C50">
        <v>55.881359404421701</v>
      </c>
      <c r="D50">
        <v>55.911310565764097</v>
      </c>
      <c r="E50">
        <v>4.8</v>
      </c>
      <c r="F50">
        <f t="shared" si="7"/>
        <v>-1102.7015583401626</v>
      </c>
      <c r="G50">
        <f t="shared" si="8"/>
        <v>-476.47126576930327</v>
      </c>
      <c r="H50">
        <f t="shared" si="9"/>
        <v>-163.3711152241429</v>
      </c>
      <c r="I50">
        <v>4.8</v>
      </c>
      <c r="J50">
        <f t="shared" si="4"/>
        <v>1102.7015583401626</v>
      </c>
      <c r="K50">
        <f t="shared" si="5"/>
        <v>476.47126576930327</v>
      </c>
      <c r="L50">
        <f t="shared" si="6"/>
        <v>163.3711152241429</v>
      </c>
      <c r="M50">
        <v>6</v>
      </c>
      <c r="N50">
        <v>7</v>
      </c>
      <c r="O50">
        <v>12</v>
      </c>
      <c r="P50">
        <v>9</v>
      </c>
      <c r="Q50">
        <v>2</v>
      </c>
      <c r="R50">
        <v>116</v>
      </c>
      <c r="S50">
        <v>102</v>
      </c>
      <c r="T50">
        <v>42</v>
      </c>
      <c r="U50">
        <v>14</v>
      </c>
      <c r="V50">
        <v>2</v>
      </c>
    </row>
    <row r="51" spans="1:22" x14ac:dyDescent="0.35">
      <c r="A51">
        <v>4.9000000000000004</v>
      </c>
      <c r="B51">
        <v>63.139758969304701</v>
      </c>
      <c r="C51">
        <v>55.302126621479601</v>
      </c>
      <c r="D51">
        <v>55.493342206904401</v>
      </c>
      <c r="E51">
        <v>4.9000000000000004</v>
      </c>
      <c r="F51">
        <f t="shared" si="7"/>
        <v>-1103.4674186075754</v>
      </c>
      <c r="G51">
        <f t="shared" si="8"/>
        <v>-477.05049855224536</v>
      </c>
      <c r="H51">
        <f t="shared" si="9"/>
        <v>-163.78908358300259</v>
      </c>
      <c r="I51">
        <v>4.9000000000000004</v>
      </c>
      <c r="J51">
        <f t="shared" si="4"/>
        <v>1103.4674186075754</v>
      </c>
      <c r="K51">
        <f t="shared" si="5"/>
        <v>477.05049855224536</v>
      </c>
      <c r="L51">
        <f t="shared" si="6"/>
        <v>163.78908358300259</v>
      </c>
      <c r="M51">
        <v>6</v>
      </c>
      <c r="N51">
        <v>7</v>
      </c>
      <c r="O51">
        <v>12</v>
      </c>
      <c r="P51">
        <v>9</v>
      </c>
      <c r="Q51">
        <v>2</v>
      </c>
      <c r="R51">
        <v>116</v>
      </c>
      <c r="S51">
        <v>102</v>
      </c>
      <c r="T51">
        <v>42</v>
      </c>
      <c r="U51">
        <v>14</v>
      </c>
      <c r="V51">
        <v>2</v>
      </c>
    </row>
    <row r="52" spans="1:22" x14ac:dyDescent="0.35">
      <c r="A52">
        <v>5</v>
      </c>
      <c r="B52">
        <v>62.4347857307175</v>
      </c>
      <c r="C52">
        <v>54.763026608891998</v>
      </c>
      <c r="D52">
        <v>55.053662377039203</v>
      </c>
      <c r="E52">
        <v>5</v>
      </c>
      <c r="F52">
        <f t="shared" si="7"/>
        <v>-1104.1723918461626</v>
      </c>
      <c r="G52">
        <f t="shared" si="8"/>
        <v>-477.58959856483295</v>
      </c>
      <c r="H52">
        <f t="shared" si="9"/>
        <v>-164.22876341286781</v>
      </c>
      <c r="I52">
        <v>5</v>
      </c>
      <c r="J52">
        <f t="shared" si="4"/>
        <v>1104.1723918461626</v>
      </c>
      <c r="K52">
        <f t="shared" si="5"/>
        <v>477.58959856483295</v>
      </c>
      <c r="L52">
        <f t="shared" si="6"/>
        <v>164.22876341286781</v>
      </c>
      <c r="M52">
        <v>6</v>
      </c>
      <c r="N52">
        <v>7</v>
      </c>
      <c r="O52">
        <v>12</v>
      </c>
      <c r="P52">
        <v>9</v>
      </c>
      <c r="Q52">
        <v>2</v>
      </c>
      <c r="R52">
        <v>116</v>
      </c>
      <c r="S52">
        <v>102</v>
      </c>
      <c r="T52">
        <v>42</v>
      </c>
      <c r="U52">
        <v>14</v>
      </c>
      <c r="V52">
        <v>2</v>
      </c>
    </row>
    <row r="53" spans="1:22" x14ac:dyDescent="0.35">
      <c r="A53">
        <v>5.0999999999999996</v>
      </c>
      <c r="B53">
        <v>61.780731750217598</v>
      </c>
      <c r="C53">
        <v>54.259042078123699</v>
      </c>
      <c r="D53">
        <v>54.591795886900499</v>
      </c>
      <c r="E53">
        <v>5.0999999999999996</v>
      </c>
      <c r="F53">
        <f t="shared" si="7"/>
        <v>-1104.8264458266624</v>
      </c>
      <c r="G53">
        <f t="shared" si="8"/>
        <v>-478.09358309560128</v>
      </c>
      <c r="H53">
        <f t="shared" si="9"/>
        <v>-164.69062990300648</v>
      </c>
      <c r="I53">
        <v>5.0999999999999996</v>
      </c>
      <c r="J53">
        <f t="shared" si="4"/>
        <v>1104.8264458266624</v>
      </c>
      <c r="K53">
        <f t="shared" si="5"/>
        <v>478.09358309560128</v>
      </c>
      <c r="L53">
        <f t="shared" si="6"/>
        <v>164.69062990300648</v>
      </c>
      <c r="M53">
        <v>6</v>
      </c>
      <c r="N53">
        <v>7</v>
      </c>
      <c r="O53">
        <v>12</v>
      </c>
      <c r="P53">
        <v>9</v>
      </c>
      <c r="Q53">
        <v>2</v>
      </c>
      <c r="R53">
        <v>116</v>
      </c>
      <c r="S53">
        <v>102</v>
      </c>
      <c r="T53">
        <v>42</v>
      </c>
      <c r="U53">
        <v>14</v>
      </c>
      <c r="V53">
        <v>2</v>
      </c>
    </row>
    <row r="54" spans="1:22" x14ac:dyDescent="0.35">
      <c r="A54">
        <v>5.2</v>
      </c>
      <c r="B54">
        <v>61.170903827922203</v>
      </c>
      <c r="C54">
        <v>53.784686665678898</v>
      </c>
      <c r="D54">
        <v>54.111361810651402</v>
      </c>
      <c r="E54">
        <v>5.2</v>
      </c>
      <c r="F54">
        <f t="shared" si="7"/>
        <v>-1105.4362737489578</v>
      </c>
      <c r="G54">
        <f t="shared" si="8"/>
        <v>-478.56793850804604</v>
      </c>
      <c r="H54">
        <f t="shared" si="9"/>
        <v>-165.17106397925559</v>
      </c>
      <c r="I54">
        <v>5.2</v>
      </c>
      <c r="J54">
        <f t="shared" si="4"/>
        <v>1105.4362737489578</v>
      </c>
      <c r="K54">
        <f t="shared" si="5"/>
        <v>478.56793850804604</v>
      </c>
      <c r="L54">
        <f t="shared" si="6"/>
        <v>165.17106397925559</v>
      </c>
      <c r="M54">
        <v>6</v>
      </c>
      <c r="N54">
        <v>7</v>
      </c>
      <c r="O54">
        <v>12</v>
      </c>
      <c r="P54">
        <v>9</v>
      </c>
      <c r="Q54">
        <v>2</v>
      </c>
      <c r="R54">
        <v>116</v>
      </c>
      <c r="S54">
        <v>102</v>
      </c>
      <c r="T54">
        <v>42</v>
      </c>
      <c r="U54">
        <v>14</v>
      </c>
      <c r="V54">
        <v>2</v>
      </c>
    </row>
    <row r="55" spans="1:22" x14ac:dyDescent="0.35">
      <c r="A55">
        <v>5.3</v>
      </c>
      <c r="B55">
        <v>60.601390298123803</v>
      </c>
      <c r="C55">
        <v>53.334457506419</v>
      </c>
      <c r="D55">
        <v>53.619899278193401</v>
      </c>
      <c r="E55">
        <v>5.3</v>
      </c>
      <c r="F55">
        <f t="shared" si="7"/>
        <v>-1106.0057872787563</v>
      </c>
      <c r="G55">
        <f t="shared" si="8"/>
        <v>-479.01816766730599</v>
      </c>
      <c r="H55">
        <f t="shared" si="9"/>
        <v>-165.66252651171359</v>
      </c>
      <c r="I55">
        <v>5.3</v>
      </c>
      <c r="J55">
        <f t="shared" si="4"/>
        <v>1106.0057872787563</v>
      </c>
      <c r="K55">
        <f t="shared" si="5"/>
        <v>479.01816766730599</v>
      </c>
      <c r="L55">
        <f t="shared" si="6"/>
        <v>165.66252651171359</v>
      </c>
      <c r="M55">
        <v>6</v>
      </c>
      <c r="N55">
        <v>7</v>
      </c>
      <c r="O55">
        <v>12</v>
      </c>
      <c r="P55">
        <v>9</v>
      </c>
      <c r="Q55">
        <v>2</v>
      </c>
      <c r="R55">
        <v>116</v>
      </c>
      <c r="S55">
        <v>102</v>
      </c>
      <c r="T55">
        <v>42</v>
      </c>
      <c r="U55">
        <v>14</v>
      </c>
      <c r="V55">
        <v>2</v>
      </c>
    </row>
    <row r="56" spans="1:22" x14ac:dyDescent="0.35">
      <c r="A56">
        <v>5.4</v>
      </c>
      <c r="B56">
        <v>60.070137272588397</v>
      </c>
      <c r="C56">
        <v>52.903298801373801</v>
      </c>
      <c r="D56">
        <v>53.127487247651104</v>
      </c>
      <c r="E56">
        <v>5.4</v>
      </c>
      <c r="F56">
        <f t="shared" si="7"/>
        <v>-1106.5370403042916</v>
      </c>
      <c r="G56">
        <f t="shared" si="8"/>
        <v>-479.44932637235115</v>
      </c>
      <c r="H56">
        <f t="shared" si="9"/>
        <v>-166.15493854225588</v>
      </c>
      <c r="I56">
        <v>5.4</v>
      </c>
      <c r="J56">
        <f t="shared" si="4"/>
        <v>1106.5370403042916</v>
      </c>
      <c r="K56">
        <f t="shared" si="5"/>
        <v>479.44932637235115</v>
      </c>
      <c r="L56">
        <f t="shared" si="6"/>
        <v>166.15493854225588</v>
      </c>
      <c r="M56">
        <v>6</v>
      </c>
      <c r="N56">
        <v>7</v>
      </c>
      <c r="O56">
        <v>12</v>
      </c>
      <c r="P56">
        <v>9</v>
      </c>
      <c r="Q56">
        <v>2</v>
      </c>
      <c r="R56">
        <v>116</v>
      </c>
      <c r="S56">
        <v>102</v>
      </c>
      <c r="T56">
        <v>42</v>
      </c>
      <c r="U56">
        <v>14</v>
      </c>
      <c r="V56">
        <v>2</v>
      </c>
    </row>
    <row r="57" spans="1:22" x14ac:dyDescent="0.35">
      <c r="A57">
        <v>5.5</v>
      </c>
      <c r="B57">
        <v>59.5759013097219</v>
      </c>
      <c r="C57">
        <v>52.486994352342002</v>
      </c>
      <c r="D57">
        <v>52.644799934976099</v>
      </c>
      <c r="E57">
        <v>5.5</v>
      </c>
      <c r="F57">
        <f t="shared" si="7"/>
        <v>-1107.0312762671581</v>
      </c>
      <c r="G57">
        <f t="shared" si="8"/>
        <v>-479.86563082138298</v>
      </c>
      <c r="H57">
        <f t="shared" si="9"/>
        <v>-166.63762585493089</v>
      </c>
      <c r="I57">
        <v>5.5</v>
      </c>
      <c r="J57">
        <f t="shared" si="4"/>
        <v>1107.0312762671581</v>
      </c>
      <c r="K57">
        <f t="shared" si="5"/>
        <v>479.86563082138298</v>
      </c>
      <c r="L57">
        <f t="shared" si="6"/>
        <v>166.63762585493089</v>
      </c>
      <c r="M57">
        <v>6</v>
      </c>
      <c r="N57">
        <v>7</v>
      </c>
      <c r="O57">
        <v>12</v>
      </c>
      <c r="P57">
        <v>9</v>
      </c>
      <c r="Q57">
        <v>2</v>
      </c>
      <c r="R57">
        <v>116</v>
      </c>
      <c r="S57">
        <v>102</v>
      </c>
      <c r="T57">
        <v>42</v>
      </c>
      <c r="U57">
        <v>14</v>
      </c>
      <c r="V57">
        <v>2</v>
      </c>
    </row>
    <row r="58" spans="1:22" x14ac:dyDescent="0.35">
      <c r="A58">
        <v>5.6</v>
      </c>
      <c r="B58">
        <v>59.117358045013503</v>
      </c>
      <c r="C58">
        <v>52.0824096158358</v>
      </c>
      <c r="D58">
        <v>52.181353475846997</v>
      </c>
      <c r="E58">
        <v>5.6</v>
      </c>
      <c r="F58">
        <f t="shared" si="7"/>
        <v>-1107.4898195318665</v>
      </c>
      <c r="G58">
        <f t="shared" si="8"/>
        <v>-480.27021555788917</v>
      </c>
      <c r="H58">
        <f t="shared" si="9"/>
        <v>-167.10107231405999</v>
      </c>
      <c r="I58">
        <v>5.6</v>
      </c>
      <c r="J58">
        <f t="shared" si="4"/>
        <v>1107.4898195318665</v>
      </c>
      <c r="K58">
        <f t="shared" si="5"/>
        <v>480.27021555788917</v>
      </c>
      <c r="L58">
        <f t="shared" si="6"/>
        <v>167.10107231405999</v>
      </c>
      <c r="M58">
        <v>6</v>
      </c>
      <c r="N58">
        <v>7</v>
      </c>
      <c r="O58">
        <v>12</v>
      </c>
      <c r="P58">
        <v>9</v>
      </c>
      <c r="Q58">
        <v>2</v>
      </c>
      <c r="R58">
        <v>116</v>
      </c>
      <c r="S58">
        <v>102</v>
      </c>
      <c r="T58">
        <v>42</v>
      </c>
      <c r="U58">
        <v>14</v>
      </c>
      <c r="V58">
        <v>2</v>
      </c>
    </row>
    <row r="59" spans="1:22" x14ac:dyDescent="0.35">
      <c r="A59">
        <v>5.7</v>
      </c>
      <c r="B59">
        <v>58.692530841863302</v>
      </c>
      <c r="C59">
        <v>51.687535787251001</v>
      </c>
      <c r="D59">
        <v>51.744398876859499</v>
      </c>
      <c r="E59">
        <v>5.7</v>
      </c>
      <c r="F59">
        <f t="shared" si="7"/>
        <v>-1107.9146467350167</v>
      </c>
      <c r="G59">
        <f t="shared" si="8"/>
        <v>-480.66508938647394</v>
      </c>
      <c r="H59">
        <f t="shared" si="9"/>
        <v>-167.5380269130475</v>
      </c>
      <c r="I59">
        <v>5.7</v>
      </c>
      <c r="J59">
        <f t="shared" si="4"/>
        <v>1107.9146467350167</v>
      </c>
      <c r="K59">
        <f t="shared" si="5"/>
        <v>480.66508938647394</v>
      </c>
      <c r="L59">
        <f t="shared" si="6"/>
        <v>167.5380269130475</v>
      </c>
      <c r="M59">
        <v>6</v>
      </c>
      <c r="N59">
        <v>7</v>
      </c>
      <c r="O59">
        <v>12</v>
      </c>
      <c r="P59">
        <v>9</v>
      </c>
      <c r="Q59">
        <v>2</v>
      </c>
      <c r="R59">
        <v>116</v>
      </c>
      <c r="S59">
        <v>102</v>
      </c>
      <c r="T59">
        <v>42</v>
      </c>
      <c r="U59">
        <v>14</v>
      </c>
      <c r="V59">
        <v>2</v>
      </c>
    </row>
    <row r="60" spans="1:22" x14ac:dyDescent="0.35">
      <c r="A60">
        <v>5.8</v>
      </c>
      <c r="B60">
        <v>58.298581024010502</v>
      </c>
      <c r="C60">
        <v>51.301339599590101</v>
      </c>
      <c r="D60">
        <v>51.338511975838799</v>
      </c>
      <c r="E60">
        <v>5.8</v>
      </c>
      <c r="F60">
        <f t="shared" si="7"/>
        <v>-1108.3085965528696</v>
      </c>
      <c r="G60">
        <f t="shared" si="8"/>
        <v>-481.05128557413485</v>
      </c>
      <c r="H60">
        <f t="shared" si="9"/>
        <v>-167.9439138140682</v>
      </c>
      <c r="I60">
        <v>5.8</v>
      </c>
      <c r="J60">
        <f t="shared" si="4"/>
        <v>1108.3085965528696</v>
      </c>
      <c r="K60">
        <f t="shared" si="5"/>
        <v>481.05128557413485</v>
      </c>
      <c r="L60">
        <f t="shared" si="6"/>
        <v>167.9439138140682</v>
      </c>
      <c r="M60">
        <v>6</v>
      </c>
      <c r="N60">
        <v>7</v>
      </c>
      <c r="O60">
        <v>12</v>
      </c>
      <c r="P60">
        <v>9</v>
      </c>
      <c r="Q60">
        <v>2</v>
      </c>
      <c r="R60">
        <v>116</v>
      </c>
      <c r="S60">
        <v>102</v>
      </c>
      <c r="T60">
        <v>42</v>
      </c>
      <c r="U60">
        <v>14</v>
      </c>
      <c r="V60">
        <v>2</v>
      </c>
    </row>
    <row r="61" spans="1:22" x14ac:dyDescent="0.35">
      <c r="A61">
        <v>5.9</v>
      </c>
      <c r="B61">
        <v>57.931908388158597</v>
      </c>
      <c r="C61">
        <v>50.9234699109535</v>
      </c>
      <c r="D61">
        <v>50.965671689367703</v>
      </c>
      <c r="E61">
        <v>5.9</v>
      </c>
      <c r="F61">
        <f t="shared" si="7"/>
        <v>-1108.6752691887216</v>
      </c>
      <c r="G61">
        <f t="shared" si="8"/>
        <v>-481.42915526277147</v>
      </c>
      <c r="H61">
        <f t="shared" si="9"/>
        <v>-168.3167541005393</v>
      </c>
      <c r="I61">
        <v>5.9</v>
      </c>
      <c r="J61">
        <f t="shared" si="4"/>
        <v>1108.6752691887216</v>
      </c>
      <c r="K61">
        <f t="shared" si="5"/>
        <v>481.42915526277147</v>
      </c>
      <c r="L61">
        <f t="shared" si="6"/>
        <v>168.3167541005393</v>
      </c>
      <c r="M61">
        <v>6</v>
      </c>
      <c r="N61">
        <v>7</v>
      </c>
      <c r="O61">
        <v>12</v>
      </c>
      <c r="P61">
        <v>9</v>
      </c>
      <c r="Q61">
        <v>2</v>
      </c>
      <c r="R61">
        <v>116</v>
      </c>
      <c r="S61">
        <v>102</v>
      </c>
      <c r="T61">
        <v>42</v>
      </c>
      <c r="U61">
        <v>14</v>
      </c>
      <c r="V61">
        <v>2</v>
      </c>
    </row>
    <row r="62" spans="1:22" x14ac:dyDescent="0.35">
      <c r="A62">
        <v>6</v>
      </c>
      <c r="B62">
        <v>57.588453275350901</v>
      </c>
      <c r="C62">
        <v>50.553901711453598</v>
      </c>
      <c r="D62">
        <v>50.625572632337203</v>
      </c>
      <c r="E62">
        <v>6</v>
      </c>
      <c r="F62">
        <f t="shared" si="7"/>
        <v>-1109.0187243015291</v>
      </c>
      <c r="G62">
        <f t="shared" si="8"/>
        <v>-481.79872346227137</v>
      </c>
      <c r="H62">
        <f t="shared" si="9"/>
        <v>-168.6568531575698</v>
      </c>
      <c r="I62">
        <v>6</v>
      </c>
      <c r="J62">
        <f t="shared" si="4"/>
        <v>1109.0187243015291</v>
      </c>
      <c r="K62">
        <f t="shared" si="5"/>
        <v>481.79872346227137</v>
      </c>
      <c r="L62">
        <f t="shared" si="6"/>
        <v>168.6568531575698</v>
      </c>
      <c r="M62">
        <v>6</v>
      </c>
      <c r="N62">
        <v>7</v>
      </c>
      <c r="O62">
        <v>12</v>
      </c>
      <c r="P62">
        <v>9</v>
      </c>
      <c r="Q62">
        <v>2</v>
      </c>
      <c r="R62">
        <v>116</v>
      </c>
      <c r="S62">
        <v>102</v>
      </c>
      <c r="T62">
        <v>42</v>
      </c>
      <c r="U62">
        <v>14</v>
      </c>
      <c r="V62">
        <v>2</v>
      </c>
    </row>
    <row r="63" spans="1:22" x14ac:dyDescent="0.35">
      <c r="A63">
        <v>6.1</v>
      </c>
      <c r="B63">
        <v>57.264070745374099</v>
      </c>
      <c r="C63">
        <v>50.192608670803601</v>
      </c>
      <c r="D63">
        <v>50.316015704871901</v>
      </c>
      <c r="E63">
        <v>6.1</v>
      </c>
      <c r="F63">
        <f t="shared" si="7"/>
        <v>-1109.343106831506</v>
      </c>
      <c r="G63">
        <f t="shared" si="8"/>
        <v>-482.16001650292134</v>
      </c>
      <c r="H63">
        <f t="shared" si="9"/>
        <v>-168.96641008503508</v>
      </c>
      <c r="I63">
        <v>6.1</v>
      </c>
      <c r="J63">
        <f t="shared" si="4"/>
        <v>1109.343106831506</v>
      </c>
      <c r="K63">
        <f t="shared" si="5"/>
        <v>482.16001650292134</v>
      </c>
      <c r="L63">
        <f t="shared" si="6"/>
        <v>168.96641008503508</v>
      </c>
      <c r="M63">
        <v>6</v>
      </c>
      <c r="N63">
        <v>7</v>
      </c>
      <c r="O63">
        <v>12</v>
      </c>
      <c r="P63">
        <v>9</v>
      </c>
      <c r="Q63">
        <v>2</v>
      </c>
      <c r="R63">
        <v>116</v>
      </c>
      <c r="S63">
        <v>102</v>
      </c>
      <c r="T63">
        <v>42</v>
      </c>
      <c r="U63">
        <v>14</v>
      </c>
      <c r="V63">
        <v>2</v>
      </c>
    </row>
    <row r="64" spans="1:22" x14ac:dyDescent="0.35">
      <c r="A64">
        <v>6.2</v>
      </c>
      <c r="B64">
        <v>56.954867049479901</v>
      </c>
      <c r="C64">
        <v>49.839346325691302</v>
      </c>
      <c r="D64">
        <v>50.033340909447503</v>
      </c>
      <c r="E64">
        <v>6.2</v>
      </c>
      <c r="F64">
        <f t="shared" si="7"/>
        <v>-1109.6523105274002</v>
      </c>
      <c r="G64">
        <f t="shared" si="8"/>
        <v>-482.51327884803368</v>
      </c>
      <c r="H64">
        <f t="shared" si="9"/>
        <v>-169.24908488045949</v>
      </c>
      <c r="I64">
        <v>6.2</v>
      </c>
      <c r="J64">
        <f t="shared" si="4"/>
        <v>1109.6523105274002</v>
      </c>
      <c r="K64">
        <f t="shared" si="5"/>
        <v>482.51327884803368</v>
      </c>
      <c r="L64">
        <f t="shared" si="6"/>
        <v>169.24908488045949</v>
      </c>
      <c r="M64">
        <v>6</v>
      </c>
      <c r="N64">
        <v>7</v>
      </c>
      <c r="O64">
        <v>12</v>
      </c>
      <c r="P64">
        <v>9</v>
      </c>
      <c r="Q64">
        <v>2</v>
      </c>
      <c r="R64">
        <v>116</v>
      </c>
      <c r="S64">
        <v>102</v>
      </c>
      <c r="T64">
        <v>42</v>
      </c>
      <c r="U64">
        <v>14</v>
      </c>
      <c r="V64">
        <v>2</v>
      </c>
    </row>
    <row r="65" spans="1:22" x14ac:dyDescent="0.35">
      <c r="A65">
        <v>6.3</v>
      </c>
      <c r="B65">
        <v>56.657439239681601</v>
      </c>
      <c r="C65">
        <v>49.493596030376303</v>
      </c>
      <c r="D65">
        <v>49.772923587692802</v>
      </c>
      <c r="E65">
        <v>6.3</v>
      </c>
      <c r="F65">
        <f t="shared" si="7"/>
        <v>-1109.9497383371984</v>
      </c>
      <c r="G65">
        <f t="shared" si="8"/>
        <v>-482.85902914334866</v>
      </c>
      <c r="H65">
        <f t="shared" si="9"/>
        <v>-169.50950220221421</v>
      </c>
      <c r="I65">
        <v>6.3</v>
      </c>
      <c r="J65">
        <f t="shared" si="4"/>
        <v>1109.9497383371984</v>
      </c>
      <c r="K65">
        <f t="shared" si="5"/>
        <v>482.85902914334866</v>
      </c>
      <c r="L65">
        <f t="shared" si="6"/>
        <v>169.50950220221421</v>
      </c>
      <c r="M65">
        <v>6</v>
      </c>
      <c r="N65">
        <v>7</v>
      </c>
      <c r="O65">
        <v>12</v>
      </c>
      <c r="P65">
        <v>9</v>
      </c>
      <c r="Q65">
        <v>2</v>
      </c>
      <c r="R65">
        <v>116</v>
      </c>
      <c r="S65">
        <v>102</v>
      </c>
      <c r="T65">
        <v>42</v>
      </c>
      <c r="U65">
        <v>14</v>
      </c>
      <c r="V65">
        <v>2</v>
      </c>
    </row>
    <row r="66" spans="1:22" x14ac:dyDescent="0.35">
      <c r="A66">
        <v>6.4</v>
      </c>
      <c r="B66">
        <v>56.3690097051077</v>
      </c>
      <c r="C66">
        <v>49.154668565546899</v>
      </c>
      <c r="D66">
        <v>49.529733480421598</v>
      </c>
      <c r="E66">
        <v>6.4</v>
      </c>
      <c r="F66">
        <f t="shared" si="7"/>
        <v>-1110.2381678717725</v>
      </c>
      <c r="G66">
        <f t="shared" si="8"/>
        <v>-483.19795660817806</v>
      </c>
      <c r="H66">
        <f t="shared" si="9"/>
        <v>-169.75269230948538</v>
      </c>
      <c r="I66">
        <v>6.4</v>
      </c>
      <c r="J66">
        <f t="shared" si="4"/>
        <v>1110.2381678717725</v>
      </c>
      <c r="K66">
        <f t="shared" si="5"/>
        <v>483.19795660817806</v>
      </c>
      <c r="L66">
        <f t="shared" si="6"/>
        <v>169.75269230948538</v>
      </c>
      <c r="M66">
        <v>6</v>
      </c>
      <c r="N66">
        <v>7</v>
      </c>
      <c r="O66">
        <v>12</v>
      </c>
      <c r="P66">
        <v>9</v>
      </c>
      <c r="Q66">
        <v>2</v>
      </c>
      <c r="R66">
        <v>116</v>
      </c>
      <c r="S66">
        <v>102</v>
      </c>
      <c r="T66">
        <v>42</v>
      </c>
      <c r="U66">
        <v>14</v>
      </c>
      <c r="V66">
        <v>2</v>
      </c>
    </row>
    <row r="67" spans="1:22" x14ac:dyDescent="0.35">
      <c r="A67">
        <v>6.5</v>
      </c>
      <c r="B67">
        <v>56.087467894759897</v>
      </c>
      <c r="C67">
        <v>48.821913357859003</v>
      </c>
      <c r="D67">
        <v>49.298900576341701</v>
      </c>
      <c r="E67">
        <v>6.5</v>
      </c>
      <c r="F67">
        <f t="shared" ref="F67:F77" si="10">B67-Uganda_Adult_High_Risk_LRV_zero</f>
        <v>-1110.5197096821203</v>
      </c>
      <c r="G67">
        <f t="shared" ref="G67:G77" si="11">C67-Uganda_Adult_Medium_Risk_LRV_zero</f>
        <v>-483.53071181586597</v>
      </c>
      <c r="H67">
        <f t="shared" ref="H67:H77" si="12">D67-Uganda_Adult_Low_Risk_LRV_zero</f>
        <v>-169.98352521356529</v>
      </c>
      <c r="I67">
        <v>6.5</v>
      </c>
      <c r="J67">
        <f t="shared" ref="J67:J77" si="13">-F67</f>
        <v>1110.5197096821203</v>
      </c>
      <c r="K67">
        <f t="shared" ref="K67:K77" si="14">-G67</f>
        <v>483.53071181586597</v>
      </c>
      <c r="L67">
        <f t="shared" ref="L67:L77" si="15">-H67</f>
        <v>169.98352521356529</v>
      </c>
      <c r="M67">
        <v>6</v>
      </c>
      <c r="N67">
        <v>7</v>
      </c>
      <c r="O67">
        <v>12</v>
      </c>
      <c r="P67">
        <v>9</v>
      </c>
      <c r="Q67">
        <v>2</v>
      </c>
      <c r="R67">
        <v>116</v>
      </c>
      <c r="S67">
        <v>102</v>
      </c>
      <c r="T67">
        <v>42</v>
      </c>
      <c r="U67">
        <v>14</v>
      </c>
      <c r="V67">
        <v>2</v>
      </c>
    </row>
    <row r="68" spans="1:22" x14ac:dyDescent="0.35">
      <c r="A68">
        <v>6.6</v>
      </c>
      <c r="B68">
        <v>55.8113167530692</v>
      </c>
      <c r="C68">
        <v>48.494946596534497</v>
      </c>
      <c r="D68">
        <v>49.076198820222203</v>
      </c>
      <c r="E68">
        <v>6.6</v>
      </c>
      <c r="F68">
        <f t="shared" si="10"/>
        <v>-1110.7958608238109</v>
      </c>
      <c r="G68">
        <f t="shared" si="11"/>
        <v>-483.85767857719048</v>
      </c>
      <c r="H68">
        <f t="shared" si="12"/>
        <v>-170.20622696968479</v>
      </c>
      <c r="I68">
        <v>6.6</v>
      </c>
      <c r="J68">
        <f t="shared" si="13"/>
        <v>1110.7958608238109</v>
      </c>
      <c r="K68">
        <f t="shared" si="14"/>
        <v>483.85767857719048</v>
      </c>
      <c r="L68">
        <f t="shared" si="15"/>
        <v>170.20622696968479</v>
      </c>
      <c r="M68">
        <v>6</v>
      </c>
      <c r="N68">
        <v>7</v>
      </c>
      <c r="O68">
        <v>12</v>
      </c>
      <c r="P68">
        <v>9</v>
      </c>
      <c r="Q68">
        <v>2</v>
      </c>
      <c r="R68">
        <v>116</v>
      </c>
      <c r="S68">
        <v>102</v>
      </c>
      <c r="T68">
        <v>42</v>
      </c>
      <c r="U68">
        <v>14</v>
      </c>
      <c r="V68">
        <v>2</v>
      </c>
    </row>
    <row r="69" spans="1:22" x14ac:dyDescent="0.35">
      <c r="A69">
        <v>6.7</v>
      </c>
      <c r="B69">
        <v>55.539492115314097</v>
      </c>
      <c r="C69">
        <v>48.173808471573999</v>
      </c>
      <c r="D69">
        <v>48.858370756798699</v>
      </c>
      <c r="E69">
        <v>6.7</v>
      </c>
      <c r="F69">
        <f t="shared" si="10"/>
        <v>-1111.067685461566</v>
      </c>
      <c r="G69">
        <f t="shared" si="11"/>
        <v>-484.17881670215098</v>
      </c>
      <c r="H69">
        <f t="shared" si="12"/>
        <v>-170.42405503310829</v>
      </c>
      <c r="I69">
        <v>6.7</v>
      </c>
      <c r="J69">
        <f t="shared" si="13"/>
        <v>1111.067685461566</v>
      </c>
      <c r="K69">
        <f t="shared" si="14"/>
        <v>484.17881670215098</v>
      </c>
      <c r="L69">
        <f t="shared" si="15"/>
        <v>170.42405503310829</v>
      </c>
      <c r="M69">
        <v>6</v>
      </c>
      <c r="N69">
        <v>7</v>
      </c>
      <c r="O69">
        <v>12</v>
      </c>
      <c r="P69">
        <v>9</v>
      </c>
      <c r="Q69">
        <v>2</v>
      </c>
      <c r="R69">
        <v>116</v>
      </c>
      <c r="S69">
        <v>102</v>
      </c>
      <c r="T69">
        <v>42</v>
      </c>
      <c r="U69">
        <v>14</v>
      </c>
      <c r="V69">
        <v>2</v>
      </c>
    </row>
    <row r="70" spans="1:22" x14ac:dyDescent="0.35">
      <c r="A70">
        <v>6.8</v>
      </c>
      <c r="B70">
        <v>55.271009483744898</v>
      </c>
      <c r="C70">
        <v>47.8589764135602</v>
      </c>
      <c r="D70">
        <v>48.643256224186302</v>
      </c>
      <c r="E70">
        <v>6.8</v>
      </c>
      <c r="F70">
        <f t="shared" si="10"/>
        <v>-1111.3361680931353</v>
      </c>
      <c r="G70">
        <f t="shared" si="11"/>
        <v>-484.49364876016477</v>
      </c>
      <c r="H70">
        <f t="shared" si="12"/>
        <v>-170.63916956572069</v>
      </c>
      <c r="I70">
        <v>6.8</v>
      </c>
      <c r="J70">
        <f t="shared" si="13"/>
        <v>1111.3361680931353</v>
      </c>
      <c r="K70">
        <f t="shared" si="14"/>
        <v>484.49364876016477</v>
      </c>
      <c r="L70">
        <f t="shared" si="15"/>
        <v>170.63916956572069</v>
      </c>
      <c r="M70">
        <v>6</v>
      </c>
      <c r="N70">
        <v>7</v>
      </c>
      <c r="O70">
        <v>12</v>
      </c>
      <c r="P70">
        <v>9</v>
      </c>
      <c r="Q70">
        <v>2</v>
      </c>
      <c r="R70">
        <v>116</v>
      </c>
      <c r="S70">
        <v>102</v>
      </c>
      <c r="T70">
        <v>42</v>
      </c>
      <c r="U70">
        <v>14</v>
      </c>
      <c r="V70">
        <v>2</v>
      </c>
    </row>
    <row r="71" spans="1:22" x14ac:dyDescent="0.35">
      <c r="A71">
        <v>6.9</v>
      </c>
      <c r="B71">
        <v>55.004431854183501</v>
      </c>
      <c r="C71">
        <v>47.5511798294852</v>
      </c>
      <c r="D71">
        <v>48.429728670482604</v>
      </c>
      <c r="E71">
        <v>6.9</v>
      </c>
      <c r="F71">
        <f t="shared" si="10"/>
        <v>-1111.6027457226967</v>
      </c>
      <c r="G71">
        <f t="shared" si="11"/>
        <v>-484.80144534423977</v>
      </c>
      <c r="H71">
        <f t="shared" si="12"/>
        <v>-170.85269711942439</v>
      </c>
      <c r="I71">
        <v>6.9</v>
      </c>
      <c r="J71">
        <f t="shared" si="13"/>
        <v>1111.6027457226967</v>
      </c>
      <c r="K71">
        <f t="shared" si="14"/>
        <v>484.80144534423977</v>
      </c>
      <c r="L71">
        <f t="shared" si="15"/>
        <v>170.85269711942439</v>
      </c>
      <c r="M71">
        <v>6</v>
      </c>
      <c r="N71">
        <v>7</v>
      </c>
      <c r="O71">
        <v>12</v>
      </c>
      <c r="P71">
        <v>9</v>
      </c>
      <c r="Q71">
        <v>2</v>
      </c>
      <c r="R71">
        <v>116</v>
      </c>
      <c r="S71">
        <v>102</v>
      </c>
      <c r="T71">
        <v>42</v>
      </c>
      <c r="U71">
        <v>14</v>
      </c>
      <c r="V71">
        <v>2</v>
      </c>
    </row>
    <row r="72" spans="1:22" x14ac:dyDescent="0.35">
      <c r="A72">
        <v>7</v>
      </c>
      <c r="B72">
        <v>54.737284368449998</v>
      </c>
      <c r="C72">
        <v>47.250978770641801</v>
      </c>
      <c r="D72">
        <v>48.217471941283897</v>
      </c>
      <c r="E72">
        <v>7</v>
      </c>
      <c r="F72">
        <f t="shared" si="10"/>
        <v>-1111.8698932084301</v>
      </c>
      <c r="G72">
        <f t="shared" si="11"/>
        <v>-485.10164640308318</v>
      </c>
      <c r="H72">
        <f t="shared" si="12"/>
        <v>-171.06495384862311</v>
      </c>
      <c r="I72">
        <v>7</v>
      </c>
      <c r="J72">
        <f t="shared" si="13"/>
        <v>1111.8698932084301</v>
      </c>
      <c r="K72">
        <f t="shared" si="14"/>
        <v>485.10164640308318</v>
      </c>
      <c r="L72">
        <f t="shared" si="15"/>
        <v>171.06495384862311</v>
      </c>
      <c r="M72">
        <v>6</v>
      </c>
      <c r="N72">
        <v>7</v>
      </c>
      <c r="O72">
        <v>12</v>
      </c>
      <c r="P72">
        <v>9</v>
      </c>
      <c r="Q72">
        <v>2</v>
      </c>
      <c r="R72">
        <v>116</v>
      </c>
      <c r="S72">
        <v>102</v>
      </c>
      <c r="T72">
        <v>42</v>
      </c>
      <c r="U72">
        <v>14</v>
      </c>
      <c r="V72">
        <v>2</v>
      </c>
    </row>
    <row r="73" spans="1:22" x14ac:dyDescent="0.35">
      <c r="A73">
        <v>7.1</v>
      </c>
      <c r="B73">
        <v>54.465738840879801</v>
      </c>
      <c r="C73">
        <v>46.9581151425378</v>
      </c>
      <c r="D73">
        <v>48.006653757257602</v>
      </c>
      <c r="E73">
        <v>7.1</v>
      </c>
      <c r="F73">
        <f t="shared" si="10"/>
        <v>-1112.1414387360003</v>
      </c>
      <c r="G73">
        <f t="shared" si="11"/>
        <v>-485.39451003118717</v>
      </c>
      <c r="H73">
        <f t="shared" si="12"/>
        <v>-171.2757720326494</v>
      </c>
      <c r="I73">
        <v>7.1</v>
      </c>
      <c r="J73">
        <f t="shared" si="13"/>
        <v>1112.1414387360003</v>
      </c>
      <c r="K73">
        <f t="shared" si="14"/>
        <v>485.39451003118717</v>
      </c>
      <c r="L73">
        <f t="shared" si="15"/>
        <v>171.2757720326494</v>
      </c>
      <c r="M73">
        <v>6</v>
      </c>
      <c r="N73">
        <v>7</v>
      </c>
      <c r="O73">
        <v>12</v>
      </c>
      <c r="P73">
        <v>9</v>
      </c>
      <c r="Q73">
        <v>2</v>
      </c>
      <c r="R73">
        <v>116</v>
      </c>
      <c r="S73">
        <v>102</v>
      </c>
      <c r="T73">
        <v>42</v>
      </c>
      <c r="U73">
        <v>14</v>
      </c>
      <c r="V73">
        <v>2</v>
      </c>
    </row>
    <row r="74" spans="1:22" x14ac:dyDescent="0.35">
      <c r="A74">
        <v>7.2</v>
      </c>
      <c r="B74">
        <v>54.184971240897497</v>
      </c>
      <c r="C74">
        <v>46.670775346632396</v>
      </c>
      <c r="D74">
        <v>47.7975734155849</v>
      </c>
      <c r="E74">
        <v>7.2</v>
      </c>
      <c r="F74">
        <f t="shared" si="10"/>
        <v>-1112.4222063359825</v>
      </c>
      <c r="G74">
        <f t="shared" si="11"/>
        <v>-485.68184982709255</v>
      </c>
      <c r="H74">
        <f t="shared" si="12"/>
        <v>-171.48485237432209</v>
      </c>
      <c r="I74">
        <v>7.2</v>
      </c>
      <c r="J74">
        <f t="shared" si="13"/>
        <v>1112.4222063359825</v>
      </c>
      <c r="K74">
        <f t="shared" si="14"/>
        <v>485.68184982709255</v>
      </c>
      <c r="L74">
        <f t="shared" si="15"/>
        <v>171.48485237432209</v>
      </c>
      <c r="M74">
        <v>6</v>
      </c>
      <c r="N74">
        <v>7</v>
      </c>
      <c r="O74">
        <v>12</v>
      </c>
      <c r="P74">
        <v>9</v>
      </c>
      <c r="Q74">
        <v>2</v>
      </c>
      <c r="R74">
        <v>116</v>
      </c>
      <c r="S74">
        <v>102</v>
      </c>
      <c r="T74">
        <v>42</v>
      </c>
      <c r="U74">
        <v>14</v>
      </c>
      <c r="V74">
        <v>2</v>
      </c>
    </row>
    <row r="75" spans="1:22" x14ac:dyDescent="0.35">
      <c r="A75">
        <v>7.3</v>
      </c>
      <c r="B75">
        <v>53.890334773187099</v>
      </c>
      <c r="C75">
        <v>46.385111704923297</v>
      </c>
      <c r="D75">
        <v>47.590370040327301</v>
      </c>
      <c r="E75">
        <v>7.3</v>
      </c>
      <c r="F75">
        <f t="shared" si="10"/>
        <v>-1112.716842803693</v>
      </c>
      <c r="G75">
        <f t="shared" si="11"/>
        <v>-485.96751346880166</v>
      </c>
      <c r="H75">
        <f t="shared" si="12"/>
        <v>-171.69205574957971</v>
      </c>
      <c r="I75">
        <v>7.3</v>
      </c>
      <c r="J75">
        <f t="shared" si="13"/>
        <v>1112.716842803693</v>
      </c>
      <c r="K75">
        <f t="shared" si="14"/>
        <v>485.96751346880166</v>
      </c>
      <c r="L75">
        <f t="shared" si="15"/>
        <v>171.69205574957971</v>
      </c>
      <c r="M75">
        <v>6</v>
      </c>
      <c r="N75">
        <v>7</v>
      </c>
      <c r="O75">
        <v>12</v>
      </c>
      <c r="P75">
        <v>9</v>
      </c>
      <c r="Q75">
        <v>2</v>
      </c>
      <c r="R75">
        <v>116</v>
      </c>
      <c r="S75">
        <v>102</v>
      </c>
      <c r="T75">
        <v>42</v>
      </c>
      <c r="U75">
        <v>14</v>
      </c>
      <c r="V75">
        <v>2</v>
      </c>
    </row>
    <row r="76" spans="1:22" x14ac:dyDescent="0.35">
      <c r="A76">
        <v>7.4</v>
      </c>
      <c r="B76">
        <v>53.578955177246897</v>
      </c>
      <c r="C76">
        <v>46.095486116863903</v>
      </c>
      <c r="D76">
        <v>47.384858412961499</v>
      </c>
      <c r="E76">
        <v>7.4</v>
      </c>
      <c r="F76">
        <f t="shared" si="10"/>
        <v>-1113.0282223996333</v>
      </c>
      <c r="G76">
        <f t="shared" si="11"/>
        <v>-486.25713905686104</v>
      </c>
      <c r="H76">
        <f t="shared" si="12"/>
        <v>-171.89756737694549</v>
      </c>
      <c r="I76">
        <v>7.4</v>
      </c>
      <c r="J76">
        <f t="shared" si="13"/>
        <v>1113.0282223996333</v>
      </c>
      <c r="K76">
        <f t="shared" si="14"/>
        <v>486.25713905686104</v>
      </c>
      <c r="L76">
        <f t="shared" si="15"/>
        <v>171.89756737694549</v>
      </c>
      <c r="M76">
        <v>6</v>
      </c>
      <c r="N76">
        <v>7</v>
      </c>
      <c r="O76">
        <v>12</v>
      </c>
      <c r="P76">
        <v>9</v>
      </c>
      <c r="Q76">
        <v>2</v>
      </c>
      <c r="R76">
        <v>116</v>
      </c>
      <c r="S76">
        <v>102</v>
      </c>
      <c r="T76">
        <v>42</v>
      </c>
      <c r="U76">
        <v>14</v>
      </c>
      <c r="V76">
        <v>2</v>
      </c>
    </row>
    <row r="77" spans="1:22" x14ac:dyDescent="0.35">
      <c r="A77">
        <v>7.5</v>
      </c>
      <c r="B77">
        <v>53.250975936885901</v>
      </c>
      <c r="C77">
        <v>45.795676353550597</v>
      </c>
      <c r="D77">
        <v>47.180512453047101</v>
      </c>
      <c r="E77">
        <v>7.5</v>
      </c>
      <c r="F77">
        <f t="shared" si="10"/>
        <v>-1113.3562016399942</v>
      </c>
      <c r="G77">
        <f t="shared" si="11"/>
        <v>-486.55694882017434</v>
      </c>
      <c r="H77">
        <f t="shared" si="12"/>
        <v>-172.10191333685989</v>
      </c>
      <c r="I77">
        <v>7.5</v>
      </c>
      <c r="J77">
        <f t="shared" si="13"/>
        <v>1113.3562016399942</v>
      </c>
      <c r="K77">
        <f t="shared" si="14"/>
        <v>486.55694882017434</v>
      </c>
      <c r="L77">
        <f t="shared" si="15"/>
        <v>172.10191333685989</v>
      </c>
      <c r="M77">
        <v>6</v>
      </c>
      <c r="N77">
        <v>7</v>
      </c>
      <c r="O77">
        <v>12</v>
      </c>
      <c r="P77">
        <v>9</v>
      </c>
      <c r="Q77">
        <v>2</v>
      </c>
      <c r="R77">
        <v>116</v>
      </c>
      <c r="S77">
        <v>102</v>
      </c>
      <c r="T77">
        <v>42</v>
      </c>
      <c r="U77">
        <v>14</v>
      </c>
      <c r="V77">
        <v>2</v>
      </c>
    </row>
  </sheetData>
  <mergeCells count="1">
    <mergeCell ref="Y1:AA1"/>
  </mergeCells>
  <pageMargins left="0.7" right="0.7" top="0.75" bottom="0.75" header="0.3" footer="0.3"/>
  <pageSetup orientation="portrait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4802A-2E9F-4EF2-9FEF-784B383ED8DF}">
  <dimension ref="A1:T77"/>
  <sheetViews>
    <sheetView topLeftCell="B1" workbookViewId="0">
      <selection activeCell="P1" sqref="P1"/>
    </sheetView>
  </sheetViews>
  <sheetFormatPr defaultRowHeight="14.5" x14ac:dyDescent="0.35"/>
  <sheetData>
    <row r="1" spans="1:20" ht="72.5" x14ac:dyDescent="0.35">
      <c r="A1" t="s">
        <v>63</v>
      </c>
      <c r="B1" s="23" t="s">
        <v>64</v>
      </c>
      <c r="C1" s="23" t="s">
        <v>65</v>
      </c>
      <c r="D1" s="23" t="s">
        <v>66</v>
      </c>
      <c r="E1" t="s">
        <v>63</v>
      </c>
      <c r="F1" s="23" t="s">
        <v>81</v>
      </c>
      <c r="G1" s="23" t="s">
        <v>82</v>
      </c>
      <c r="H1" s="23" t="s">
        <v>83</v>
      </c>
      <c r="I1" t="s">
        <v>63</v>
      </c>
      <c r="J1" s="23" t="s">
        <v>89</v>
      </c>
      <c r="K1" s="23" t="s">
        <v>90</v>
      </c>
      <c r="L1" s="23" t="s">
        <v>91</v>
      </c>
      <c r="M1" s="23" t="s">
        <v>92</v>
      </c>
      <c r="N1" s="23" t="s">
        <v>93</v>
      </c>
      <c r="O1" s="23" t="s">
        <v>94</v>
      </c>
      <c r="Q1" s="1" t="s">
        <v>13</v>
      </c>
      <c r="R1" s="32" t="s">
        <v>0</v>
      </c>
      <c r="S1" s="33"/>
      <c r="T1" s="34"/>
    </row>
    <row r="2" spans="1:20" ht="58" x14ac:dyDescent="0.35">
      <c r="A2">
        <v>0</v>
      </c>
      <c r="B2">
        <v>1166.6071775768801</v>
      </c>
      <c r="C2">
        <v>532.35262517372496</v>
      </c>
      <c r="D2">
        <v>219.28242578990699</v>
      </c>
      <c r="E2">
        <v>0</v>
      </c>
      <c r="F2">
        <f>Uganda_Adult_High_Risk_LRV_zero-Uganda_Adult_High_Risk_LRV_zero</f>
        <v>0</v>
      </c>
      <c r="G2">
        <f>Uganda_Adult_Medium_Risk_LRV_zero-Uganda_Adult_Medium_Risk_LRV_zero</f>
        <v>0</v>
      </c>
      <c r="H2">
        <f>Uganda_Adult_Low_Risk_LRV_zero-Uganda_Adult_Low_Risk_LRV_zero</f>
        <v>0</v>
      </c>
      <c r="I2">
        <v>0</v>
      </c>
      <c r="J2">
        <f>-F2</f>
        <v>0</v>
      </c>
      <c r="K2">
        <f t="shared" ref="K2:L17" si="0">-G2</f>
        <v>0</v>
      </c>
      <c r="L2">
        <f t="shared" si="0"/>
        <v>0</v>
      </c>
      <c r="M2">
        <f>T3-R3</f>
        <v>6</v>
      </c>
      <c r="N2">
        <f>S3</f>
        <v>116</v>
      </c>
      <c r="O2">
        <v>2</v>
      </c>
      <c r="Q2" s="2" t="s">
        <v>1</v>
      </c>
      <c r="R2" s="3" t="s">
        <v>2</v>
      </c>
      <c r="S2" s="3" t="s">
        <v>3</v>
      </c>
      <c r="T2" s="3" t="s">
        <v>4</v>
      </c>
    </row>
    <row r="3" spans="1:20" ht="29" x14ac:dyDescent="0.35">
      <c r="A3">
        <v>0.1</v>
      </c>
      <c r="B3">
        <v>1098.0987882152101</v>
      </c>
      <c r="C3">
        <v>484.49166526371698</v>
      </c>
      <c r="D3">
        <v>200.16636606173401</v>
      </c>
      <c r="E3">
        <v>0.1</v>
      </c>
      <c r="F3">
        <f t="shared" ref="F3:F34" si="1">B3-Uganda_Adult_High_Risk_LRV_zero</f>
        <v>-68.50838936166997</v>
      </c>
      <c r="G3">
        <f t="shared" ref="G3:G34" si="2">C3-Uganda_Adult_Medium_Risk_LRV_zero</f>
        <v>-47.860959910007978</v>
      </c>
      <c r="H3">
        <f t="shared" ref="H3:H34" si="3">D3-Uganda_Adult_Low_Risk_LRV_zero</f>
        <v>-19.116059728172985</v>
      </c>
      <c r="I3">
        <v>0.1</v>
      </c>
      <c r="J3">
        <f t="shared" ref="J3:L66" si="4">-F3</f>
        <v>68.50838936166997</v>
      </c>
      <c r="K3">
        <f t="shared" si="0"/>
        <v>47.860959910007978</v>
      </c>
      <c r="L3">
        <f t="shared" si="0"/>
        <v>19.116059728172985</v>
      </c>
      <c r="M3">
        <v>6</v>
      </c>
      <c r="N3">
        <v>116</v>
      </c>
      <c r="O3">
        <v>2</v>
      </c>
      <c r="Q3" s="3" t="s">
        <v>5</v>
      </c>
      <c r="R3">
        <v>122</v>
      </c>
      <c r="S3">
        <v>116</v>
      </c>
      <c r="T3">
        <v>128</v>
      </c>
    </row>
    <row r="4" spans="1:20" ht="29" x14ac:dyDescent="0.35">
      <c r="A4">
        <v>0.2</v>
      </c>
      <c r="B4">
        <v>1029.67822266392</v>
      </c>
      <c r="C4">
        <v>440.41525097379701</v>
      </c>
      <c r="D4">
        <v>183.24253118450801</v>
      </c>
      <c r="E4">
        <v>0.2</v>
      </c>
      <c r="F4" s="24">
        <f t="shared" si="1"/>
        <v>-136.92895491296008</v>
      </c>
      <c r="G4">
        <f t="shared" si="2"/>
        <v>-91.937374199927945</v>
      </c>
      <c r="H4">
        <f t="shared" si="3"/>
        <v>-36.039894605398985</v>
      </c>
      <c r="I4">
        <v>0.2</v>
      </c>
      <c r="J4">
        <f t="shared" si="4"/>
        <v>136.92895491296008</v>
      </c>
      <c r="K4">
        <f t="shared" si="0"/>
        <v>91.937374199927945</v>
      </c>
      <c r="L4">
        <f t="shared" si="0"/>
        <v>36.039894605398985</v>
      </c>
      <c r="M4">
        <v>6</v>
      </c>
      <c r="N4">
        <v>116</v>
      </c>
      <c r="O4">
        <v>2</v>
      </c>
      <c r="Q4" s="3" t="s">
        <v>6</v>
      </c>
      <c r="R4">
        <v>109</v>
      </c>
      <c r="S4">
        <v>102</v>
      </c>
      <c r="T4">
        <v>116</v>
      </c>
    </row>
    <row r="5" spans="1:20" x14ac:dyDescent="0.35">
      <c r="A5">
        <v>0.3</v>
      </c>
      <c r="B5">
        <v>961.84193758374704</v>
      </c>
      <c r="C5">
        <v>400.09340777229102</v>
      </c>
      <c r="D5">
        <v>168.26253823393901</v>
      </c>
      <c r="E5">
        <v>0.3</v>
      </c>
      <c r="F5">
        <f t="shared" si="1"/>
        <v>-204.76523999313304</v>
      </c>
      <c r="G5" s="24">
        <f t="shared" si="2"/>
        <v>-132.25921740143394</v>
      </c>
      <c r="H5">
        <f t="shared" si="3"/>
        <v>-51.019887555967983</v>
      </c>
      <c r="I5">
        <v>0.3</v>
      </c>
      <c r="J5">
        <f t="shared" si="4"/>
        <v>204.76523999313304</v>
      </c>
      <c r="K5">
        <f t="shared" si="0"/>
        <v>132.25921740143394</v>
      </c>
      <c r="L5">
        <f t="shared" si="0"/>
        <v>51.019887555967983</v>
      </c>
      <c r="M5">
        <v>6</v>
      </c>
      <c r="N5">
        <v>116</v>
      </c>
      <c r="O5">
        <v>2</v>
      </c>
      <c r="Q5" s="3" t="s">
        <v>7</v>
      </c>
      <c r="R5">
        <v>51</v>
      </c>
      <c r="S5">
        <v>42</v>
      </c>
      <c r="T5">
        <v>63</v>
      </c>
    </row>
    <row r="6" spans="1:20" ht="43.5" x14ac:dyDescent="0.35">
      <c r="A6">
        <v>0.4</v>
      </c>
      <c r="B6">
        <v>895.10997101775604</v>
      </c>
      <c r="C6">
        <v>363.44451093976897</v>
      </c>
      <c r="D6">
        <v>155.008382545236</v>
      </c>
      <c r="E6">
        <v>0.4</v>
      </c>
      <c r="F6">
        <f t="shared" si="1"/>
        <v>-271.49720655912404</v>
      </c>
      <c r="G6">
        <f t="shared" si="2"/>
        <v>-168.90811423395598</v>
      </c>
      <c r="H6">
        <f t="shared" si="3"/>
        <v>-64.274043244670992</v>
      </c>
      <c r="I6">
        <v>0.4</v>
      </c>
      <c r="J6">
        <f t="shared" si="4"/>
        <v>271.49720655912404</v>
      </c>
      <c r="K6">
        <f t="shared" si="0"/>
        <v>168.90811423395598</v>
      </c>
      <c r="L6">
        <f t="shared" si="0"/>
        <v>64.274043244670992</v>
      </c>
      <c r="M6">
        <v>6</v>
      </c>
      <c r="N6">
        <v>116</v>
      </c>
      <c r="O6">
        <v>2</v>
      </c>
      <c r="Q6" s="3" t="s">
        <v>8</v>
      </c>
      <c r="R6">
        <v>22</v>
      </c>
      <c r="S6">
        <v>14</v>
      </c>
      <c r="T6">
        <v>31</v>
      </c>
    </row>
    <row r="7" spans="1:20" x14ac:dyDescent="0.35">
      <c r="A7">
        <v>0.5</v>
      </c>
      <c r="B7">
        <v>830.002402726387</v>
      </c>
      <c r="C7">
        <v>330.34061287265502</v>
      </c>
      <c r="D7">
        <v>143.299328729096</v>
      </c>
      <c r="E7">
        <v>0.5</v>
      </c>
      <c r="F7">
        <f t="shared" si="1"/>
        <v>-336.60477485049307</v>
      </c>
      <c r="G7">
        <f t="shared" si="2"/>
        <v>-202.01201230106994</v>
      </c>
      <c r="H7">
        <f t="shared" si="3"/>
        <v>-75.983097060810991</v>
      </c>
      <c r="I7">
        <v>0.5</v>
      </c>
      <c r="J7">
        <f t="shared" si="4"/>
        <v>336.60477485049307</v>
      </c>
      <c r="K7">
        <f t="shared" si="0"/>
        <v>202.01201230106994</v>
      </c>
      <c r="L7">
        <f t="shared" si="0"/>
        <v>75.983097060810991</v>
      </c>
      <c r="M7">
        <v>6</v>
      </c>
      <c r="N7">
        <v>116</v>
      </c>
      <c r="O7">
        <v>2</v>
      </c>
      <c r="Q7" s="3" t="s">
        <v>9</v>
      </c>
      <c r="R7">
        <v>4</v>
      </c>
      <c r="S7">
        <v>2</v>
      </c>
      <c r="T7">
        <v>6</v>
      </c>
    </row>
    <row r="8" spans="1:20" x14ac:dyDescent="0.35">
      <c r="A8">
        <v>0.6</v>
      </c>
      <c r="B8">
        <v>767.01800090673999</v>
      </c>
      <c r="C8">
        <v>300.60839281923597</v>
      </c>
      <c r="D8">
        <v>132.98635286467101</v>
      </c>
      <c r="E8">
        <v>0.6</v>
      </c>
      <c r="F8">
        <f t="shared" si="1"/>
        <v>-399.58917667014009</v>
      </c>
      <c r="G8">
        <f t="shared" si="2"/>
        <v>-231.74423235448899</v>
      </c>
      <c r="H8">
        <f t="shared" si="3"/>
        <v>-86.29607292523599</v>
      </c>
      <c r="I8">
        <v>0.6</v>
      </c>
      <c r="J8">
        <f t="shared" si="4"/>
        <v>399.58917667014009</v>
      </c>
      <c r="K8">
        <f t="shared" si="0"/>
        <v>231.74423235448899</v>
      </c>
      <c r="L8">
        <f t="shared" si="0"/>
        <v>86.29607292523599</v>
      </c>
      <c r="M8">
        <v>6</v>
      </c>
      <c r="N8">
        <v>116</v>
      </c>
      <c r="O8">
        <v>2</v>
      </c>
      <c r="Q8" s="3" t="s">
        <v>10</v>
      </c>
      <c r="R8" s="3" t="s">
        <v>11</v>
      </c>
      <c r="S8" s="3" t="s">
        <v>11</v>
      </c>
      <c r="T8" s="3" t="s">
        <v>11</v>
      </c>
    </row>
    <row r="9" spans="1:20" x14ac:dyDescent="0.35">
      <c r="A9">
        <v>0.7</v>
      </c>
      <c r="B9">
        <v>706.62038166340403</v>
      </c>
      <c r="C9">
        <v>274.03300975261499</v>
      </c>
      <c r="D9">
        <v>123.9414898078</v>
      </c>
      <c r="E9">
        <v>0.7</v>
      </c>
      <c r="F9">
        <f t="shared" si="1"/>
        <v>-459.98679591347604</v>
      </c>
      <c r="G9">
        <f t="shared" si="2"/>
        <v>-258.31961542110997</v>
      </c>
      <c r="H9">
        <f t="shared" si="3"/>
        <v>-95.340935982106998</v>
      </c>
      <c r="I9">
        <v>0.7</v>
      </c>
      <c r="J9">
        <f t="shared" si="4"/>
        <v>459.98679591347604</v>
      </c>
      <c r="K9">
        <f t="shared" si="0"/>
        <v>258.31961542110997</v>
      </c>
      <c r="L9">
        <f t="shared" si="0"/>
        <v>95.340935982106998</v>
      </c>
      <c r="M9">
        <v>6</v>
      </c>
      <c r="N9">
        <v>116</v>
      </c>
      <c r="O9">
        <v>2</v>
      </c>
    </row>
    <row r="10" spans="1:20" x14ac:dyDescent="0.35">
      <c r="A10">
        <v>0.8</v>
      </c>
      <c r="B10">
        <v>649.21488940676397</v>
      </c>
      <c r="C10">
        <v>250.36815902790499</v>
      </c>
      <c r="D10">
        <v>116.04771745842901</v>
      </c>
      <c r="E10">
        <v>0.8</v>
      </c>
      <c r="F10">
        <f t="shared" si="1"/>
        <v>-517.3922881701161</v>
      </c>
      <c r="G10">
        <f t="shared" si="2"/>
        <v>-281.98446614581997</v>
      </c>
      <c r="H10">
        <f t="shared" si="3"/>
        <v>-103.23470833147799</v>
      </c>
      <c r="I10">
        <v>0.8</v>
      </c>
      <c r="J10">
        <f t="shared" si="4"/>
        <v>517.3922881701161</v>
      </c>
      <c r="K10">
        <f t="shared" si="0"/>
        <v>281.98446614581997</v>
      </c>
      <c r="L10">
        <f t="shared" si="0"/>
        <v>103.23470833147799</v>
      </c>
      <c r="M10">
        <v>6</v>
      </c>
      <c r="N10">
        <v>116</v>
      </c>
      <c r="O10">
        <v>2</v>
      </c>
    </row>
    <row r="11" spans="1:20" x14ac:dyDescent="0.35">
      <c r="A11">
        <v>0.9</v>
      </c>
      <c r="B11">
        <v>595.11486196914097</v>
      </c>
      <c r="C11">
        <v>229.35003237599699</v>
      </c>
      <c r="D11">
        <v>109.191586798399</v>
      </c>
      <c r="E11">
        <v>0.9</v>
      </c>
      <c r="F11">
        <f t="shared" si="1"/>
        <v>-571.4923156077391</v>
      </c>
      <c r="G11">
        <f t="shared" si="2"/>
        <v>-303.00259279772797</v>
      </c>
      <c r="H11">
        <f t="shared" si="3"/>
        <v>-110.09083899150799</v>
      </c>
      <c r="I11">
        <v>0.9</v>
      </c>
      <c r="J11">
        <f t="shared" si="4"/>
        <v>571.4923156077391</v>
      </c>
      <c r="K11">
        <f t="shared" si="0"/>
        <v>303.00259279772797</v>
      </c>
      <c r="L11">
        <f t="shared" si="0"/>
        <v>110.09083899150799</v>
      </c>
      <c r="M11">
        <v>6</v>
      </c>
      <c r="N11">
        <v>116</v>
      </c>
      <c r="O11">
        <v>2</v>
      </c>
    </row>
    <row r="12" spans="1:20" x14ac:dyDescent="0.35">
      <c r="A12">
        <v>1</v>
      </c>
      <c r="B12">
        <v>544.52160814262697</v>
      </c>
      <c r="C12">
        <v>210.71067669659001</v>
      </c>
      <c r="D12">
        <v>103.259158427887</v>
      </c>
      <c r="E12">
        <v>1</v>
      </c>
      <c r="F12">
        <f t="shared" si="1"/>
        <v>-622.0855694342531</v>
      </c>
      <c r="G12">
        <f t="shared" si="2"/>
        <v>-321.64194847713497</v>
      </c>
      <c r="H12" s="24">
        <f t="shared" si="3"/>
        <v>-116.02326736201999</v>
      </c>
      <c r="I12">
        <v>1</v>
      </c>
      <c r="J12">
        <f t="shared" si="4"/>
        <v>622.0855694342531</v>
      </c>
      <c r="K12">
        <f t="shared" si="0"/>
        <v>321.64194847713497</v>
      </c>
      <c r="L12">
        <f t="shared" si="0"/>
        <v>116.02326736201999</v>
      </c>
      <c r="M12">
        <v>6</v>
      </c>
      <c r="N12">
        <v>116</v>
      </c>
      <c r="O12">
        <v>2</v>
      </c>
    </row>
    <row r="13" spans="1:20" x14ac:dyDescent="0.35">
      <c r="A13">
        <v>1.1000000000000001</v>
      </c>
      <c r="B13">
        <v>497.53300089984702</v>
      </c>
      <c r="C13">
        <v>194.18758509786201</v>
      </c>
      <c r="D13">
        <v>98.135687779949393</v>
      </c>
      <c r="E13">
        <v>1.1000000000000001</v>
      </c>
      <c r="F13">
        <f t="shared" si="1"/>
        <v>-669.07417667703305</v>
      </c>
      <c r="G13">
        <f t="shared" si="2"/>
        <v>-338.16504007586298</v>
      </c>
      <c r="H13">
        <f t="shared" si="3"/>
        <v>-121.1467380099576</v>
      </c>
      <c r="I13">
        <v>1.1000000000000001</v>
      </c>
      <c r="J13">
        <f t="shared" si="4"/>
        <v>669.07417667703305</v>
      </c>
      <c r="K13">
        <f t="shared" si="0"/>
        <v>338.16504007586298</v>
      </c>
      <c r="L13">
        <f t="shared" si="0"/>
        <v>121.1467380099576</v>
      </c>
      <c r="M13">
        <v>6</v>
      </c>
      <c r="N13">
        <v>116</v>
      </c>
      <c r="O13">
        <v>2</v>
      </c>
    </row>
    <row r="14" spans="1:20" x14ac:dyDescent="0.35">
      <c r="A14">
        <v>1.2</v>
      </c>
      <c r="B14">
        <v>454.16685080733299</v>
      </c>
      <c r="C14">
        <v>179.52983276944201</v>
      </c>
      <c r="D14">
        <v>93.709000080215901</v>
      </c>
      <c r="E14">
        <v>1.2</v>
      </c>
      <c r="F14">
        <f t="shared" si="1"/>
        <v>-712.44032676954703</v>
      </c>
      <c r="G14">
        <f t="shared" si="2"/>
        <v>-352.82279240428295</v>
      </c>
      <c r="H14">
        <f t="shared" si="3"/>
        <v>-125.57342570969109</v>
      </c>
      <c r="I14">
        <v>1.2</v>
      </c>
      <c r="J14">
        <f t="shared" si="4"/>
        <v>712.44032676954703</v>
      </c>
      <c r="K14">
        <f t="shared" si="0"/>
        <v>352.82279240428295</v>
      </c>
      <c r="L14">
        <f t="shared" si="0"/>
        <v>125.57342570969109</v>
      </c>
      <c r="M14">
        <v>6</v>
      </c>
      <c r="N14">
        <v>116</v>
      </c>
      <c r="O14">
        <v>2</v>
      </c>
    </row>
    <row r="15" spans="1:20" x14ac:dyDescent="0.35">
      <c r="A15">
        <v>1.3</v>
      </c>
      <c r="B15">
        <v>414.38301915522402</v>
      </c>
      <c r="C15">
        <v>166.50345217345301</v>
      </c>
      <c r="D15">
        <v>89.875002259479203</v>
      </c>
      <c r="E15">
        <v>1.3</v>
      </c>
      <c r="F15">
        <f t="shared" si="1"/>
        <v>-752.22415842165606</v>
      </c>
      <c r="G15">
        <f t="shared" si="2"/>
        <v>-365.84917300027195</v>
      </c>
      <c r="H15">
        <f t="shared" si="3"/>
        <v>-129.40742353042779</v>
      </c>
      <c r="I15">
        <v>1.3</v>
      </c>
      <c r="J15">
        <f t="shared" si="4"/>
        <v>752.22415842165606</v>
      </c>
      <c r="K15">
        <f t="shared" si="0"/>
        <v>365.84917300027195</v>
      </c>
      <c r="L15">
        <f t="shared" si="0"/>
        <v>129.40742353042779</v>
      </c>
      <c r="M15">
        <v>6</v>
      </c>
      <c r="N15">
        <v>116</v>
      </c>
      <c r="O15">
        <v>2</v>
      </c>
    </row>
    <row r="16" spans="1:20" x14ac:dyDescent="0.35">
      <c r="A16">
        <v>1.4</v>
      </c>
      <c r="B16">
        <v>378.09662218481202</v>
      </c>
      <c r="C16">
        <v>154.89775833267001</v>
      </c>
      <c r="D16">
        <v>86.542636492227999</v>
      </c>
      <c r="E16">
        <v>1.4</v>
      </c>
      <c r="F16">
        <f t="shared" si="1"/>
        <v>-788.510555392068</v>
      </c>
      <c r="G16">
        <f t="shared" si="2"/>
        <v>-377.45486684105492</v>
      </c>
      <c r="H16">
        <f t="shared" si="3"/>
        <v>-132.73978929767901</v>
      </c>
      <c r="I16">
        <v>1.4</v>
      </c>
      <c r="J16">
        <f t="shared" si="4"/>
        <v>788.510555392068</v>
      </c>
      <c r="K16">
        <f t="shared" si="0"/>
        <v>377.45486684105492</v>
      </c>
      <c r="L16">
        <f t="shared" si="0"/>
        <v>132.73978929767901</v>
      </c>
      <c r="M16">
        <v>6</v>
      </c>
      <c r="N16">
        <v>116</v>
      </c>
      <c r="O16">
        <v>2</v>
      </c>
    </row>
    <row r="17" spans="1:15" x14ac:dyDescent="0.35">
      <c r="A17">
        <v>1.5</v>
      </c>
      <c r="B17">
        <v>345.17609100329901</v>
      </c>
      <c r="C17">
        <v>144.53146657425501</v>
      </c>
      <c r="D17">
        <v>83.636045364160594</v>
      </c>
      <c r="E17">
        <v>1.5</v>
      </c>
      <c r="F17">
        <f t="shared" si="1"/>
        <v>-821.43108657358107</v>
      </c>
      <c r="G17">
        <f t="shared" si="2"/>
        <v>-387.82115859946998</v>
      </c>
      <c r="H17">
        <f t="shared" si="3"/>
        <v>-135.6463804257464</v>
      </c>
      <c r="I17">
        <v>1.5</v>
      </c>
      <c r="J17">
        <f t="shared" si="4"/>
        <v>821.43108657358107</v>
      </c>
      <c r="K17">
        <f t="shared" si="0"/>
        <v>387.82115859946998</v>
      </c>
      <c r="L17">
        <f t="shared" si="0"/>
        <v>135.6463804257464</v>
      </c>
      <c r="M17">
        <v>6</v>
      </c>
      <c r="N17">
        <v>116</v>
      </c>
      <c r="O17">
        <v>2</v>
      </c>
    </row>
    <row r="18" spans="1:15" x14ac:dyDescent="0.35">
      <c r="A18">
        <v>1.6</v>
      </c>
      <c r="B18">
        <v>315.432739184296</v>
      </c>
      <c r="C18">
        <v>135.255804585308</v>
      </c>
      <c r="D18">
        <v>81.093406190478206</v>
      </c>
      <c r="E18">
        <v>1.6</v>
      </c>
      <c r="F18">
        <f t="shared" si="1"/>
        <v>-851.17443839258408</v>
      </c>
      <c r="G18">
        <f t="shared" si="2"/>
        <v>-397.09682058841696</v>
      </c>
      <c r="H18">
        <f t="shared" si="3"/>
        <v>-138.18901959942878</v>
      </c>
      <c r="I18">
        <v>1.6</v>
      </c>
      <c r="J18">
        <f t="shared" si="4"/>
        <v>851.17443839258408</v>
      </c>
      <c r="K18">
        <f t="shared" si="4"/>
        <v>397.09682058841696</v>
      </c>
      <c r="L18">
        <f t="shared" si="4"/>
        <v>138.18901959942878</v>
      </c>
      <c r="M18">
        <v>6</v>
      </c>
      <c r="N18">
        <v>116</v>
      </c>
      <c r="O18">
        <v>2</v>
      </c>
    </row>
    <row r="19" spans="1:15" x14ac:dyDescent="0.35">
      <c r="A19">
        <v>1.7</v>
      </c>
      <c r="B19">
        <v>288.62085120876401</v>
      </c>
      <c r="C19">
        <v>126.952721232567</v>
      </c>
      <c r="D19">
        <v>78.863518921446399</v>
      </c>
      <c r="E19">
        <v>1.7</v>
      </c>
      <c r="F19">
        <f t="shared" si="1"/>
        <v>-877.98632636811612</v>
      </c>
      <c r="G19">
        <f t="shared" si="2"/>
        <v>-405.39990394115796</v>
      </c>
      <c r="H19">
        <f t="shared" si="3"/>
        <v>-140.4189068684606</v>
      </c>
      <c r="I19">
        <v>1.7</v>
      </c>
      <c r="J19">
        <f t="shared" si="4"/>
        <v>877.98632636811612</v>
      </c>
      <c r="K19">
        <f t="shared" si="4"/>
        <v>405.39990394115796</v>
      </c>
      <c r="L19">
        <f t="shared" si="4"/>
        <v>140.4189068684606</v>
      </c>
      <c r="M19">
        <v>6</v>
      </c>
      <c r="N19">
        <v>116</v>
      </c>
      <c r="O19">
        <v>2</v>
      </c>
    </row>
    <row r="20" spans="1:15" x14ac:dyDescent="0.35">
      <c r="A20">
        <v>1.8</v>
      </c>
      <c r="B20">
        <v>264.45834044516897</v>
      </c>
      <c r="C20">
        <v>119.52868636422301</v>
      </c>
      <c r="D20">
        <v>76.902004963700406</v>
      </c>
      <c r="E20">
        <v>1.8</v>
      </c>
      <c r="F20">
        <f t="shared" si="1"/>
        <v>-902.14883713171116</v>
      </c>
      <c r="G20">
        <f t="shared" si="2"/>
        <v>-412.82393880950195</v>
      </c>
      <c r="H20">
        <f t="shared" si="3"/>
        <v>-142.3804208262066</v>
      </c>
      <c r="I20">
        <v>1.8</v>
      </c>
      <c r="J20">
        <f t="shared" si="4"/>
        <v>902.14883713171116</v>
      </c>
      <c r="K20">
        <f t="shared" si="4"/>
        <v>412.82393880950195</v>
      </c>
      <c r="L20">
        <f t="shared" si="4"/>
        <v>142.3804208262066</v>
      </c>
      <c r="M20">
        <v>6</v>
      </c>
      <c r="N20">
        <v>116</v>
      </c>
      <c r="O20">
        <v>2</v>
      </c>
    </row>
    <row r="21" spans="1:15" x14ac:dyDescent="0.35">
      <c r="A21">
        <v>1.9</v>
      </c>
      <c r="B21">
        <v>242.66049886385801</v>
      </c>
      <c r="C21">
        <v>112.906476722259</v>
      </c>
      <c r="D21">
        <v>75.168796538237103</v>
      </c>
      <c r="E21">
        <v>1.9</v>
      </c>
      <c r="F21">
        <f t="shared" si="1"/>
        <v>-923.94667871302204</v>
      </c>
      <c r="G21">
        <f t="shared" si="2"/>
        <v>-419.44614845146594</v>
      </c>
      <c r="H21">
        <f t="shared" si="3"/>
        <v>-144.11362925166989</v>
      </c>
      <c r="I21">
        <v>1.9</v>
      </c>
      <c r="J21">
        <f t="shared" si="4"/>
        <v>923.94667871302204</v>
      </c>
      <c r="K21">
        <f t="shared" si="4"/>
        <v>419.44614845146594</v>
      </c>
      <c r="L21">
        <f t="shared" si="4"/>
        <v>144.11362925166989</v>
      </c>
      <c r="M21">
        <v>6</v>
      </c>
      <c r="N21">
        <v>116</v>
      </c>
      <c r="O21">
        <v>2</v>
      </c>
    </row>
    <row r="22" spans="1:15" x14ac:dyDescent="0.35">
      <c r="A22">
        <v>2</v>
      </c>
      <c r="B22">
        <v>222.97233456517401</v>
      </c>
      <c r="C22">
        <v>107.017576231503</v>
      </c>
      <c r="D22">
        <v>73.627641513328498</v>
      </c>
      <c r="E22">
        <v>2</v>
      </c>
      <c r="F22">
        <f t="shared" si="1"/>
        <v>-943.63484301170604</v>
      </c>
      <c r="G22">
        <f t="shared" si="2"/>
        <v>-425.33504894222199</v>
      </c>
      <c r="H22">
        <f t="shared" si="3"/>
        <v>-145.65478427657848</v>
      </c>
      <c r="I22">
        <v>2</v>
      </c>
      <c r="J22">
        <f t="shared" si="4"/>
        <v>943.63484301170604</v>
      </c>
      <c r="K22">
        <f t="shared" si="4"/>
        <v>425.33504894222199</v>
      </c>
      <c r="L22">
        <f t="shared" si="4"/>
        <v>145.65478427657848</v>
      </c>
      <c r="M22">
        <v>6</v>
      </c>
      <c r="N22">
        <v>116</v>
      </c>
      <c r="O22">
        <v>2</v>
      </c>
    </row>
    <row r="23" spans="1:15" x14ac:dyDescent="0.35">
      <c r="A23">
        <v>2.1</v>
      </c>
      <c r="B23">
        <v>205.18814262848201</v>
      </c>
      <c r="C23">
        <v>101.796836685697</v>
      </c>
      <c r="D23">
        <v>72.2470949251679</v>
      </c>
      <c r="E23">
        <v>2.1</v>
      </c>
      <c r="F23">
        <f t="shared" si="1"/>
        <v>-961.41903494839812</v>
      </c>
      <c r="G23">
        <f t="shared" si="2"/>
        <v>-430.55578848802793</v>
      </c>
      <c r="H23">
        <f t="shared" si="3"/>
        <v>-147.03533086473908</v>
      </c>
      <c r="I23">
        <v>2.1</v>
      </c>
      <c r="J23">
        <f t="shared" si="4"/>
        <v>961.41903494839812</v>
      </c>
      <c r="K23">
        <f t="shared" si="4"/>
        <v>430.55578848802793</v>
      </c>
      <c r="L23">
        <f t="shared" si="4"/>
        <v>147.03533086473908</v>
      </c>
      <c r="M23">
        <v>6</v>
      </c>
      <c r="N23">
        <v>116</v>
      </c>
      <c r="O23">
        <v>2</v>
      </c>
    </row>
    <row r="24" spans="1:15" x14ac:dyDescent="0.35">
      <c r="A24">
        <v>2.2000000000000002</v>
      </c>
      <c r="B24">
        <v>189.152227283244</v>
      </c>
      <c r="C24">
        <v>97.179829072101001</v>
      </c>
      <c r="D24">
        <v>71.001700301960199</v>
      </c>
      <c r="E24">
        <v>2.2000000000000002</v>
      </c>
      <c r="F24">
        <f t="shared" si="1"/>
        <v>-977.4549502936361</v>
      </c>
      <c r="G24">
        <f t="shared" si="2"/>
        <v>-435.17279610162393</v>
      </c>
      <c r="H24">
        <f t="shared" si="3"/>
        <v>-148.2807254879468</v>
      </c>
      <c r="I24">
        <v>2.2000000000000002</v>
      </c>
      <c r="J24">
        <f t="shared" si="4"/>
        <v>977.4549502936361</v>
      </c>
      <c r="K24">
        <f t="shared" si="4"/>
        <v>435.17279610162393</v>
      </c>
      <c r="L24">
        <f t="shared" si="4"/>
        <v>148.2807254879468</v>
      </c>
      <c r="M24">
        <v>6</v>
      </c>
      <c r="N24">
        <v>116</v>
      </c>
      <c r="O24">
        <v>2</v>
      </c>
    </row>
    <row r="25" spans="1:15" x14ac:dyDescent="0.35">
      <c r="A25">
        <v>2.2999999999999998</v>
      </c>
      <c r="B25">
        <v>174.74306519163699</v>
      </c>
      <c r="C25">
        <v>93.102282073149695</v>
      </c>
      <c r="D25">
        <v>69.872231418170401</v>
      </c>
      <c r="E25">
        <v>2.2999999999999998</v>
      </c>
      <c r="F25">
        <f t="shared" si="1"/>
        <v>-991.86411238524306</v>
      </c>
      <c r="G25">
        <f t="shared" si="2"/>
        <v>-439.25034310057526</v>
      </c>
      <c r="H25">
        <f t="shared" si="3"/>
        <v>-149.41019437173659</v>
      </c>
      <c r="I25">
        <v>2.2999999999999998</v>
      </c>
      <c r="J25">
        <f t="shared" si="4"/>
        <v>991.86411238524306</v>
      </c>
      <c r="K25">
        <f t="shared" si="4"/>
        <v>439.25034310057526</v>
      </c>
      <c r="L25">
        <f t="shared" si="4"/>
        <v>149.41019437173659</v>
      </c>
      <c r="M25">
        <v>6</v>
      </c>
      <c r="N25">
        <v>116</v>
      </c>
      <c r="O25">
        <v>2</v>
      </c>
    </row>
    <row r="26" spans="1:15" x14ac:dyDescent="0.35">
      <c r="A26">
        <v>2.4</v>
      </c>
      <c r="B26">
        <v>161.85178754228301</v>
      </c>
      <c r="C26">
        <v>89.500568259436903</v>
      </c>
      <c r="D26">
        <v>68.844634899530902</v>
      </c>
      <c r="E26">
        <v>2.4</v>
      </c>
      <c r="F26">
        <f t="shared" si="1"/>
        <v>-1004.7553900345971</v>
      </c>
      <c r="G26">
        <f t="shared" si="2"/>
        <v>-442.85205691428803</v>
      </c>
      <c r="H26">
        <f t="shared" si="3"/>
        <v>-150.43779089037611</v>
      </c>
      <c r="I26">
        <v>2.4</v>
      </c>
      <c r="J26">
        <f t="shared" si="4"/>
        <v>1004.7553900345971</v>
      </c>
      <c r="K26">
        <f t="shared" si="4"/>
        <v>442.85205691428803</v>
      </c>
      <c r="L26">
        <f t="shared" si="4"/>
        <v>150.43779089037611</v>
      </c>
      <c r="M26">
        <v>6</v>
      </c>
      <c r="N26">
        <v>116</v>
      </c>
      <c r="O26">
        <v>2</v>
      </c>
    </row>
    <row r="27" spans="1:15" x14ac:dyDescent="0.35">
      <c r="A27">
        <v>2.5</v>
      </c>
      <c r="B27">
        <v>150.36640748892199</v>
      </c>
      <c r="C27">
        <v>86.312748356751996</v>
      </c>
      <c r="D27">
        <v>67.908025369472995</v>
      </c>
      <c r="E27">
        <v>2.5</v>
      </c>
      <c r="F27">
        <f t="shared" si="1"/>
        <v>-1016.240770087958</v>
      </c>
      <c r="G27">
        <f t="shared" si="2"/>
        <v>-446.03987681697299</v>
      </c>
      <c r="H27">
        <f t="shared" si="3"/>
        <v>-151.374400420434</v>
      </c>
      <c r="I27">
        <v>2.5</v>
      </c>
      <c r="J27">
        <f t="shared" si="4"/>
        <v>1016.240770087958</v>
      </c>
      <c r="K27">
        <f t="shared" si="4"/>
        <v>446.03987681697299</v>
      </c>
      <c r="L27">
        <f t="shared" si="4"/>
        <v>151.374400420434</v>
      </c>
      <c r="M27">
        <v>6</v>
      </c>
      <c r="N27">
        <v>116</v>
      </c>
      <c r="O27">
        <v>2</v>
      </c>
    </row>
    <row r="28" spans="1:15" x14ac:dyDescent="0.35">
      <c r="A28">
        <v>2.6</v>
      </c>
      <c r="B28">
        <v>140.16648818580299</v>
      </c>
      <c r="C28">
        <v>83.480444845060006</v>
      </c>
      <c r="D28">
        <v>67.052434173388207</v>
      </c>
      <c r="E28">
        <v>2.6</v>
      </c>
      <c r="F28">
        <f t="shared" si="1"/>
        <v>-1026.4406893910771</v>
      </c>
      <c r="G28">
        <f t="shared" si="2"/>
        <v>-448.87218032866497</v>
      </c>
      <c r="H28">
        <f t="shared" si="3"/>
        <v>-152.22999161651879</v>
      </c>
      <c r="I28">
        <v>2.6</v>
      </c>
      <c r="J28">
        <f t="shared" si="4"/>
        <v>1026.4406893910771</v>
      </c>
      <c r="K28">
        <f t="shared" si="4"/>
        <v>448.87218032866497</v>
      </c>
      <c r="L28">
        <f t="shared" si="4"/>
        <v>152.22999161651879</v>
      </c>
      <c r="M28">
        <v>6</v>
      </c>
      <c r="N28">
        <v>116</v>
      </c>
      <c r="O28">
        <v>2</v>
      </c>
    </row>
    <row r="29" spans="1:15" x14ac:dyDescent="0.35">
      <c r="A29">
        <v>2.7</v>
      </c>
      <c r="B29">
        <v>131.12614345438499</v>
      </c>
      <c r="C29">
        <v>80.951531881409807</v>
      </c>
      <c r="D29">
        <v>66.267099850082005</v>
      </c>
      <c r="E29">
        <v>2.7</v>
      </c>
      <c r="F29">
        <f t="shared" si="1"/>
        <v>-1035.4810341224952</v>
      </c>
      <c r="G29">
        <f t="shared" si="2"/>
        <v>-451.40109329231518</v>
      </c>
      <c r="H29">
        <f t="shared" si="3"/>
        <v>-153.015325939825</v>
      </c>
      <c r="I29">
        <v>2.7</v>
      </c>
      <c r="J29">
        <f t="shared" si="4"/>
        <v>1035.4810341224952</v>
      </c>
      <c r="K29">
        <f t="shared" si="4"/>
        <v>451.40109329231518</v>
      </c>
      <c r="L29">
        <f t="shared" si="4"/>
        <v>153.015325939825</v>
      </c>
      <c r="M29">
        <v>6</v>
      </c>
      <c r="N29">
        <v>116</v>
      </c>
      <c r="O29">
        <v>2</v>
      </c>
    </row>
    <row r="30" spans="1:15" x14ac:dyDescent="0.35">
      <c r="A30">
        <v>2.8</v>
      </c>
      <c r="B30">
        <v>123.120528233795</v>
      </c>
      <c r="C30">
        <v>78.682540738384006</v>
      </c>
      <c r="D30">
        <v>65.539962874750401</v>
      </c>
      <c r="E30">
        <v>2.8</v>
      </c>
      <c r="F30">
        <f t="shared" si="1"/>
        <v>-1043.486649343085</v>
      </c>
      <c r="G30">
        <f t="shared" si="2"/>
        <v>-453.67008443534098</v>
      </c>
      <c r="H30">
        <f t="shared" si="3"/>
        <v>-153.74246291515658</v>
      </c>
      <c r="I30">
        <v>2.8</v>
      </c>
      <c r="J30">
        <f t="shared" si="4"/>
        <v>1043.486649343085</v>
      </c>
      <c r="K30">
        <f t="shared" si="4"/>
        <v>453.67008443534098</v>
      </c>
      <c r="L30">
        <f t="shared" si="4"/>
        <v>153.74246291515658</v>
      </c>
      <c r="M30">
        <v>6</v>
      </c>
      <c r="N30">
        <v>116</v>
      </c>
      <c r="O30">
        <v>2</v>
      </c>
    </row>
    <row r="31" spans="1:15" x14ac:dyDescent="0.35">
      <c r="A31">
        <v>2.9</v>
      </c>
      <c r="B31">
        <v>116.03164494745801</v>
      </c>
      <c r="C31">
        <v>76.639252806887498</v>
      </c>
      <c r="D31">
        <v>64.858551945089701</v>
      </c>
      <c r="E31">
        <v>2.9</v>
      </c>
      <c r="F31">
        <f t="shared" si="1"/>
        <v>-1050.575532629422</v>
      </c>
      <c r="G31">
        <f t="shared" si="2"/>
        <v>-455.71337236683746</v>
      </c>
      <c r="H31">
        <f t="shared" si="3"/>
        <v>-154.42387384481731</v>
      </c>
      <c r="I31">
        <v>2.9</v>
      </c>
      <c r="J31">
        <f t="shared" si="4"/>
        <v>1050.575532629422</v>
      </c>
      <c r="K31">
        <f t="shared" si="4"/>
        <v>455.71337236683746</v>
      </c>
      <c r="L31">
        <f t="shared" si="4"/>
        <v>154.42387384481731</v>
      </c>
      <c r="M31">
        <v>6</v>
      </c>
      <c r="N31">
        <v>116</v>
      </c>
      <c r="O31">
        <v>2</v>
      </c>
    </row>
    <row r="32" spans="1:15" x14ac:dyDescent="0.35">
      <c r="A32">
        <v>3</v>
      </c>
      <c r="B32">
        <v>109.751237808992</v>
      </c>
      <c r="C32">
        <v>74.794802431851906</v>
      </c>
      <c r="D32">
        <v>64.2117252117704</v>
      </c>
      <c r="E32">
        <v>3</v>
      </c>
      <c r="F32">
        <f t="shared" si="1"/>
        <v>-1056.855939767888</v>
      </c>
      <c r="G32">
        <f t="shared" si="2"/>
        <v>-457.55782274187305</v>
      </c>
      <c r="H32">
        <f t="shared" si="3"/>
        <v>-155.07070057813661</v>
      </c>
      <c r="I32">
        <v>3</v>
      </c>
      <c r="J32">
        <f t="shared" si="4"/>
        <v>1056.855939767888</v>
      </c>
      <c r="K32">
        <f t="shared" si="4"/>
        <v>457.55782274187305</v>
      </c>
      <c r="L32">
        <f t="shared" si="4"/>
        <v>155.07070057813661</v>
      </c>
      <c r="M32">
        <v>6</v>
      </c>
      <c r="N32">
        <v>116</v>
      </c>
      <c r="O32">
        <v>2</v>
      </c>
    </row>
    <row r="33" spans="1:15" x14ac:dyDescent="0.35">
      <c r="A33">
        <v>3.1</v>
      </c>
      <c r="B33">
        <v>104.18071884530301</v>
      </c>
      <c r="C33">
        <v>73.125979142872097</v>
      </c>
      <c r="D33">
        <v>63.591272535047402</v>
      </c>
      <c r="E33">
        <v>3.1</v>
      </c>
      <c r="F33">
        <f t="shared" si="1"/>
        <v>-1062.426458731577</v>
      </c>
      <c r="G33">
        <f t="shared" si="2"/>
        <v>-459.22664603085286</v>
      </c>
      <c r="H33">
        <f t="shared" si="3"/>
        <v>-155.69115325485959</v>
      </c>
      <c r="I33">
        <v>3.1</v>
      </c>
      <c r="J33">
        <f t="shared" si="4"/>
        <v>1062.426458731577</v>
      </c>
      <c r="K33">
        <f t="shared" si="4"/>
        <v>459.22664603085286</v>
      </c>
      <c r="L33">
        <f t="shared" si="4"/>
        <v>155.69115325485959</v>
      </c>
      <c r="M33">
        <v>6</v>
      </c>
      <c r="N33">
        <v>116</v>
      </c>
      <c r="O33">
        <v>2</v>
      </c>
    </row>
    <row r="34" spans="1:15" x14ac:dyDescent="0.35">
      <c r="A34">
        <v>3.2</v>
      </c>
      <c r="B34">
        <v>99.229851686178705</v>
      </c>
      <c r="C34">
        <v>71.609373684392594</v>
      </c>
      <c r="D34">
        <v>62.9925816963203</v>
      </c>
      <c r="E34">
        <v>3.2</v>
      </c>
      <c r="F34">
        <f t="shared" si="1"/>
        <v>-1067.3773258907013</v>
      </c>
      <c r="G34">
        <f t="shared" si="2"/>
        <v>-460.74325148933235</v>
      </c>
      <c r="H34">
        <f t="shared" si="3"/>
        <v>-156.28984409358668</v>
      </c>
      <c r="I34">
        <v>3.2</v>
      </c>
      <c r="J34">
        <f t="shared" si="4"/>
        <v>1067.3773258907013</v>
      </c>
      <c r="K34">
        <f t="shared" si="4"/>
        <v>460.74325148933235</v>
      </c>
      <c r="L34">
        <f t="shared" si="4"/>
        <v>156.28984409358668</v>
      </c>
      <c r="M34">
        <v>6</v>
      </c>
      <c r="N34">
        <v>116</v>
      </c>
      <c r="O34">
        <v>2</v>
      </c>
    </row>
    <row r="35" spans="1:15" x14ac:dyDescent="0.35">
      <c r="A35">
        <v>3.3</v>
      </c>
      <c r="B35">
        <v>94.816259809105404</v>
      </c>
      <c r="C35">
        <v>70.219179037897504</v>
      </c>
      <c r="D35">
        <v>62.414213298779003</v>
      </c>
      <c r="E35">
        <v>3.3</v>
      </c>
      <c r="F35">
        <f t="shared" ref="F35:F66" si="5">B35-Uganda_Adult_High_Risk_LRV_zero</f>
        <v>-1071.7909177677748</v>
      </c>
      <c r="G35">
        <f t="shared" ref="G35:G66" si="6">C35-Uganda_Adult_Medium_Risk_LRV_zero</f>
        <v>-462.13344613582746</v>
      </c>
      <c r="H35">
        <f t="shared" ref="H35:H66" si="7">D35-Uganda_Adult_Low_Risk_LRV_zero</f>
        <v>-156.86821249112799</v>
      </c>
      <c r="I35">
        <v>3.3</v>
      </c>
      <c r="J35">
        <f t="shared" si="4"/>
        <v>1071.7909177677748</v>
      </c>
      <c r="K35">
        <f t="shared" si="4"/>
        <v>462.13344613582746</v>
      </c>
      <c r="L35">
        <f t="shared" si="4"/>
        <v>156.86821249112799</v>
      </c>
      <c r="M35">
        <v>6</v>
      </c>
      <c r="N35">
        <v>116</v>
      </c>
      <c r="O35">
        <v>2</v>
      </c>
    </row>
    <row r="36" spans="1:15" x14ac:dyDescent="0.35">
      <c r="A36">
        <v>3.4</v>
      </c>
      <c r="B36">
        <v>90.866526420358099</v>
      </c>
      <c r="C36">
        <v>68.927780943374401</v>
      </c>
      <c r="D36">
        <v>61.856785408494197</v>
      </c>
      <c r="E36">
        <v>3.4</v>
      </c>
      <c r="F36">
        <f t="shared" si="5"/>
        <v>-1075.7406511565221</v>
      </c>
      <c r="G36">
        <f t="shared" si="6"/>
        <v>-463.42484423035057</v>
      </c>
      <c r="H36">
        <f t="shared" si="7"/>
        <v>-157.42564038141279</v>
      </c>
      <c r="I36">
        <v>3.4</v>
      </c>
      <c r="J36">
        <f t="shared" si="4"/>
        <v>1075.7406511565221</v>
      </c>
      <c r="K36">
        <f t="shared" si="4"/>
        <v>463.42484423035057</v>
      </c>
      <c r="L36">
        <f t="shared" si="4"/>
        <v>157.42564038141279</v>
      </c>
      <c r="M36">
        <v>6</v>
      </c>
      <c r="N36">
        <v>116</v>
      </c>
      <c r="O36">
        <v>2</v>
      </c>
    </row>
    <row r="37" spans="1:15" x14ac:dyDescent="0.35">
      <c r="A37">
        <v>3.5</v>
      </c>
      <c r="B37">
        <v>87.318069061589796</v>
      </c>
      <c r="C37">
        <v>67.708916269415695</v>
      </c>
      <c r="D37">
        <v>61.321732227424697</v>
      </c>
      <c r="E37">
        <v>3.5</v>
      </c>
      <c r="F37">
        <f t="shared" si="5"/>
        <v>-1079.2891085152903</v>
      </c>
      <c r="G37">
        <f t="shared" si="6"/>
        <v>-464.64370890430928</v>
      </c>
      <c r="H37">
        <f t="shared" si="7"/>
        <v>-157.96069356248231</v>
      </c>
      <c r="I37">
        <v>3.5</v>
      </c>
      <c r="J37">
        <f t="shared" si="4"/>
        <v>1079.2891085152903</v>
      </c>
      <c r="K37">
        <f t="shared" si="4"/>
        <v>464.64370890430928</v>
      </c>
      <c r="L37">
        <f t="shared" si="4"/>
        <v>157.96069356248231</v>
      </c>
      <c r="M37">
        <v>6</v>
      </c>
      <c r="N37">
        <v>116</v>
      </c>
      <c r="O37">
        <v>2</v>
      </c>
    </row>
    <row r="38" spans="1:15" x14ac:dyDescent="0.35">
      <c r="A38">
        <v>3.6</v>
      </c>
      <c r="B38">
        <v>84.120417037516802</v>
      </c>
      <c r="C38">
        <v>66.541762678495701</v>
      </c>
      <c r="D38">
        <v>60.810336731642899</v>
      </c>
      <c r="E38">
        <v>3.6</v>
      </c>
      <c r="F38">
        <f t="shared" si="5"/>
        <v>-1082.4867605393633</v>
      </c>
      <c r="G38">
        <f t="shared" si="6"/>
        <v>-465.81086249522923</v>
      </c>
      <c r="H38">
        <f t="shared" si="7"/>
        <v>-158.47208905826409</v>
      </c>
      <c r="I38">
        <v>3.6</v>
      </c>
      <c r="J38">
        <f t="shared" si="4"/>
        <v>1082.4867605393633</v>
      </c>
      <c r="K38">
        <f t="shared" si="4"/>
        <v>465.81086249522923</v>
      </c>
      <c r="L38">
        <f t="shared" si="4"/>
        <v>158.47208905826409</v>
      </c>
      <c r="M38">
        <v>6</v>
      </c>
      <c r="N38">
        <v>116</v>
      </c>
      <c r="O38">
        <v>2</v>
      </c>
    </row>
    <row r="39" spans="1:15" x14ac:dyDescent="0.35">
      <c r="A39">
        <v>3.7</v>
      </c>
      <c r="B39">
        <v>81.234971633667399</v>
      </c>
      <c r="C39">
        <v>65.413765311697901</v>
      </c>
      <c r="D39">
        <v>60.323169873102003</v>
      </c>
      <c r="E39">
        <v>3.7</v>
      </c>
      <c r="F39">
        <f t="shared" si="5"/>
        <v>-1085.3722059432127</v>
      </c>
      <c r="G39">
        <f t="shared" si="6"/>
        <v>-466.93885986202707</v>
      </c>
      <c r="H39">
        <f t="shared" si="7"/>
        <v>-158.95925591680498</v>
      </c>
      <c r="I39">
        <v>3.7</v>
      </c>
      <c r="J39">
        <f t="shared" si="4"/>
        <v>1085.3722059432127</v>
      </c>
      <c r="K39">
        <f t="shared" si="4"/>
        <v>466.93885986202707</v>
      </c>
      <c r="L39">
        <f t="shared" si="4"/>
        <v>158.95925591680498</v>
      </c>
      <c r="M39">
        <v>6</v>
      </c>
      <c r="N39">
        <v>116</v>
      </c>
      <c r="O39">
        <v>2</v>
      </c>
    </row>
    <row r="40" spans="1:15" x14ac:dyDescent="0.35">
      <c r="A40">
        <v>3.8</v>
      </c>
      <c r="B40">
        <v>78.633086521124596</v>
      </c>
      <c r="C40">
        <v>64.320771596051799</v>
      </c>
      <c r="D40">
        <v>59.859868120662902</v>
      </c>
      <c r="E40">
        <v>3.8</v>
      </c>
      <c r="F40">
        <f t="shared" si="5"/>
        <v>-1087.9740910557555</v>
      </c>
      <c r="G40">
        <f t="shared" si="6"/>
        <v>-468.03185357767313</v>
      </c>
      <c r="H40">
        <f t="shared" si="7"/>
        <v>-159.4225576692441</v>
      </c>
      <c r="I40">
        <v>3.8</v>
      </c>
      <c r="J40">
        <f t="shared" si="4"/>
        <v>1087.9740910557555</v>
      </c>
      <c r="K40">
        <f t="shared" si="4"/>
        <v>468.03185357767313</v>
      </c>
      <c r="L40">
        <f t="shared" si="4"/>
        <v>159.4225576692441</v>
      </c>
      <c r="M40">
        <v>6</v>
      </c>
      <c r="N40">
        <v>116</v>
      </c>
      <c r="O40">
        <v>2</v>
      </c>
    </row>
    <row r="41" spans="1:15" x14ac:dyDescent="0.35">
      <c r="A41">
        <v>3.9</v>
      </c>
      <c r="B41">
        <v>76.292959302841098</v>
      </c>
      <c r="C41">
        <v>63.264635111176602</v>
      </c>
      <c r="D41">
        <v>59.4191050758755</v>
      </c>
      <c r="E41">
        <v>3.9</v>
      </c>
      <c r="F41">
        <f t="shared" si="5"/>
        <v>-1090.3142182740389</v>
      </c>
      <c r="G41">
        <f t="shared" si="6"/>
        <v>-469.08799006254833</v>
      </c>
      <c r="H41">
        <f t="shared" si="7"/>
        <v>-159.86332071403149</v>
      </c>
      <c r="I41">
        <v>3.9</v>
      </c>
      <c r="J41">
        <f t="shared" si="4"/>
        <v>1090.3142182740389</v>
      </c>
      <c r="K41">
        <f t="shared" si="4"/>
        <v>469.08799006254833</v>
      </c>
      <c r="L41">
        <f t="shared" si="4"/>
        <v>159.86332071403149</v>
      </c>
      <c r="M41">
        <v>6</v>
      </c>
      <c r="N41">
        <v>116</v>
      </c>
      <c r="O41">
        <v>2</v>
      </c>
    </row>
    <row r="42" spans="1:15" x14ac:dyDescent="0.35">
      <c r="A42">
        <v>4</v>
      </c>
      <c r="B42">
        <v>74.196234487432704</v>
      </c>
      <c r="C42">
        <v>62.249773290044203</v>
      </c>
      <c r="D42">
        <v>58.998642877421098</v>
      </c>
      <c r="E42">
        <v>4</v>
      </c>
      <c r="F42">
        <f t="shared" si="5"/>
        <v>-1092.4109430894473</v>
      </c>
      <c r="G42">
        <f t="shared" si="6"/>
        <v>-470.10285188368073</v>
      </c>
      <c r="H42">
        <f t="shared" si="7"/>
        <v>-160.28378291248589</v>
      </c>
      <c r="I42">
        <v>4</v>
      </c>
      <c r="J42">
        <f t="shared" si="4"/>
        <v>1092.4109430894473</v>
      </c>
      <c r="K42">
        <f t="shared" si="4"/>
        <v>470.10285188368073</v>
      </c>
      <c r="L42">
        <f t="shared" si="4"/>
        <v>160.28378291248589</v>
      </c>
      <c r="M42">
        <v>6</v>
      </c>
      <c r="N42">
        <v>116</v>
      </c>
      <c r="O42">
        <v>2</v>
      </c>
    </row>
    <row r="43" spans="1:15" x14ac:dyDescent="0.35">
      <c r="A43">
        <v>4.0999999999999996</v>
      </c>
      <c r="B43">
        <v>72.325243223581097</v>
      </c>
      <c r="C43">
        <v>61.280395038168599</v>
      </c>
      <c r="D43">
        <v>58.5954264810251</v>
      </c>
      <c r="E43">
        <v>4.0999999999999996</v>
      </c>
      <c r="F43">
        <f t="shared" si="5"/>
        <v>-1094.281934353299</v>
      </c>
      <c r="G43">
        <f t="shared" si="6"/>
        <v>-471.07223013555637</v>
      </c>
      <c r="H43">
        <f t="shared" si="7"/>
        <v>-160.68699930888189</v>
      </c>
      <c r="I43">
        <v>4.0999999999999996</v>
      </c>
      <c r="J43">
        <f t="shared" si="4"/>
        <v>1094.281934353299</v>
      </c>
      <c r="K43">
        <f t="shared" si="4"/>
        <v>471.07223013555637</v>
      </c>
      <c r="L43">
        <f t="shared" si="4"/>
        <v>160.68699930888189</v>
      </c>
      <c r="M43">
        <v>6</v>
      </c>
      <c r="N43">
        <v>116</v>
      </c>
      <c r="O43">
        <v>2</v>
      </c>
    </row>
    <row r="44" spans="1:15" x14ac:dyDescent="0.35">
      <c r="A44">
        <v>4.2</v>
      </c>
      <c r="B44">
        <v>70.661435028891205</v>
      </c>
      <c r="C44">
        <v>60.3592763291214</v>
      </c>
      <c r="D44">
        <v>58.205739812901399</v>
      </c>
      <c r="E44">
        <v>4.2</v>
      </c>
      <c r="F44">
        <f t="shared" si="5"/>
        <v>-1095.9457425479889</v>
      </c>
      <c r="G44">
        <f t="shared" si="6"/>
        <v>-471.99334884460359</v>
      </c>
      <c r="H44">
        <f t="shared" si="7"/>
        <v>-161.07668597700558</v>
      </c>
      <c r="I44">
        <v>4.2</v>
      </c>
      <c r="J44">
        <f t="shared" si="4"/>
        <v>1095.9457425479889</v>
      </c>
      <c r="K44">
        <f t="shared" si="4"/>
        <v>471.99334884460359</v>
      </c>
      <c r="L44">
        <f t="shared" si="4"/>
        <v>161.07668597700558</v>
      </c>
      <c r="M44">
        <v>6</v>
      </c>
      <c r="N44">
        <v>116</v>
      </c>
      <c r="O44">
        <v>2</v>
      </c>
    </row>
    <row r="45" spans="1:15" x14ac:dyDescent="0.35">
      <c r="A45">
        <v>4.3</v>
      </c>
      <c r="B45">
        <v>69.185022455168806</v>
      </c>
      <c r="C45">
        <v>59.487840446448701</v>
      </c>
      <c r="D45">
        <v>57.825435846864202</v>
      </c>
      <c r="E45">
        <v>4.3</v>
      </c>
      <c r="F45">
        <f t="shared" si="5"/>
        <v>-1097.4221551217113</v>
      </c>
      <c r="G45">
        <f t="shared" si="6"/>
        <v>-472.86478472727629</v>
      </c>
      <c r="H45">
        <f t="shared" si="7"/>
        <v>-161.4569899430428</v>
      </c>
      <c r="I45">
        <v>4.3</v>
      </c>
      <c r="J45">
        <f t="shared" si="4"/>
        <v>1097.4221551217113</v>
      </c>
      <c r="K45">
        <f t="shared" si="4"/>
        <v>472.86478472727629</v>
      </c>
      <c r="L45">
        <f t="shared" si="4"/>
        <v>161.4569899430428</v>
      </c>
      <c r="M45">
        <v>6</v>
      </c>
      <c r="N45">
        <v>116</v>
      </c>
      <c r="O45">
        <v>2</v>
      </c>
    </row>
    <row r="46" spans="1:15" x14ac:dyDescent="0.35">
      <c r="A46">
        <v>4.4000000000000004</v>
      </c>
      <c r="B46">
        <v>67.875448439424403</v>
      </c>
      <c r="C46">
        <v>58.666720595626998</v>
      </c>
      <c r="D46">
        <v>57.450192417846097</v>
      </c>
      <c r="E46">
        <v>4.4000000000000004</v>
      </c>
      <c r="F46">
        <f t="shared" si="5"/>
        <v>-1098.7317291374557</v>
      </c>
      <c r="G46">
        <f t="shared" si="6"/>
        <v>-473.68590457809796</v>
      </c>
      <c r="H46">
        <f t="shared" si="7"/>
        <v>-161.8322333720609</v>
      </c>
      <c r="I46">
        <v>4.4000000000000004</v>
      </c>
      <c r="J46">
        <f t="shared" si="4"/>
        <v>1098.7317291374557</v>
      </c>
      <c r="K46">
        <f t="shared" si="4"/>
        <v>473.68590457809796</v>
      </c>
      <c r="L46">
        <f t="shared" si="4"/>
        <v>161.8322333720609</v>
      </c>
      <c r="M46">
        <v>6</v>
      </c>
      <c r="N46">
        <v>116</v>
      </c>
      <c r="O46">
        <v>2</v>
      </c>
    </row>
    <row r="47" spans="1:15" x14ac:dyDescent="0.35">
      <c r="A47">
        <v>4.5</v>
      </c>
      <c r="B47">
        <v>66.712141442070205</v>
      </c>
      <c r="C47">
        <v>57.896130501677803</v>
      </c>
      <c r="D47">
        <v>57.0756794406905</v>
      </c>
      <c r="E47">
        <v>4.5</v>
      </c>
      <c r="F47">
        <f t="shared" si="5"/>
        <v>-1099.89503613481</v>
      </c>
      <c r="G47">
        <f t="shared" si="6"/>
        <v>-474.45649467204714</v>
      </c>
      <c r="H47">
        <f t="shared" si="7"/>
        <v>-162.2067463492165</v>
      </c>
      <c r="I47">
        <v>4.5</v>
      </c>
      <c r="J47">
        <f t="shared" si="4"/>
        <v>1099.89503613481</v>
      </c>
      <c r="K47">
        <f t="shared" si="4"/>
        <v>474.45649467204714</v>
      </c>
      <c r="L47">
        <f t="shared" si="4"/>
        <v>162.2067463492165</v>
      </c>
      <c r="M47">
        <v>6</v>
      </c>
      <c r="N47">
        <v>116</v>
      </c>
      <c r="O47">
        <v>2</v>
      </c>
    </row>
    <row r="48" spans="1:15" x14ac:dyDescent="0.35">
      <c r="A48">
        <v>4.5999999999999996</v>
      </c>
      <c r="B48">
        <v>65.675144270718405</v>
      </c>
      <c r="C48">
        <v>57.175839533403</v>
      </c>
      <c r="D48">
        <v>56.697520166384102</v>
      </c>
      <c r="E48">
        <v>4.5999999999999996</v>
      </c>
      <c r="F48">
        <f t="shared" si="5"/>
        <v>-1100.9320333061617</v>
      </c>
      <c r="G48">
        <f t="shared" si="6"/>
        <v>-475.17678564032195</v>
      </c>
      <c r="H48">
        <f t="shared" si="7"/>
        <v>-162.5849056235229</v>
      </c>
      <c r="I48">
        <v>4.5999999999999996</v>
      </c>
      <c r="J48">
        <f t="shared" si="4"/>
        <v>1100.9320333061617</v>
      </c>
      <c r="K48">
        <f t="shared" si="4"/>
        <v>475.17678564032195</v>
      </c>
      <c r="L48">
        <f t="shared" si="4"/>
        <v>162.5849056235229</v>
      </c>
      <c r="M48">
        <v>6</v>
      </c>
      <c r="N48">
        <v>116</v>
      </c>
      <c r="O48">
        <v>2</v>
      </c>
    </row>
    <row r="49" spans="1:15" x14ac:dyDescent="0.35">
      <c r="A49">
        <v>4.7</v>
      </c>
      <c r="B49">
        <v>64.745505237341405</v>
      </c>
      <c r="C49">
        <v>56.504899526390801</v>
      </c>
      <c r="D49">
        <v>56.3110695378735</v>
      </c>
      <c r="E49">
        <v>4.7</v>
      </c>
      <c r="F49">
        <f t="shared" si="5"/>
        <v>-1101.8616723395387</v>
      </c>
      <c r="G49">
        <f t="shared" si="6"/>
        <v>-475.84772564733419</v>
      </c>
      <c r="H49">
        <f t="shared" si="7"/>
        <v>-162.9713562520335</v>
      </c>
      <c r="I49">
        <v>4.7</v>
      </c>
      <c r="J49">
        <f t="shared" si="4"/>
        <v>1101.8616723395387</v>
      </c>
      <c r="K49">
        <f t="shared" si="4"/>
        <v>475.84772564733419</v>
      </c>
      <c r="L49">
        <f t="shared" si="4"/>
        <v>162.9713562520335</v>
      </c>
      <c r="M49">
        <v>6</v>
      </c>
      <c r="N49">
        <v>116</v>
      </c>
      <c r="O49">
        <v>2</v>
      </c>
    </row>
    <row r="50" spans="1:15" x14ac:dyDescent="0.35">
      <c r="A50">
        <v>4.8</v>
      </c>
      <c r="B50">
        <v>63.905619236717499</v>
      </c>
      <c r="C50">
        <v>55.881359404421701</v>
      </c>
      <c r="D50">
        <v>55.911310565764097</v>
      </c>
      <c r="E50">
        <v>4.8</v>
      </c>
      <c r="F50">
        <f t="shared" si="5"/>
        <v>-1102.7015583401626</v>
      </c>
      <c r="G50">
        <f t="shared" si="6"/>
        <v>-476.47126576930327</v>
      </c>
      <c r="H50">
        <f t="shared" si="7"/>
        <v>-163.3711152241429</v>
      </c>
      <c r="I50">
        <v>4.8</v>
      </c>
      <c r="J50">
        <f t="shared" si="4"/>
        <v>1102.7015583401626</v>
      </c>
      <c r="K50">
        <f t="shared" si="4"/>
        <v>476.47126576930327</v>
      </c>
      <c r="L50">
        <f t="shared" si="4"/>
        <v>163.3711152241429</v>
      </c>
      <c r="M50">
        <v>6</v>
      </c>
      <c r="N50">
        <v>116</v>
      </c>
      <c r="O50">
        <v>2</v>
      </c>
    </row>
    <row r="51" spans="1:15" x14ac:dyDescent="0.35">
      <c r="A51">
        <v>4.9000000000000004</v>
      </c>
      <c r="B51">
        <v>63.139758969304701</v>
      </c>
      <c r="C51">
        <v>55.302126621479601</v>
      </c>
      <c r="D51">
        <v>55.493342206904401</v>
      </c>
      <c r="E51">
        <v>4.9000000000000004</v>
      </c>
      <c r="F51">
        <f t="shared" si="5"/>
        <v>-1103.4674186075754</v>
      </c>
      <c r="G51">
        <f t="shared" si="6"/>
        <v>-477.05049855224536</v>
      </c>
      <c r="H51">
        <f t="shared" si="7"/>
        <v>-163.78908358300259</v>
      </c>
      <c r="I51">
        <v>4.9000000000000004</v>
      </c>
      <c r="J51">
        <f t="shared" si="4"/>
        <v>1103.4674186075754</v>
      </c>
      <c r="K51">
        <f t="shared" si="4"/>
        <v>477.05049855224536</v>
      </c>
      <c r="L51">
        <f t="shared" si="4"/>
        <v>163.78908358300259</v>
      </c>
      <c r="M51">
        <v>6</v>
      </c>
      <c r="N51">
        <v>116</v>
      </c>
      <c r="O51">
        <v>2</v>
      </c>
    </row>
    <row r="52" spans="1:15" x14ac:dyDescent="0.35">
      <c r="A52">
        <v>5</v>
      </c>
      <c r="B52">
        <v>62.4347857307175</v>
      </c>
      <c r="C52">
        <v>54.763026608891998</v>
      </c>
      <c r="D52">
        <v>55.053662377039203</v>
      </c>
      <c r="E52">
        <v>5</v>
      </c>
      <c r="F52">
        <f t="shared" si="5"/>
        <v>-1104.1723918461626</v>
      </c>
      <c r="G52">
        <f t="shared" si="6"/>
        <v>-477.58959856483295</v>
      </c>
      <c r="H52">
        <f t="shared" si="7"/>
        <v>-164.22876341286781</v>
      </c>
      <c r="I52">
        <v>5</v>
      </c>
      <c r="J52">
        <f t="shared" si="4"/>
        <v>1104.1723918461626</v>
      </c>
      <c r="K52">
        <f t="shared" si="4"/>
        <v>477.58959856483295</v>
      </c>
      <c r="L52">
        <f t="shared" si="4"/>
        <v>164.22876341286781</v>
      </c>
      <c r="M52">
        <v>6</v>
      </c>
      <c r="N52">
        <v>116</v>
      </c>
      <c r="O52">
        <v>2</v>
      </c>
    </row>
    <row r="53" spans="1:15" x14ac:dyDescent="0.35">
      <c r="A53">
        <v>5.0999999999999996</v>
      </c>
      <c r="B53">
        <v>61.780731750217598</v>
      </c>
      <c r="C53">
        <v>54.259042078123699</v>
      </c>
      <c r="D53">
        <v>54.591795886900499</v>
      </c>
      <c r="E53">
        <v>5.0999999999999996</v>
      </c>
      <c r="F53">
        <f t="shared" si="5"/>
        <v>-1104.8264458266624</v>
      </c>
      <c r="G53">
        <f t="shared" si="6"/>
        <v>-478.09358309560128</v>
      </c>
      <c r="H53">
        <f t="shared" si="7"/>
        <v>-164.69062990300648</v>
      </c>
      <c r="I53">
        <v>5.0999999999999996</v>
      </c>
      <c r="J53">
        <f t="shared" si="4"/>
        <v>1104.8264458266624</v>
      </c>
      <c r="K53">
        <f t="shared" si="4"/>
        <v>478.09358309560128</v>
      </c>
      <c r="L53">
        <f t="shared" si="4"/>
        <v>164.69062990300648</v>
      </c>
      <c r="M53">
        <v>6</v>
      </c>
      <c r="N53">
        <v>116</v>
      </c>
      <c r="O53">
        <v>2</v>
      </c>
    </row>
    <row r="54" spans="1:15" x14ac:dyDescent="0.35">
      <c r="A54">
        <v>5.2</v>
      </c>
      <c r="B54">
        <v>61.170903827922203</v>
      </c>
      <c r="C54">
        <v>53.784686665678898</v>
      </c>
      <c r="D54">
        <v>54.111361810651402</v>
      </c>
      <c r="E54">
        <v>5.2</v>
      </c>
      <c r="F54">
        <f t="shared" si="5"/>
        <v>-1105.4362737489578</v>
      </c>
      <c r="G54">
        <f t="shared" si="6"/>
        <v>-478.56793850804604</v>
      </c>
      <c r="H54">
        <f t="shared" si="7"/>
        <v>-165.17106397925559</v>
      </c>
      <c r="I54">
        <v>5.2</v>
      </c>
      <c r="J54">
        <f t="shared" si="4"/>
        <v>1105.4362737489578</v>
      </c>
      <c r="K54">
        <f t="shared" si="4"/>
        <v>478.56793850804604</v>
      </c>
      <c r="L54">
        <f t="shared" si="4"/>
        <v>165.17106397925559</v>
      </c>
      <c r="M54">
        <v>6</v>
      </c>
      <c r="N54">
        <v>116</v>
      </c>
      <c r="O54">
        <v>2</v>
      </c>
    </row>
    <row r="55" spans="1:15" x14ac:dyDescent="0.35">
      <c r="A55">
        <v>5.3</v>
      </c>
      <c r="B55">
        <v>60.601390298123803</v>
      </c>
      <c r="C55">
        <v>53.334457506419</v>
      </c>
      <c r="D55">
        <v>53.619899278193401</v>
      </c>
      <c r="E55">
        <v>5.3</v>
      </c>
      <c r="F55">
        <f t="shared" si="5"/>
        <v>-1106.0057872787563</v>
      </c>
      <c r="G55">
        <f t="shared" si="6"/>
        <v>-479.01816766730599</v>
      </c>
      <c r="H55">
        <f t="shared" si="7"/>
        <v>-165.66252651171359</v>
      </c>
      <c r="I55">
        <v>5.3</v>
      </c>
      <c r="J55">
        <f t="shared" si="4"/>
        <v>1106.0057872787563</v>
      </c>
      <c r="K55">
        <f t="shared" si="4"/>
        <v>479.01816766730599</v>
      </c>
      <c r="L55">
        <f t="shared" si="4"/>
        <v>165.66252651171359</v>
      </c>
      <c r="M55">
        <v>6</v>
      </c>
      <c r="N55">
        <v>116</v>
      </c>
      <c r="O55">
        <v>2</v>
      </c>
    </row>
    <row r="56" spans="1:15" x14ac:dyDescent="0.35">
      <c r="A56">
        <v>5.4</v>
      </c>
      <c r="B56">
        <v>60.070137272588397</v>
      </c>
      <c r="C56">
        <v>52.903298801373801</v>
      </c>
      <c r="D56">
        <v>53.127487247651104</v>
      </c>
      <c r="E56">
        <v>5.4</v>
      </c>
      <c r="F56">
        <f t="shared" si="5"/>
        <v>-1106.5370403042916</v>
      </c>
      <c r="G56">
        <f t="shared" si="6"/>
        <v>-479.44932637235115</v>
      </c>
      <c r="H56">
        <f t="shared" si="7"/>
        <v>-166.15493854225588</v>
      </c>
      <c r="I56">
        <v>5.4</v>
      </c>
      <c r="J56">
        <f t="shared" si="4"/>
        <v>1106.5370403042916</v>
      </c>
      <c r="K56">
        <f t="shared" si="4"/>
        <v>479.44932637235115</v>
      </c>
      <c r="L56">
        <f t="shared" si="4"/>
        <v>166.15493854225588</v>
      </c>
      <c r="M56">
        <v>6</v>
      </c>
      <c r="N56">
        <v>116</v>
      </c>
      <c r="O56">
        <v>2</v>
      </c>
    </row>
    <row r="57" spans="1:15" x14ac:dyDescent="0.35">
      <c r="A57">
        <v>5.5</v>
      </c>
      <c r="B57">
        <v>59.5759013097219</v>
      </c>
      <c r="C57">
        <v>52.486994352342002</v>
      </c>
      <c r="D57">
        <v>52.644799934976099</v>
      </c>
      <c r="E57">
        <v>5.5</v>
      </c>
      <c r="F57">
        <f t="shared" si="5"/>
        <v>-1107.0312762671581</v>
      </c>
      <c r="G57">
        <f t="shared" si="6"/>
        <v>-479.86563082138298</v>
      </c>
      <c r="H57">
        <f t="shared" si="7"/>
        <v>-166.63762585493089</v>
      </c>
      <c r="I57">
        <v>5.5</v>
      </c>
      <c r="J57">
        <f t="shared" si="4"/>
        <v>1107.0312762671581</v>
      </c>
      <c r="K57">
        <f t="shared" si="4"/>
        <v>479.86563082138298</v>
      </c>
      <c r="L57">
        <f t="shared" si="4"/>
        <v>166.63762585493089</v>
      </c>
      <c r="M57">
        <v>6</v>
      </c>
      <c r="N57">
        <v>116</v>
      </c>
      <c r="O57">
        <v>2</v>
      </c>
    </row>
    <row r="58" spans="1:15" x14ac:dyDescent="0.35">
      <c r="A58">
        <v>5.6</v>
      </c>
      <c r="B58">
        <v>59.117358045013503</v>
      </c>
      <c r="C58">
        <v>52.0824096158358</v>
      </c>
      <c r="D58">
        <v>52.181353475846997</v>
      </c>
      <c r="E58">
        <v>5.6</v>
      </c>
      <c r="F58">
        <f t="shared" si="5"/>
        <v>-1107.4898195318665</v>
      </c>
      <c r="G58">
        <f t="shared" si="6"/>
        <v>-480.27021555788917</v>
      </c>
      <c r="H58">
        <f t="shared" si="7"/>
        <v>-167.10107231405999</v>
      </c>
      <c r="I58">
        <v>5.6</v>
      </c>
      <c r="J58">
        <f t="shared" si="4"/>
        <v>1107.4898195318665</v>
      </c>
      <c r="K58">
        <f t="shared" si="4"/>
        <v>480.27021555788917</v>
      </c>
      <c r="L58">
        <f t="shared" si="4"/>
        <v>167.10107231405999</v>
      </c>
      <c r="M58">
        <v>6</v>
      </c>
      <c r="N58">
        <v>116</v>
      </c>
      <c r="O58">
        <v>2</v>
      </c>
    </row>
    <row r="59" spans="1:15" x14ac:dyDescent="0.35">
      <c r="A59">
        <v>5.7</v>
      </c>
      <c r="B59">
        <v>58.692530841863302</v>
      </c>
      <c r="C59">
        <v>51.687535787251001</v>
      </c>
      <c r="D59">
        <v>51.744398876859499</v>
      </c>
      <c r="E59">
        <v>5.7</v>
      </c>
      <c r="F59">
        <f t="shared" si="5"/>
        <v>-1107.9146467350167</v>
      </c>
      <c r="G59">
        <f t="shared" si="6"/>
        <v>-480.66508938647394</v>
      </c>
      <c r="H59">
        <f t="shared" si="7"/>
        <v>-167.5380269130475</v>
      </c>
      <c r="I59">
        <v>5.7</v>
      </c>
      <c r="J59">
        <f t="shared" si="4"/>
        <v>1107.9146467350167</v>
      </c>
      <c r="K59">
        <f t="shared" si="4"/>
        <v>480.66508938647394</v>
      </c>
      <c r="L59">
        <f t="shared" si="4"/>
        <v>167.5380269130475</v>
      </c>
      <c r="M59">
        <v>6</v>
      </c>
      <c r="N59">
        <v>116</v>
      </c>
      <c r="O59">
        <v>2</v>
      </c>
    </row>
    <row r="60" spans="1:15" x14ac:dyDescent="0.35">
      <c r="A60">
        <v>5.8</v>
      </c>
      <c r="B60">
        <v>58.298581024010502</v>
      </c>
      <c r="C60">
        <v>51.301339599590101</v>
      </c>
      <c r="D60">
        <v>51.338511975838799</v>
      </c>
      <c r="E60">
        <v>5.8</v>
      </c>
      <c r="F60">
        <f t="shared" si="5"/>
        <v>-1108.3085965528696</v>
      </c>
      <c r="G60">
        <f t="shared" si="6"/>
        <v>-481.05128557413485</v>
      </c>
      <c r="H60">
        <f t="shared" si="7"/>
        <v>-167.9439138140682</v>
      </c>
      <c r="I60">
        <v>5.8</v>
      </c>
      <c r="J60">
        <f t="shared" si="4"/>
        <v>1108.3085965528696</v>
      </c>
      <c r="K60">
        <f t="shared" si="4"/>
        <v>481.05128557413485</v>
      </c>
      <c r="L60">
        <f t="shared" si="4"/>
        <v>167.9439138140682</v>
      </c>
      <c r="M60">
        <v>6</v>
      </c>
      <c r="N60">
        <v>116</v>
      </c>
      <c r="O60">
        <v>2</v>
      </c>
    </row>
    <row r="61" spans="1:15" x14ac:dyDescent="0.35">
      <c r="A61">
        <v>5.9</v>
      </c>
      <c r="B61">
        <v>57.931908388158597</v>
      </c>
      <c r="C61">
        <v>50.9234699109535</v>
      </c>
      <c r="D61">
        <v>50.965671689367703</v>
      </c>
      <c r="E61">
        <v>5.9</v>
      </c>
      <c r="F61">
        <f t="shared" si="5"/>
        <v>-1108.6752691887216</v>
      </c>
      <c r="G61">
        <f t="shared" si="6"/>
        <v>-481.42915526277147</v>
      </c>
      <c r="H61">
        <f t="shared" si="7"/>
        <v>-168.3167541005393</v>
      </c>
      <c r="I61">
        <v>5.9</v>
      </c>
      <c r="J61">
        <f t="shared" si="4"/>
        <v>1108.6752691887216</v>
      </c>
      <c r="K61">
        <f t="shared" si="4"/>
        <v>481.42915526277147</v>
      </c>
      <c r="L61">
        <f t="shared" si="4"/>
        <v>168.3167541005393</v>
      </c>
      <c r="M61">
        <v>6</v>
      </c>
      <c r="N61">
        <v>116</v>
      </c>
      <c r="O61">
        <v>2</v>
      </c>
    </row>
    <row r="62" spans="1:15" x14ac:dyDescent="0.35">
      <c r="A62">
        <v>6</v>
      </c>
      <c r="B62">
        <v>57.588453275350901</v>
      </c>
      <c r="C62">
        <v>50.553901711453598</v>
      </c>
      <c r="D62">
        <v>50.625572632337203</v>
      </c>
      <c r="E62">
        <v>6</v>
      </c>
      <c r="F62">
        <f t="shared" si="5"/>
        <v>-1109.0187243015291</v>
      </c>
      <c r="G62">
        <f t="shared" si="6"/>
        <v>-481.79872346227137</v>
      </c>
      <c r="H62">
        <f t="shared" si="7"/>
        <v>-168.6568531575698</v>
      </c>
      <c r="I62">
        <v>6</v>
      </c>
      <c r="J62">
        <f t="shared" si="4"/>
        <v>1109.0187243015291</v>
      </c>
      <c r="K62">
        <f t="shared" si="4"/>
        <v>481.79872346227137</v>
      </c>
      <c r="L62">
        <f t="shared" si="4"/>
        <v>168.6568531575698</v>
      </c>
      <c r="M62">
        <v>6</v>
      </c>
      <c r="N62">
        <v>116</v>
      </c>
      <c r="O62">
        <v>2</v>
      </c>
    </row>
    <row r="63" spans="1:15" x14ac:dyDescent="0.35">
      <c r="A63">
        <v>6.1</v>
      </c>
      <c r="B63">
        <v>57.264070745374099</v>
      </c>
      <c r="C63">
        <v>50.192608670803601</v>
      </c>
      <c r="D63">
        <v>50.316015704871901</v>
      </c>
      <c r="E63">
        <v>6.1</v>
      </c>
      <c r="F63">
        <f t="shared" si="5"/>
        <v>-1109.343106831506</v>
      </c>
      <c r="G63">
        <f t="shared" si="6"/>
        <v>-482.16001650292134</v>
      </c>
      <c r="H63">
        <f t="shared" si="7"/>
        <v>-168.96641008503508</v>
      </c>
      <c r="I63">
        <v>6.1</v>
      </c>
      <c r="J63">
        <f t="shared" si="4"/>
        <v>1109.343106831506</v>
      </c>
      <c r="K63">
        <f t="shared" si="4"/>
        <v>482.16001650292134</v>
      </c>
      <c r="L63">
        <f t="shared" si="4"/>
        <v>168.96641008503508</v>
      </c>
      <c r="M63">
        <v>6</v>
      </c>
      <c r="N63">
        <v>116</v>
      </c>
      <c r="O63">
        <v>2</v>
      </c>
    </row>
    <row r="64" spans="1:15" x14ac:dyDescent="0.35">
      <c r="A64">
        <v>6.2</v>
      </c>
      <c r="B64">
        <v>56.954867049479901</v>
      </c>
      <c r="C64">
        <v>49.839346325691302</v>
      </c>
      <c r="D64">
        <v>50.033340909447503</v>
      </c>
      <c r="E64">
        <v>6.2</v>
      </c>
      <c r="F64">
        <f t="shared" si="5"/>
        <v>-1109.6523105274002</v>
      </c>
      <c r="G64">
        <f t="shared" si="6"/>
        <v>-482.51327884803368</v>
      </c>
      <c r="H64">
        <f t="shared" si="7"/>
        <v>-169.24908488045949</v>
      </c>
      <c r="I64">
        <v>6.2</v>
      </c>
      <c r="J64">
        <f t="shared" si="4"/>
        <v>1109.6523105274002</v>
      </c>
      <c r="K64">
        <f t="shared" si="4"/>
        <v>482.51327884803368</v>
      </c>
      <c r="L64">
        <f t="shared" si="4"/>
        <v>169.24908488045949</v>
      </c>
      <c r="M64">
        <v>6</v>
      </c>
      <c r="N64">
        <v>116</v>
      </c>
      <c r="O64">
        <v>2</v>
      </c>
    </row>
    <row r="65" spans="1:15" x14ac:dyDescent="0.35">
      <c r="A65">
        <v>6.3</v>
      </c>
      <c r="B65">
        <v>56.657439239681601</v>
      </c>
      <c r="C65">
        <v>49.493596030376303</v>
      </c>
      <c r="D65">
        <v>49.772923587692802</v>
      </c>
      <c r="E65">
        <v>6.3</v>
      </c>
      <c r="F65">
        <f t="shared" si="5"/>
        <v>-1109.9497383371984</v>
      </c>
      <c r="G65">
        <f t="shared" si="6"/>
        <v>-482.85902914334866</v>
      </c>
      <c r="H65">
        <f t="shared" si="7"/>
        <v>-169.50950220221421</v>
      </c>
      <c r="I65">
        <v>6.3</v>
      </c>
      <c r="J65">
        <f t="shared" si="4"/>
        <v>1109.9497383371984</v>
      </c>
      <c r="K65">
        <f t="shared" si="4"/>
        <v>482.85902914334866</v>
      </c>
      <c r="L65">
        <f t="shared" si="4"/>
        <v>169.50950220221421</v>
      </c>
      <c r="M65">
        <v>6</v>
      </c>
      <c r="N65">
        <v>116</v>
      </c>
      <c r="O65">
        <v>2</v>
      </c>
    </row>
    <row r="66" spans="1:15" x14ac:dyDescent="0.35">
      <c r="A66">
        <v>6.4</v>
      </c>
      <c r="B66">
        <v>56.3690097051077</v>
      </c>
      <c r="C66">
        <v>49.154668565546899</v>
      </c>
      <c r="D66">
        <v>49.529733480421598</v>
      </c>
      <c r="E66">
        <v>6.4</v>
      </c>
      <c r="F66">
        <f t="shared" si="5"/>
        <v>-1110.2381678717725</v>
      </c>
      <c r="G66">
        <f t="shared" si="6"/>
        <v>-483.19795660817806</v>
      </c>
      <c r="H66">
        <f t="shared" si="7"/>
        <v>-169.75269230948538</v>
      </c>
      <c r="I66">
        <v>6.4</v>
      </c>
      <c r="J66">
        <f t="shared" si="4"/>
        <v>1110.2381678717725</v>
      </c>
      <c r="K66">
        <f t="shared" si="4"/>
        <v>483.19795660817806</v>
      </c>
      <c r="L66">
        <f t="shared" si="4"/>
        <v>169.75269230948538</v>
      </c>
      <c r="M66">
        <v>6</v>
      </c>
      <c r="N66">
        <v>116</v>
      </c>
      <c r="O66">
        <v>2</v>
      </c>
    </row>
    <row r="67" spans="1:15" x14ac:dyDescent="0.35">
      <c r="A67">
        <v>6.5</v>
      </c>
      <c r="B67">
        <v>56.087467894759897</v>
      </c>
      <c r="C67">
        <v>48.821913357859003</v>
      </c>
      <c r="D67">
        <v>49.298900576341701</v>
      </c>
      <c r="E67">
        <v>6.5</v>
      </c>
      <c r="F67">
        <f t="shared" ref="F67:F77" si="8">B67-Uganda_Adult_High_Risk_LRV_zero</f>
        <v>-1110.5197096821203</v>
      </c>
      <c r="G67">
        <f t="shared" ref="G67:G77" si="9">C67-Uganda_Adult_Medium_Risk_LRV_zero</f>
        <v>-483.53071181586597</v>
      </c>
      <c r="H67">
        <f t="shared" ref="H67:H77" si="10">D67-Uganda_Adult_Low_Risk_LRV_zero</f>
        <v>-169.98352521356529</v>
      </c>
      <c r="I67">
        <v>6.5</v>
      </c>
      <c r="J67">
        <f t="shared" ref="J67:L77" si="11">-F67</f>
        <v>1110.5197096821203</v>
      </c>
      <c r="K67">
        <f t="shared" si="11"/>
        <v>483.53071181586597</v>
      </c>
      <c r="L67">
        <f t="shared" si="11"/>
        <v>169.98352521356529</v>
      </c>
      <c r="M67">
        <v>6</v>
      </c>
      <c r="N67">
        <v>116</v>
      </c>
      <c r="O67">
        <v>2</v>
      </c>
    </row>
    <row r="68" spans="1:15" x14ac:dyDescent="0.35">
      <c r="A68">
        <v>6.6</v>
      </c>
      <c r="B68">
        <v>55.8113167530692</v>
      </c>
      <c r="C68">
        <v>48.494946596534497</v>
      </c>
      <c r="D68">
        <v>49.076198820222203</v>
      </c>
      <c r="E68">
        <v>6.6</v>
      </c>
      <c r="F68">
        <f t="shared" si="8"/>
        <v>-1110.7958608238109</v>
      </c>
      <c r="G68">
        <f t="shared" si="9"/>
        <v>-483.85767857719048</v>
      </c>
      <c r="H68">
        <f t="shared" si="10"/>
        <v>-170.20622696968479</v>
      </c>
      <c r="I68">
        <v>6.6</v>
      </c>
      <c r="J68">
        <f t="shared" si="11"/>
        <v>1110.7958608238109</v>
      </c>
      <c r="K68">
        <f t="shared" si="11"/>
        <v>483.85767857719048</v>
      </c>
      <c r="L68">
        <f t="shared" si="11"/>
        <v>170.20622696968479</v>
      </c>
      <c r="M68">
        <v>6</v>
      </c>
      <c r="N68">
        <v>116</v>
      </c>
      <c r="O68">
        <v>2</v>
      </c>
    </row>
    <row r="69" spans="1:15" x14ac:dyDescent="0.35">
      <c r="A69">
        <v>6.7</v>
      </c>
      <c r="B69">
        <v>55.539492115314097</v>
      </c>
      <c r="C69">
        <v>48.173808471573999</v>
      </c>
      <c r="D69">
        <v>48.858370756798699</v>
      </c>
      <c r="E69">
        <v>6.7</v>
      </c>
      <c r="F69">
        <f t="shared" si="8"/>
        <v>-1111.067685461566</v>
      </c>
      <c r="G69">
        <f t="shared" si="9"/>
        <v>-484.17881670215098</v>
      </c>
      <c r="H69">
        <f t="shared" si="10"/>
        <v>-170.42405503310829</v>
      </c>
      <c r="I69">
        <v>6.7</v>
      </c>
      <c r="J69">
        <f t="shared" si="11"/>
        <v>1111.067685461566</v>
      </c>
      <c r="K69">
        <f t="shared" si="11"/>
        <v>484.17881670215098</v>
      </c>
      <c r="L69">
        <f t="shared" si="11"/>
        <v>170.42405503310829</v>
      </c>
      <c r="M69">
        <v>6</v>
      </c>
      <c r="N69">
        <v>116</v>
      </c>
      <c r="O69">
        <v>2</v>
      </c>
    </row>
    <row r="70" spans="1:15" x14ac:dyDescent="0.35">
      <c r="A70">
        <v>6.8</v>
      </c>
      <c r="B70">
        <v>55.271009483744898</v>
      </c>
      <c r="C70">
        <v>47.8589764135602</v>
      </c>
      <c r="D70">
        <v>48.643256224186302</v>
      </c>
      <c r="E70">
        <v>6.8</v>
      </c>
      <c r="F70">
        <f t="shared" si="8"/>
        <v>-1111.3361680931353</v>
      </c>
      <c r="G70">
        <f t="shared" si="9"/>
        <v>-484.49364876016477</v>
      </c>
      <c r="H70">
        <f t="shared" si="10"/>
        <v>-170.63916956572069</v>
      </c>
      <c r="I70">
        <v>6.8</v>
      </c>
      <c r="J70">
        <f t="shared" si="11"/>
        <v>1111.3361680931353</v>
      </c>
      <c r="K70">
        <f t="shared" si="11"/>
        <v>484.49364876016477</v>
      </c>
      <c r="L70">
        <f t="shared" si="11"/>
        <v>170.63916956572069</v>
      </c>
      <c r="M70">
        <v>6</v>
      </c>
      <c r="N70">
        <v>116</v>
      </c>
      <c r="O70">
        <v>2</v>
      </c>
    </row>
    <row r="71" spans="1:15" x14ac:dyDescent="0.35">
      <c r="A71">
        <v>6.9</v>
      </c>
      <c r="B71">
        <v>55.004431854183501</v>
      </c>
      <c r="C71">
        <v>47.5511798294852</v>
      </c>
      <c r="D71">
        <v>48.429728670482604</v>
      </c>
      <c r="E71">
        <v>6.9</v>
      </c>
      <c r="F71">
        <f t="shared" si="8"/>
        <v>-1111.6027457226967</v>
      </c>
      <c r="G71">
        <f t="shared" si="9"/>
        <v>-484.80144534423977</v>
      </c>
      <c r="H71">
        <f t="shared" si="10"/>
        <v>-170.85269711942439</v>
      </c>
      <c r="I71">
        <v>6.9</v>
      </c>
      <c r="J71">
        <f t="shared" si="11"/>
        <v>1111.6027457226967</v>
      </c>
      <c r="K71">
        <f t="shared" si="11"/>
        <v>484.80144534423977</v>
      </c>
      <c r="L71">
        <f t="shared" si="11"/>
        <v>170.85269711942439</v>
      </c>
      <c r="M71">
        <v>6</v>
      </c>
      <c r="N71">
        <v>116</v>
      </c>
      <c r="O71">
        <v>2</v>
      </c>
    </row>
    <row r="72" spans="1:15" x14ac:dyDescent="0.35">
      <c r="A72">
        <v>7</v>
      </c>
      <c r="B72">
        <v>54.737284368449998</v>
      </c>
      <c r="C72">
        <v>47.250978770641801</v>
      </c>
      <c r="D72">
        <v>48.217471941283897</v>
      </c>
      <c r="E72">
        <v>7</v>
      </c>
      <c r="F72">
        <f t="shared" si="8"/>
        <v>-1111.8698932084301</v>
      </c>
      <c r="G72">
        <f t="shared" si="9"/>
        <v>-485.10164640308318</v>
      </c>
      <c r="H72">
        <f t="shared" si="10"/>
        <v>-171.06495384862311</v>
      </c>
      <c r="I72">
        <v>7</v>
      </c>
      <c r="J72">
        <f t="shared" si="11"/>
        <v>1111.8698932084301</v>
      </c>
      <c r="K72">
        <f t="shared" si="11"/>
        <v>485.10164640308318</v>
      </c>
      <c r="L72">
        <f t="shared" si="11"/>
        <v>171.06495384862311</v>
      </c>
      <c r="M72">
        <v>6</v>
      </c>
      <c r="N72">
        <v>116</v>
      </c>
      <c r="O72">
        <v>2</v>
      </c>
    </row>
    <row r="73" spans="1:15" x14ac:dyDescent="0.35">
      <c r="A73">
        <v>7.1</v>
      </c>
      <c r="B73">
        <v>54.465738840879801</v>
      </c>
      <c r="C73">
        <v>46.9581151425378</v>
      </c>
      <c r="D73">
        <v>48.006653757257602</v>
      </c>
      <c r="E73">
        <v>7.1</v>
      </c>
      <c r="F73">
        <f t="shared" si="8"/>
        <v>-1112.1414387360003</v>
      </c>
      <c r="G73">
        <f t="shared" si="9"/>
        <v>-485.39451003118717</v>
      </c>
      <c r="H73">
        <f t="shared" si="10"/>
        <v>-171.2757720326494</v>
      </c>
      <c r="I73">
        <v>7.1</v>
      </c>
      <c r="J73">
        <f t="shared" si="11"/>
        <v>1112.1414387360003</v>
      </c>
      <c r="K73">
        <f t="shared" si="11"/>
        <v>485.39451003118717</v>
      </c>
      <c r="L73">
        <f t="shared" si="11"/>
        <v>171.2757720326494</v>
      </c>
      <c r="M73">
        <v>6</v>
      </c>
      <c r="N73">
        <v>116</v>
      </c>
      <c r="O73">
        <v>2</v>
      </c>
    </row>
    <row r="74" spans="1:15" x14ac:dyDescent="0.35">
      <c r="A74">
        <v>7.2</v>
      </c>
      <c r="B74">
        <v>54.184971240897497</v>
      </c>
      <c r="C74">
        <v>46.670775346632396</v>
      </c>
      <c r="D74">
        <v>47.7975734155849</v>
      </c>
      <c r="E74">
        <v>7.2</v>
      </c>
      <c r="F74">
        <f t="shared" si="8"/>
        <v>-1112.4222063359825</v>
      </c>
      <c r="G74">
        <f t="shared" si="9"/>
        <v>-485.68184982709255</v>
      </c>
      <c r="H74">
        <f t="shared" si="10"/>
        <v>-171.48485237432209</v>
      </c>
      <c r="I74">
        <v>7.2</v>
      </c>
      <c r="J74">
        <f t="shared" si="11"/>
        <v>1112.4222063359825</v>
      </c>
      <c r="K74">
        <f t="shared" si="11"/>
        <v>485.68184982709255</v>
      </c>
      <c r="L74">
        <f t="shared" si="11"/>
        <v>171.48485237432209</v>
      </c>
      <c r="M74">
        <v>6</v>
      </c>
      <c r="N74">
        <v>116</v>
      </c>
      <c r="O74">
        <v>2</v>
      </c>
    </row>
    <row r="75" spans="1:15" x14ac:dyDescent="0.35">
      <c r="A75">
        <v>7.3</v>
      </c>
      <c r="B75">
        <v>53.890334773187099</v>
      </c>
      <c r="C75">
        <v>46.385111704923297</v>
      </c>
      <c r="D75">
        <v>47.590370040327301</v>
      </c>
      <c r="E75">
        <v>7.3</v>
      </c>
      <c r="F75">
        <f t="shared" si="8"/>
        <v>-1112.716842803693</v>
      </c>
      <c r="G75">
        <f t="shared" si="9"/>
        <v>-485.96751346880166</v>
      </c>
      <c r="H75">
        <f t="shared" si="10"/>
        <v>-171.69205574957971</v>
      </c>
      <c r="I75">
        <v>7.3</v>
      </c>
      <c r="J75">
        <f t="shared" si="11"/>
        <v>1112.716842803693</v>
      </c>
      <c r="K75">
        <f t="shared" si="11"/>
        <v>485.96751346880166</v>
      </c>
      <c r="L75">
        <f t="shared" si="11"/>
        <v>171.69205574957971</v>
      </c>
      <c r="M75">
        <v>6</v>
      </c>
      <c r="N75">
        <v>116</v>
      </c>
      <c r="O75">
        <v>2</v>
      </c>
    </row>
    <row r="76" spans="1:15" x14ac:dyDescent="0.35">
      <c r="A76">
        <v>7.4</v>
      </c>
      <c r="B76">
        <v>53.578955177246897</v>
      </c>
      <c r="C76">
        <v>46.095486116863903</v>
      </c>
      <c r="D76">
        <v>47.384858412961499</v>
      </c>
      <c r="E76">
        <v>7.4</v>
      </c>
      <c r="F76">
        <f t="shared" si="8"/>
        <v>-1113.0282223996333</v>
      </c>
      <c r="G76">
        <f t="shared" si="9"/>
        <v>-486.25713905686104</v>
      </c>
      <c r="H76">
        <f t="shared" si="10"/>
        <v>-171.89756737694549</v>
      </c>
      <c r="I76">
        <v>7.4</v>
      </c>
      <c r="J76">
        <f t="shared" si="11"/>
        <v>1113.0282223996333</v>
      </c>
      <c r="K76">
        <f t="shared" si="11"/>
        <v>486.25713905686104</v>
      </c>
      <c r="L76">
        <f t="shared" si="11"/>
        <v>171.89756737694549</v>
      </c>
      <c r="M76">
        <v>6</v>
      </c>
      <c r="N76">
        <v>116</v>
      </c>
      <c r="O76">
        <v>2</v>
      </c>
    </row>
    <row r="77" spans="1:15" x14ac:dyDescent="0.35">
      <c r="A77">
        <v>7.5</v>
      </c>
      <c r="B77">
        <v>53.250975936885901</v>
      </c>
      <c r="C77">
        <v>45.795676353550597</v>
      </c>
      <c r="D77">
        <v>47.180512453047101</v>
      </c>
      <c r="E77">
        <v>7.5</v>
      </c>
      <c r="F77">
        <f t="shared" si="8"/>
        <v>-1113.3562016399942</v>
      </c>
      <c r="G77">
        <f t="shared" si="9"/>
        <v>-486.55694882017434</v>
      </c>
      <c r="H77">
        <f t="shared" si="10"/>
        <v>-172.10191333685989</v>
      </c>
      <c r="I77">
        <v>7.5</v>
      </c>
      <c r="J77">
        <f t="shared" si="11"/>
        <v>1113.3562016399942</v>
      </c>
      <c r="K77">
        <f t="shared" si="11"/>
        <v>486.55694882017434</v>
      </c>
      <c r="L77">
        <f t="shared" si="11"/>
        <v>172.10191333685989</v>
      </c>
      <c r="M77">
        <v>6</v>
      </c>
      <c r="N77">
        <v>116</v>
      </c>
      <c r="O77">
        <v>2</v>
      </c>
    </row>
  </sheetData>
  <mergeCells count="1">
    <mergeCell ref="R1:T1"/>
  </mergeCells>
  <pageMargins left="0.7" right="0.7" top="0.75" bottom="0.75" header="0.3" footer="0.3"/>
  <pageSetup orientation="portrait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D8F75-AEA3-448D-9957-D2DB7F173CCB}">
  <dimension ref="A1:V77"/>
  <sheetViews>
    <sheetView workbookViewId="0">
      <selection activeCell="I61" sqref="I61"/>
    </sheetView>
  </sheetViews>
  <sheetFormatPr defaultRowHeight="14.5" x14ac:dyDescent="0.35"/>
  <sheetData>
    <row r="1" spans="1:22" ht="101.5" x14ac:dyDescent="0.35">
      <c r="A1" t="s">
        <v>63</v>
      </c>
      <c r="B1" s="23" t="s">
        <v>64</v>
      </c>
      <c r="C1" s="23" t="s">
        <v>65</v>
      </c>
      <c r="D1" s="23" t="s">
        <v>66</v>
      </c>
      <c r="E1" s="23" t="s">
        <v>81</v>
      </c>
      <c r="F1" s="23" t="s">
        <v>82</v>
      </c>
      <c r="G1" s="23" t="s">
        <v>83</v>
      </c>
      <c r="H1" s="23" t="s">
        <v>76</v>
      </c>
      <c r="I1" s="23" t="s">
        <v>77</v>
      </c>
      <c r="J1" s="23" t="s">
        <v>78</v>
      </c>
      <c r="K1" s="23" t="s">
        <v>79</v>
      </c>
      <c r="L1" s="23" t="s">
        <v>80</v>
      </c>
      <c r="M1" s="23" t="s">
        <v>84</v>
      </c>
      <c r="N1" s="23" t="s">
        <v>85</v>
      </c>
      <c r="O1" s="23" t="s">
        <v>86</v>
      </c>
      <c r="P1" s="23" t="s">
        <v>87</v>
      </c>
      <c r="Q1" s="23" t="s">
        <v>88</v>
      </c>
      <c r="S1" s="1" t="s">
        <v>13</v>
      </c>
      <c r="T1" s="32" t="s">
        <v>0</v>
      </c>
      <c r="U1" s="33"/>
      <c r="V1" s="34"/>
    </row>
    <row r="2" spans="1:22" ht="58" x14ac:dyDescent="0.35">
      <c r="A2">
        <v>0</v>
      </c>
      <c r="B2">
        <v>1166.6071775768801</v>
      </c>
      <c r="C2">
        <v>532.35262517372496</v>
      </c>
      <c r="D2">
        <v>219.28242578990699</v>
      </c>
      <c r="E2">
        <f>Uganda_Adult_High_Risk_LRV_zero-Uganda_Adult_High_Risk_LRV_zero</f>
        <v>0</v>
      </c>
      <c r="F2">
        <f>Uganda_Adult_Medium_Risk_LRV_zero-Uganda_Adult_Medium_Risk_LRV_zero</f>
        <v>0</v>
      </c>
      <c r="G2">
        <f>Uganda_Adult_Low_Risk_LRV_zero-Uganda_Adult_Low_Risk_LRV_zero</f>
        <v>0</v>
      </c>
      <c r="H2">
        <f>V3-T3</f>
        <v>6</v>
      </c>
      <c r="I2">
        <f>V4-T4</f>
        <v>7</v>
      </c>
      <c r="J2">
        <f>V5-T5</f>
        <v>12</v>
      </c>
      <c r="K2">
        <f>V6-T6</f>
        <v>9</v>
      </c>
      <c r="L2">
        <f>V7-T7</f>
        <v>2</v>
      </c>
      <c r="M2">
        <f>U3</f>
        <v>116</v>
      </c>
      <c r="N2">
        <f>U4</f>
        <v>102</v>
      </c>
      <c r="O2">
        <v>42</v>
      </c>
      <c r="P2">
        <v>14</v>
      </c>
      <c r="Q2">
        <v>2</v>
      </c>
      <c r="S2" s="2" t="s">
        <v>1</v>
      </c>
      <c r="T2" s="3" t="s">
        <v>2</v>
      </c>
      <c r="U2" s="3" t="s">
        <v>3</v>
      </c>
      <c r="V2" s="3" t="s">
        <v>4</v>
      </c>
    </row>
    <row r="3" spans="1:22" ht="29" x14ac:dyDescent="0.35">
      <c r="A3">
        <v>0.1</v>
      </c>
      <c r="B3">
        <v>1098.0987882152101</v>
      </c>
      <c r="C3">
        <v>484.49166526371698</v>
      </c>
      <c r="D3">
        <v>200.16636606173401</v>
      </c>
      <c r="E3">
        <f t="shared" ref="E3:E34" si="0">B3-Uganda_Adult_High_Risk_LRV_zero</f>
        <v>-68.50838936166997</v>
      </c>
      <c r="F3">
        <f t="shared" ref="F3:F34" si="1">C3-Uganda_Adult_Medium_Risk_LRV_zero</f>
        <v>-47.860959910007978</v>
      </c>
      <c r="G3">
        <f t="shared" ref="G3:G34" si="2">D3-Uganda_Adult_Low_Risk_LRV_zero</f>
        <v>-19.116059728172985</v>
      </c>
      <c r="H3">
        <v>6</v>
      </c>
      <c r="I3">
        <v>7</v>
      </c>
      <c r="J3">
        <v>12</v>
      </c>
      <c r="K3">
        <v>9</v>
      </c>
      <c r="L3">
        <v>2</v>
      </c>
      <c r="M3">
        <v>116</v>
      </c>
      <c r="N3">
        <v>102</v>
      </c>
      <c r="O3">
        <v>42</v>
      </c>
      <c r="P3">
        <v>14</v>
      </c>
      <c r="Q3">
        <v>2</v>
      </c>
      <c r="S3" s="3" t="s">
        <v>5</v>
      </c>
      <c r="T3">
        <v>122</v>
      </c>
      <c r="U3">
        <v>116</v>
      </c>
      <c r="V3">
        <v>128</v>
      </c>
    </row>
    <row r="4" spans="1:22" ht="29" x14ac:dyDescent="0.35">
      <c r="A4">
        <v>0.2</v>
      </c>
      <c r="B4">
        <v>1029.67822266392</v>
      </c>
      <c r="C4">
        <v>440.41525097379701</v>
      </c>
      <c r="D4">
        <v>183.24253118450801</v>
      </c>
      <c r="E4" s="24">
        <f t="shared" si="0"/>
        <v>-136.92895491296008</v>
      </c>
      <c r="F4">
        <f t="shared" si="1"/>
        <v>-91.937374199927945</v>
      </c>
      <c r="G4">
        <f t="shared" si="2"/>
        <v>-36.039894605398985</v>
      </c>
      <c r="H4">
        <v>6</v>
      </c>
      <c r="I4">
        <v>7</v>
      </c>
      <c r="J4">
        <v>12</v>
      </c>
      <c r="K4">
        <v>9</v>
      </c>
      <c r="L4">
        <v>2</v>
      </c>
      <c r="M4">
        <v>116</v>
      </c>
      <c r="N4">
        <v>102</v>
      </c>
      <c r="O4">
        <v>42</v>
      </c>
      <c r="P4">
        <v>14</v>
      </c>
      <c r="Q4">
        <v>2</v>
      </c>
      <c r="S4" s="3" t="s">
        <v>6</v>
      </c>
      <c r="T4">
        <v>109</v>
      </c>
      <c r="U4">
        <v>102</v>
      </c>
      <c r="V4">
        <v>116</v>
      </c>
    </row>
    <row r="5" spans="1:22" x14ac:dyDescent="0.35">
      <c r="A5">
        <v>0.3</v>
      </c>
      <c r="B5">
        <v>961.84193758374704</v>
      </c>
      <c r="C5">
        <v>400.09340777229102</v>
      </c>
      <c r="D5">
        <v>168.26253823393901</v>
      </c>
      <c r="E5">
        <f t="shared" si="0"/>
        <v>-204.76523999313304</v>
      </c>
      <c r="F5" s="24">
        <f t="shared" si="1"/>
        <v>-132.25921740143394</v>
      </c>
      <c r="G5">
        <f t="shared" si="2"/>
        <v>-51.019887555967983</v>
      </c>
      <c r="H5">
        <v>6</v>
      </c>
      <c r="I5">
        <v>7</v>
      </c>
      <c r="J5">
        <v>12</v>
      </c>
      <c r="K5">
        <v>9</v>
      </c>
      <c r="L5">
        <v>2</v>
      </c>
      <c r="M5">
        <v>116</v>
      </c>
      <c r="N5">
        <v>102</v>
      </c>
      <c r="O5">
        <v>42</v>
      </c>
      <c r="P5">
        <v>14</v>
      </c>
      <c r="Q5">
        <v>2</v>
      </c>
      <c r="S5" s="3" t="s">
        <v>7</v>
      </c>
      <c r="T5">
        <v>51</v>
      </c>
      <c r="U5">
        <v>42</v>
      </c>
      <c r="V5">
        <v>63</v>
      </c>
    </row>
    <row r="6" spans="1:22" ht="43.5" x14ac:dyDescent="0.35">
      <c r="A6">
        <v>0.4</v>
      </c>
      <c r="B6">
        <v>895.10997101775604</v>
      </c>
      <c r="C6">
        <v>363.44451093976897</v>
      </c>
      <c r="D6">
        <v>155.008382545236</v>
      </c>
      <c r="E6">
        <f t="shared" si="0"/>
        <v>-271.49720655912404</v>
      </c>
      <c r="F6">
        <f t="shared" si="1"/>
        <v>-168.90811423395598</v>
      </c>
      <c r="G6">
        <f t="shared" si="2"/>
        <v>-64.274043244670992</v>
      </c>
      <c r="H6">
        <v>6</v>
      </c>
      <c r="I6">
        <v>7</v>
      </c>
      <c r="J6">
        <v>12</v>
      </c>
      <c r="K6">
        <v>9</v>
      </c>
      <c r="L6">
        <v>2</v>
      </c>
      <c r="M6">
        <v>116</v>
      </c>
      <c r="N6">
        <v>102</v>
      </c>
      <c r="O6">
        <v>42</v>
      </c>
      <c r="P6">
        <v>14</v>
      </c>
      <c r="Q6">
        <v>2</v>
      </c>
      <c r="S6" s="3" t="s">
        <v>8</v>
      </c>
      <c r="T6">
        <v>22</v>
      </c>
      <c r="U6">
        <v>14</v>
      </c>
      <c r="V6">
        <v>31</v>
      </c>
    </row>
    <row r="7" spans="1:22" x14ac:dyDescent="0.35">
      <c r="A7">
        <v>0.5</v>
      </c>
      <c r="B7">
        <v>830.002402726387</v>
      </c>
      <c r="C7">
        <v>330.34061287265502</v>
      </c>
      <c r="D7">
        <v>143.299328729096</v>
      </c>
      <c r="E7">
        <f t="shared" si="0"/>
        <v>-336.60477485049307</v>
      </c>
      <c r="F7">
        <f t="shared" si="1"/>
        <v>-202.01201230106994</v>
      </c>
      <c r="G7">
        <f t="shared" si="2"/>
        <v>-75.983097060810991</v>
      </c>
      <c r="H7">
        <v>6</v>
      </c>
      <c r="I7">
        <v>7</v>
      </c>
      <c r="J7">
        <v>12</v>
      </c>
      <c r="K7">
        <v>9</v>
      </c>
      <c r="L7">
        <v>2</v>
      </c>
      <c r="M7">
        <v>116</v>
      </c>
      <c r="N7">
        <v>102</v>
      </c>
      <c r="O7">
        <v>42</v>
      </c>
      <c r="P7">
        <v>14</v>
      </c>
      <c r="Q7">
        <v>2</v>
      </c>
      <c r="S7" s="3" t="s">
        <v>9</v>
      </c>
      <c r="T7">
        <v>4</v>
      </c>
      <c r="U7">
        <v>2</v>
      </c>
      <c r="V7">
        <v>6</v>
      </c>
    </row>
    <row r="8" spans="1:22" x14ac:dyDescent="0.35">
      <c r="A8">
        <v>0.6</v>
      </c>
      <c r="B8">
        <v>767.01800090673999</v>
      </c>
      <c r="C8">
        <v>300.60839281923597</v>
      </c>
      <c r="D8">
        <v>132.98635286467101</v>
      </c>
      <c r="E8">
        <f t="shared" si="0"/>
        <v>-399.58917667014009</v>
      </c>
      <c r="F8">
        <f t="shared" si="1"/>
        <v>-231.74423235448899</v>
      </c>
      <c r="G8">
        <f t="shared" si="2"/>
        <v>-86.29607292523599</v>
      </c>
      <c r="H8">
        <v>6</v>
      </c>
      <c r="I8">
        <v>7</v>
      </c>
      <c r="J8">
        <v>12</v>
      </c>
      <c r="K8">
        <v>9</v>
      </c>
      <c r="L8">
        <v>2</v>
      </c>
      <c r="M8">
        <v>116</v>
      </c>
      <c r="N8">
        <v>102</v>
      </c>
      <c r="O8">
        <v>42</v>
      </c>
      <c r="P8">
        <v>14</v>
      </c>
      <c r="Q8">
        <v>2</v>
      </c>
      <c r="S8" s="3" t="s">
        <v>10</v>
      </c>
      <c r="T8" s="3" t="s">
        <v>11</v>
      </c>
      <c r="U8" s="3" t="s">
        <v>11</v>
      </c>
      <c r="V8" s="3" t="s">
        <v>11</v>
      </c>
    </row>
    <row r="9" spans="1:22" x14ac:dyDescent="0.35">
      <c r="A9">
        <v>0.7</v>
      </c>
      <c r="B9">
        <v>706.62038166340403</v>
      </c>
      <c r="C9">
        <v>274.03300975261499</v>
      </c>
      <c r="D9">
        <v>123.9414898078</v>
      </c>
      <c r="E9">
        <f t="shared" si="0"/>
        <v>-459.98679591347604</v>
      </c>
      <c r="F9">
        <f t="shared" si="1"/>
        <v>-258.31961542110997</v>
      </c>
      <c r="G9">
        <f t="shared" si="2"/>
        <v>-95.340935982106998</v>
      </c>
      <c r="H9">
        <v>6</v>
      </c>
      <c r="I9">
        <v>7</v>
      </c>
      <c r="J9">
        <v>12</v>
      </c>
      <c r="K9">
        <v>9</v>
      </c>
      <c r="L9">
        <v>2</v>
      </c>
      <c r="M9">
        <v>116</v>
      </c>
      <c r="N9">
        <v>102</v>
      </c>
      <c r="O9">
        <v>42</v>
      </c>
      <c r="P9">
        <v>14</v>
      </c>
      <c r="Q9">
        <v>2</v>
      </c>
    </row>
    <row r="10" spans="1:22" x14ac:dyDescent="0.35">
      <c r="A10">
        <v>0.8</v>
      </c>
      <c r="B10">
        <v>649.21488940676397</v>
      </c>
      <c r="C10">
        <v>250.36815902790499</v>
      </c>
      <c r="D10">
        <v>116.04771745842901</v>
      </c>
      <c r="E10">
        <f t="shared" si="0"/>
        <v>-517.3922881701161</v>
      </c>
      <c r="F10">
        <f t="shared" si="1"/>
        <v>-281.98446614581997</v>
      </c>
      <c r="G10">
        <f t="shared" si="2"/>
        <v>-103.23470833147799</v>
      </c>
      <c r="H10">
        <v>6</v>
      </c>
      <c r="I10">
        <v>7</v>
      </c>
      <c r="J10">
        <v>12</v>
      </c>
      <c r="K10">
        <v>9</v>
      </c>
      <c r="L10">
        <v>2</v>
      </c>
      <c r="M10">
        <v>116</v>
      </c>
      <c r="N10">
        <v>102</v>
      </c>
      <c r="O10">
        <v>42</v>
      </c>
      <c r="P10">
        <v>14</v>
      </c>
      <c r="Q10">
        <v>2</v>
      </c>
    </row>
    <row r="11" spans="1:22" x14ac:dyDescent="0.35">
      <c r="A11">
        <v>0.9</v>
      </c>
      <c r="B11">
        <v>595.11486196914097</v>
      </c>
      <c r="C11">
        <v>229.35003237599699</v>
      </c>
      <c r="D11">
        <v>109.191586798399</v>
      </c>
      <c r="E11">
        <f t="shared" si="0"/>
        <v>-571.4923156077391</v>
      </c>
      <c r="F11">
        <f t="shared" si="1"/>
        <v>-303.00259279772797</v>
      </c>
      <c r="G11">
        <f t="shared" si="2"/>
        <v>-110.09083899150799</v>
      </c>
      <c r="H11">
        <v>6</v>
      </c>
      <c r="I11">
        <v>7</v>
      </c>
      <c r="J11">
        <v>12</v>
      </c>
      <c r="K11">
        <v>9</v>
      </c>
      <c r="L11">
        <v>2</v>
      </c>
      <c r="M11">
        <v>116</v>
      </c>
      <c r="N11">
        <v>102</v>
      </c>
      <c r="O11">
        <v>42</v>
      </c>
      <c r="P11">
        <v>14</v>
      </c>
      <c r="Q11">
        <v>2</v>
      </c>
    </row>
    <row r="12" spans="1:22" x14ac:dyDescent="0.35">
      <c r="A12">
        <v>1</v>
      </c>
      <c r="B12">
        <v>544.52160814262697</v>
      </c>
      <c r="C12">
        <v>210.71067669659001</v>
      </c>
      <c r="D12">
        <v>103.259158427887</v>
      </c>
      <c r="E12">
        <f t="shared" si="0"/>
        <v>-622.0855694342531</v>
      </c>
      <c r="F12">
        <f t="shared" si="1"/>
        <v>-321.64194847713497</v>
      </c>
      <c r="G12" s="24">
        <f t="shared" si="2"/>
        <v>-116.02326736201999</v>
      </c>
      <c r="H12">
        <v>6</v>
      </c>
      <c r="I12">
        <v>7</v>
      </c>
      <c r="J12">
        <v>12</v>
      </c>
      <c r="K12">
        <v>9</v>
      </c>
      <c r="L12">
        <v>2</v>
      </c>
      <c r="M12">
        <v>116</v>
      </c>
      <c r="N12">
        <v>102</v>
      </c>
      <c r="O12">
        <v>42</v>
      </c>
      <c r="P12">
        <v>14</v>
      </c>
      <c r="Q12">
        <v>2</v>
      </c>
    </row>
    <row r="13" spans="1:22" x14ac:dyDescent="0.35">
      <c r="A13">
        <v>1.1000000000000001</v>
      </c>
      <c r="B13">
        <v>497.53300089984702</v>
      </c>
      <c r="C13">
        <v>194.18758509786201</v>
      </c>
      <c r="D13">
        <v>98.135687779949393</v>
      </c>
      <c r="E13">
        <f t="shared" si="0"/>
        <v>-669.07417667703305</v>
      </c>
      <c r="F13">
        <f t="shared" si="1"/>
        <v>-338.16504007586298</v>
      </c>
      <c r="G13">
        <f t="shared" si="2"/>
        <v>-121.1467380099576</v>
      </c>
      <c r="H13">
        <v>6</v>
      </c>
      <c r="I13">
        <v>7</v>
      </c>
      <c r="J13">
        <v>12</v>
      </c>
      <c r="K13">
        <v>9</v>
      </c>
      <c r="L13">
        <v>2</v>
      </c>
      <c r="M13">
        <v>116</v>
      </c>
      <c r="N13">
        <v>102</v>
      </c>
      <c r="O13">
        <v>42</v>
      </c>
      <c r="P13">
        <v>14</v>
      </c>
      <c r="Q13">
        <v>2</v>
      </c>
    </row>
    <row r="14" spans="1:22" x14ac:dyDescent="0.35">
      <c r="A14">
        <v>1.2</v>
      </c>
      <c r="B14">
        <v>454.16685080733299</v>
      </c>
      <c r="C14">
        <v>179.52983276944201</v>
      </c>
      <c r="D14">
        <v>93.709000080215901</v>
      </c>
      <c r="E14">
        <f t="shared" si="0"/>
        <v>-712.44032676954703</v>
      </c>
      <c r="F14">
        <f t="shared" si="1"/>
        <v>-352.82279240428295</v>
      </c>
      <c r="G14">
        <f t="shared" si="2"/>
        <v>-125.57342570969109</v>
      </c>
      <c r="H14">
        <v>6</v>
      </c>
      <c r="I14">
        <v>7</v>
      </c>
      <c r="J14">
        <v>12</v>
      </c>
      <c r="K14">
        <v>9</v>
      </c>
      <c r="L14">
        <v>2</v>
      </c>
      <c r="M14">
        <v>116</v>
      </c>
      <c r="N14">
        <v>102</v>
      </c>
      <c r="O14">
        <v>42</v>
      </c>
      <c r="P14">
        <v>14</v>
      </c>
      <c r="Q14">
        <v>2</v>
      </c>
    </row>
    <row r="15" spans="1:22" x14ac:dyDescent="0.35">
      <c r="A15">
        <v>1.3</v>
      </c>
      <c r="B15">
        <v>414.38301915522402</v>
      </c>
      <c r="C15">
        <v>166.50345217345301</v>
      </c>
      <c r="D15">
        <v>89.875002259479203</v>
      </c>
      <c r="E15">
        <f t="shared" si="0"/>
        <v>-752.22415842165606</v>
      </c>
      <c r="F15">
        <f t="shared" si="1"/>
        <v>-365.84917300027195</v>
      </c>
      <c r="G15">
        <f t="shared" si="2"/>
        <v>-129.40742353042779</v>
      </c>
      <c r="H15">
        <v>6</v>
      </c>
      <c r="I15">
        <v>7</v>
      </c>
      <c r="J15">
        <v>12</v>
      </c>
      <c r="K15">
        <v>9</v>
      </c>
      <c r="L15">
        <v>2</v>
      </c>
      <c r="M15">
        <v>116</v>
      </c>
      <c r="N15">
        <v>102</v>
      </c>
      <c r="O15">
        <v>42</v>
      </c>
      <c r="P15">
        <v>14</v>
      </c>
      <c r="Q15">
        <v>2</v>
      </c>
    </row>
    <row r="16" spans="1:22" x14ac:dyDescent="0.35">
      <c r="A16">
        <v>1.4</v>
      </c>
      <c r="B16">
        <v>378.09662218481202</v>
      </c>
      <c r="C16">
        <v>154.89775833267001</v>
      </c>
      <c r="D16">
        <v>86.542636492227999</v>
      </c>
      <c r="E16">
        <f t="shared" si="0"/>
        <v>-788.510555392068</v>
      </c>
      <c r="F16">
        <f t="shared" si="1"/>
        <v>-377.45486684105492</v>
      </c>
      <c r="G16">
        <f t="shared" si="2"/>
        <v>-132.73978929767901</v>
      </c>
      <c r="H16">
        <v>6</v>
      </c>
      <c r="I16">
        <v>7</v>
      </c>
      <c r="J16">
        <v>12</v>
      </c>
      <c r="K16">
        <v>9</v>
      </c>
      <c r="L16">
        <v>2</v>
      </c>
      <c r="M16">
        <v>116</v>
      </c>
      <c r="N16">
        <v>102</v>
      </c>
      <c r="O16">
        <v>42</v>
      </c>
      <c r="P16">
        <v>14</v>
      </c>
      <c r="Q16">
        <v>2</v>
      </c>
    </row>
    <row r="17" spans="1:17" x14ac:dyDescent="0.35">
      <c r="A17">
        <v>1.5</v>
      </c>
      <c r="B17">
        <v>345.17609100329901</v>
      </c>
      <c r="C17">
        <v>144.53146657425501</v>
      </c>
      <c r="D17">
        <v>83.636045364160594</v>
      </c>
      <c r="E17">
        <f t="shared" si="0"/>
        <v>-821.43108657358107</v>
      </c>
      <c r="F17">
        <f t="shared" si="1"/>
        <v>-387.82115859946998</v>
      </c>
      <c r="G17">
        <f t="shared" si="2"/>
        <v>-135.6463804257464</v>
      </c>
      <c r="H17">
        <v>6</v>
      </c>
      <c r="I17">
        <v>7</v>
      </c>
      <c r="J17">
        <v>12</v>
      </c>
      <c r="K17">
        <v>9</v>
      </c>
      <c r="L17">
        <v>2</v>
      </c>
      <c r="M17">
        <v>116</v>
      </c>
      <c r="N17">
        <v>102</v>
      </c>
      <c r="O17">
        <v>42</v>
      </c>
      <c r="P17">
        <v>14</v>
      </c>
      <c r="Q17">
        <v>2</v>
      </c>
    </row>
    <row r="18" spans="1:17" x14ac:dyDescent="0.35">
      <c r="A18">
        <v>1.6</v>
      </c>
      <c r="B18">
        <v>315.432739184296</v>
      </c>
      <c r="C18">
        <v>135.255804585308</v>
      </c>
      <c r="D18">
        <v>81.093406190478206</v>
      </c>
      <c r="E18">
        <f t="shared" si="0"/>
        <v>-851.17443839258408</v>
      </c>
      <c r="F18">
        <f t="shared" si="1"/>
        <v>-397.09682058841696</v>
      </c>
      <c r="G18">
        <f t="shared" si="2"/>
        <v>-138.18901959942878</v>
      </c>
      <c r="H18">
        <v>6</v>
      </c>
      <c r="I18">
        <v>7</v>
      </c>
      <c r="J18">
        <v>12</v>
      </c>
      <c r="K18">
        <v>9</v>
      </c>
      <c r="L18">
        <v>2</v>
      </c>
      <c r="M18">
        <v>116</v>
      </c>
      <c r="N18">
        <v>102</v>
      </c>
      <c r="O18">
        <v>42</v>
      </c>
      <c r="P18">
        <v>14</v>
      </c>
      <c r="Q18">
        <v>2</v>
      </c>
    </row>
    <row r="19" spans="1:17" x14ac:dyDescent="0.35">
      <c r="A19">
        <v>1.7</v>
      </c>
      <c r="B19">
        <v>288.62085120876401</v>
      </c>
      <c r="C19">
        <v>126.952721232567</v>
      </c>
      <c r="D19">
        <v>78.863518921446399</v>
      </c>
      <c r="E19">
        <f t="shared" si="0"/>
        <v>-877.98632636811612</v>
      </c>
      <c r="F19">
        <f t="shared" si="1"/>
        <v>-405.39990394115796</v>
      </c>
      <c r="G19">
        <f t="shared" si="2"/>
        <v>-140.4189068684606</v>
      </c>
      <c r="H19">
        <v>6</v>
      </c>
      <c r="I19">
        <v>7</v>
      </c>
      <c r="J19">
        <v>12</v>
      </c>
      <c r="K19">
        <v>9</v>
      </c>
      <c r="L19">
        <v>2</v>
      </c>
      <c r="M19">
        <v>116</v>
      </c>
      <c r="N19">
        <v>102</v>
      </c>
      <c r="O19">
        <v>42</v>
      </c>
      <c r="P19">
        <v>14</v>
      </c>
      <c r="Q19">
        <v>2</v>
      </c>
    </row>
    <row r="20" spans="1:17" x14ac:dyDescent="0.35">
      <c r="A20">
        <v>1.8</v>
      </c>
      <c r="B20">
        <v>264.45834044516897</v>
      </c>
      <c r="C20">
        <v>119.52868636422301</v>
      </c>
      <c r="D20">
        <v>76.902004963700406</v>
      </c>
      <c r="E20">
        <f t="shared" si="0"/>
        <v>-902.14883713171116</v>
      </c>
      <c r="F20">
        <f t="shared" si="1"/>
        <v>-412.82393880950195</v>
      </c>
      <c r="G20">
        <f t="shared" si="2"/>
        <v>-142.3804208262066</v>
      </c>
      <c r="H20">
        <v>6</v>
      </c>
      <c r="I20">
        <v>7</v>
      </c>
      <c r="J20">
        <v>12</v>
      </c>
      <c r="K20">
        <v>9</v>
      </c>
      <c r="L20">
        <v>2</v>
      </c>
      <c r="M20">
        <v>116</v>
      </c>
      <c r="N20">
        <v>102</v>
      </c>
      <c r="O20">
        <v>42</v>
      </c>
      <c r="P20">
        <v>14</v>
      </c>
      <c r="Q20">
        <v>2</v>
      </c>
    </row>
    <row r="21" spans="1:17" x14ac:dyDescent="0.35">
      <c r="A21">
        <v>1.9</v>
      </c>
      <c r="B21">
        <v>242.66049886385801</v>
      </c>
      <c r="C21">
        <v>112.906476722259</v>
      </c>
      <c r="D21">
        <v>75.168796538237103</v>
      </c>
      <c r="E21">
        <f t="shared" si="0"/>
        <v>-923.94667871302204</v>
      </c>
      <c r="F21">
        <f t="shared" si="1"/>
        <v>-419.44614845146594</v>
      </c>
      <c r="G21">
        <f t="shared" si="2"/>
        <v>-144.11362925166989</v>
      </c>
      <c r="H21">
        <v>6</v>
      </c>
      <c r="I21">
        <v>7</v>
      </c>
      <c r="J21">
        <v>12</v>
      </c>
      <c r="K21">
        <v>9</v>
      </c>
      <c r="L21">
        <v>2</v>
      </c>
      <c r="M21">
        <v>116</v>
      </c>
      <c r="N21">
        <v>102</v>
      </c>
      <c r="O21">
        <v>42</v>
      </c>
      <c r="P21">
        <v>14</v>
      </c>
      <c r="Q21">
        <v>2</v>
      </c>
    </row>
    <row r="22" spans="1:17" x14ac:dyDescent="0.35">
      <c r="A22">
        <v>2</v>
      </c>
      <c r="B22">
        <v>222.97233456517401</v>
      </c>
      <c r="C22">
        <v>107.017576231503</v>
      </c>
      <c r="D22">
        <v>73.627641513328498</v>
      </c>
      <c r="E22">
        <f t="shared" si="0"/>
        <v>-943.63484301170604</v>
      </c>
      <c r="F22">
        <f t="shared" si="1"/>
        <v>-425.33504894222199</v>
      </c>
      <c r="G22">
        <f t="shared" si="2"/>
        <v>-145.65478427657848</v>
      </c>
      <c r="H22">
        <v>6</v>
      </c>
      <c r="I22">
        <v>7</v>
      </c>
      <c r="J22">
        <v>12</v>
      </c>
      <c r="K22">
        <v>9</v>
      </c>
      <c r="L22">
        <v>2</v>
      </c>
      <c r="M22">
        <v>116</v>
      </c>
      <c r="N22">
        <v>102</v>
      </c>
      <c r="O22">
        <v>42</v>
      </c>
      <c r="P22">
        <v>14</v>
      </c>
      <c r="Q22">
        <v>2</v>
      </c>
    </row>
    <row r="23" spans="1:17" x14ac:dyDescent="0.35">
      <c r="A23">
        <v>2.1</v>
      </c>
      <c r="B23">
        <v>205.18814262848201</v>
      </c>
      <c r="C23">
        <v>101.796836685697</v>
      </c>
      <c r="D23">
        <v>72.2470949251679</v>
      </c>
      <c r="E23">
        <f t="shared" si="0"/>
        <v>-961.41903494839812</v>
      </c>
      <c r="F23">
        <f t="shared" si="1"/>
        <v>-430.55578848802793</v>
      </c>
      <c r="G23">
        <f t="shared" si="2"/>
        <v>-147.03533086473908</v>
      </c>
      <c r="H23">
        <v>6</v>
      </c>
      <c r="I23">
        <v>7</v>
      </c>
      <c r="J23">
        <v>12</v>
      </c>
      <c r="K23">
        <v>9</v>
      </c>
      <c r="L23">
        <v>2</v>
      </c>
      <c r="M23">
        <v>116</v>
      </c>
      <c r="N23">
        <v>102</v>
      </c>
      <c r="O23">
        <v>42</v>
      </c>
      <c r="P23">
        <v>14</v>
      </c>
      <c r="Q23">
        <v>2</v>
      </c>
    </row>
    <row r="24" spans="1:17" x14ac:dyDescent="0.35">
      <c r="A24">
        <v>2.2000000000000002</v>
      </c>
      <c r="B24">
        <v>189.152227283244</v>
      </c>
      <c r="C24">
        <v>97.179829072101001</v>
      </c>
      <c r="D24">
        <v>71.001700301960199</v>
      </c>
      <c r="E24">
        <f t="shared" si="0"/>
        <v>-977.4549502936361</v>
      </c>
      <c r="F24">
        <f t="shared" si="1"/>
        <v>-435.17279610162393</v>
      </c>
      <c r="G24">
        <f t="shared" si="2"/>
        <v>-148.2807254879468</v>
      </c>
      <c r="H24">
        <v>6</v>
      </c>
      <c r="I24">
        <v>7</v>
      </c>
      <c r="J24">
        <v>12</v>
      </c>
      <c r="K24">
        <v>9</v>
      </c>
      <c r="L24">
        <v>2</v>
      </c>
      <c r="M24">
        <v>116</v>
      </c>
      <c r="N24">
        <v>102</v>
      </c>
      <c r="O24">
        <v>42</v>
      </c>
      <c r="P24">
        <v>14</v>
      </c>
      <c r="Q24">
        <v>2</v>
      </c>
    </row>
    <row r="25" spans="1:17" x14ac:dyDescent="0.35">
      <c r="A25">
        <v>2.2999999999999998</v>
      </c>
      <c r="B25">
        <v>174.74306519163699</v>
      </c>
      <c r="C25">
        <v>93.102282073149695</v>
      </c>
      <c r="D25">
        <v>69.872231418170401</v>
      </c>
      <c r="E25">
        <f t="shared" si="0"/>
        <v>-991.86411238524306</v>
      </c>
      <c r="F25">
        <f t="shared" si="1"/>
        <v>-439.25034310057526</v>
      </c>
      <c r="G25">
        <f t="shared" si="2"/>
        <v>-149.41019437173659</v>
      </c>
      <c r="H25">
        <v>6</v>
      </c>
      <c r="I25">
        <v>7</v>
      </c>
      <c r="J25">
        <v>12</v>
      </c>
      <c r="K25">
        <v>9</v>
      </c>
      <c r="L25">
        <v>2</v>
      </c>
      <c r="M25">
        <v>116</v>
      </c>
      <c r="N25">
        <v>102</v>
      </c>
      <c r="O25">
        <v>42</v>
      </c>
      <c r="P25">
        <v>14</v>
      </c>
      <c r="Q25">
        <v>2</v>
      </c>
    </row>
    <row r="26" spans="1:17" x14ac:dyDescent="0.35">
      <c r="A26">
        <v>2.4</v>
      </c>
      <c r="B26">
        <v>161.85178754228301</v>
      </c>
      <c r="C26">
        <v>89.500568259436903</v>
      </c>
      <c r="D26">
        <v>68.844634899530902</v>
      </c>
      <c r="E26">
        <f t="shared" si="0"/>
        <v>-1004.7553900345971</v>
      </c>
      <c r="F26">
        <f t="shared" si="1"/>
        <v>-442.85205691428803</v>
      </c>
      <c r="G26">
        <f t="shared" si="2"/>
        <v>-150.43779089037611</v>
      </c>
      <c r="H26">
        <v>6</v>
      </c>
      <c r="I26">
        <v>7</v>
      </c>
      <c r="J26">
        <v>12</v>
      </c>
      <c r="K26">
        <v>9</v>
      </c>
      <c r="L26">
        <v>2</v>
      </c>
      <c r="M26">
        <v>116</v>
      </c>
      <c r="N26">
        <v>102</v>
      </c>
      <c r="O26">
        <v>42</v>
      </c>
      <c r="P26">
        <v>14</v>
      </c>
      <c r="Q26">
        <v>2</v>
      </c>
    </row>
    <row r="27" spans="1:17" x14ac:dyDescent="0.35">
      <c r="A27">
        <v>2.5</v>
      </c>
      <c r="B27">
        <v>150.36640748892199</v>
      </c>
      <c r="C27">
        <v>86.312748356751996</v>
      </c>
      <c r="D27">
        <v>67.908025369472995</v>
      </c>
      <c r="E27">
        <f t="shared" si="0"/>
        <v>-1016.240770087958</v>
      </c>
      <c r="F27">
        <f t="shared" si="1"/>
        <v>-446.03987681697299</v>
      </c>
      <c r="G27">
        <f t="shared" si="2"/>
        <v>-151.374400420434</v>
      </c>
      <c r="H27">
        <v>6</v>
      </c>
      <c r="I27">
        <v>7</v>
      </c>
      <c r="J27">
        <v>12</v>
      </c>
      <c r="K27">
        <v>9</v>
      </c>
      <c r="L27">
        <v>2</v>
      </c>
      <c r="M27">
        <v>116</v>
      </c>
      <c r="N27">
        <v>102</v>
      </c>
      <c r="O27">
        <v>42</v>
      </c>
      <c r="P27">
        <v>14</v>
      </c>
      <c r="Q27">
        <v>2</v>
      </c>
    </row>
    <row r="28" spans="1:17" x14ac:dyDescent="0.35">
      <c r="A28">
        <v>2.6</v>
      </c>
      <c r="B28">
        <v>140.16648818580299</v>
      </c>
      <c r="C28">
        <v>83.480444845060006</v>
      </c>
      <c r="D28">
        <v>67.052434173388207</v>
      </c>
      <c r="E28">
        <f t="shared" si="0"/>
        <v>-1026.4406893910771</v>
      </c>
      <c r="F28">
        <f t="shared" si="1"/>
        <v>-448.87218032866497</v>
      </c>
      <c r="G28">
        <f t="shared" si="2"/>
        <v>-152.22999161651879</v>
      </c>
      <c r="H28">
        <v>6</v>
      </c>
      <c r="I28">
        <v>7</v>
      </c>
      <c r="J28">
        <v>12</v>
      </c>
      <c r="K28">
        <v>9</v>
      </c>
      <c r="L28">
        <v>2</v>
      </c>
      <c r="M28">
        <v>116</v>
      </c>
      <c r="N28">
        <v>102</v>
      </c>
      <c r="O28">
        <v>42</v>
      </c>
      <c r="P28">
        <v>14</v>
      </c>
      <c r="Q28">
        <v>2</v>
      </c>
    </row>
    <row r="29" spans="1:17" x14ac:dyDescent="0.35">
      <c r="A29">
        <v>2.7</v>
      </c>
      <c r="B29">
        <v>131.12614345438499</v>
      </c>
      <c r="C29">
        <v>80.951531881409807</v>
      </c>
      <c r="D29">
        <v>66.267099850082005</v>
      </c>
      <c r="E29">
        <f t="shared" si="0"/>
        <v>-1035.4810341224952</v>
      </c>
      <c r="F29">
        <f t="shared" si="1"/>
        <v>-451.40109329231518</v>
      </c>
      <c r="G29">
        <f t="shared" si="2"/>
        <v>-153.015325939825</v>
      </c>
      <c r="H29">
        <v>6</v>
      </c>
      <c r="I29">
        <v>7</v>
      </c>
      <c r="J29">
        <v>12</v>
      </c>
      <c r="K29">
        <v>9</v>
      </c>
      <c r="L29">
        <v>2</v>
      </c>
      <c r="M29">
        <v>116</v>
      </c>
      <c r="N29">
        <v>102</v>
      </c>
      <c r="O29">
        <v>42</v>
      </c>
      <c r="P29">
        <v>14</v>
      </c>
      <c r="Q29">
        <v>2</v>
      </c>
    </row>
    <row r="30" spans="1:17" x14ac:dyDescent="0.35">
      <c r="A30">
        <v>2.8</v>
      </c>
      <c r="B30">
        <v>123.120528233795</v>
      </c>
      <c r="C30">
        <v>78.682540738384006</v>
      </c>
      <c r="D30">
        <v>65.539962874750401</v>
      </c>
      <c r="E30">
        <f t="shared" si="0"/>
        <v>-1043.486649343085</v>
      </c>
      <c r="F30">
        <f t="shared" si="1"/>
        <v>-453.67008443534098</v>
      </c>
      <c r="G30">
        <f t="shared" si="2"/>
        <v>-153.74246291515658</v>
      </c>
      <c r="H30">
        <v>6</v>
      </c>
      <c r="I30">
        <v>7</v>
      </c>
      <c r="J30">
        <v>12</v>
      </c>
      <c r="K30">
        <v>9</v>
      </c>
      <c r="L30">
        <v>2</v>
      </c>
      <c r="M30">
        <v>116</v>
      </c>
      <c r="N30">
        <v>102</v>
      </c>
      <c r="O30">
        <v>42</v>
      </c>
      <c r="P30">
        <v>14</v>
      </c>
      <c r="Q30">
        <v>2</v>
      </c>
    </row>
    <row r="31" spans="1:17" x14ac:dyDescent="0.35">
      <c r="A31">
        <v>2.9</v>
      </c>
      <c r="B31">
        <v>116.03164494745801</v>
      </c>
      <c r="C31">
        <v>76.639252806887498</v>
      </c>
      <c r="D31">
        <v>64.858551945089701</v>
      </c>
      <c r="E31">
        <f t="shared" si="0"/>
        <v>-1050.575532629422</v>
      </c>
      <c r="F31">
        <f t="shared" si="1"/>
        <v>-455.71337236683746</v>
      </c>
      <c r="G31">
        <f t="shared" si="2"/>
        <v>-154.42387384481731</v>
      </c>
      <c r="H31">
        <v>6</v>
      </c>
      <c r="I31">
        <v>7</v>
      </c>
      <c r="J31">
        <v>12</v>
      </c>
      <c r="K31">
        <v>9</v>
      </c>
      <c r="L31">
        <v>2</v>
      </c>
      <c r="M31">
        <v>116</v>
      </c>
      <c r="N31">
        <v>102</v>
      </c>
      <c r="O31">
        <v>42</v>
      </c>
      <c r="P31">
        <v>14</v>
      </c>
      <c r="Q31">
        <v>2</v>
      </c>
    </row>
    <row r="32" spans="1:17" x14ac:dyDescent="0.35">
      <c r="A32">
        <v>3</v>
      </c>
      <c r="B32">
        <v>109.751237808992</v>
      </c>
      <c r="C32">
        <v>74.794802431851906</v>
      </c>
      <c r="D32">
        <v>64.2117252117704</v>
      </c>
      <c r="E32">
        <f t="shared" si="0"/>
        <v>-1056.855939767888</v>
      </c>
      <c r="F32">
        <f t="shared" si="1"/>
        <v>-457.55782274187305</v>
      </c>
      <c r="G32">
        <f t="shared" si="2"/>
        <v>-155.07070057813661</v>
      </c>
      <c r="H32">
        <v>6</v>
      </c>
      <c r="I32">
        <v>7</v>
      </c>
      <c r="J32">
        <v>12</v>
      </c>
      <c r="K32">
        <v>9</v>
      </c>
      <c r="L32">
        <v>2</v>
      </c>
      <c r="M32">
        <v>116</v>
      </c>
      <c r="N32">
        <v>102</v>
      </c>
      <c r="O32">
        <v>42</v>
      </c>
      <c r="P32">
        <v>14</v>
      </c>
      <c r="Q32">
        <v>2</v>
      </c>
    </row>
    <row r="33" spans="1:17" x14ac:dyDescent="0.35">
      <c r="A33">
        <v>3.1</v>
      </c>
      <c r="B33">
        <v>104.18071884530301</v>
      </c>
      <c r="C33">
        <v>73.125979142872097</v>
      </c>
      <c r="D33">
        <v>63.591272535047402</v>
      </c>
      <c r="E33">
        <f t="shared" si="0"/>
        <v>-1062.426458731577</v>
      </c>
      <c r="F33">
        <f t="shared" si="1"/>
        <v>-459.22664603085286</v>
      </c>
      <c r="G33">
        <f t="shared" si="2"/>
        <v>-155.69115325485959</v>
      </c>
      <c r="H33">
        <v>6</v>
      </c>
      <c r="I33">
        <v>7</v>
      </c>
      <c r="J33">
        <v>12</v>
      </c>
      <c r="K33">
        <v>9</v>
      </c>
      <c r="L33">
        <v>2</v>
      </c>
      <c r="M33">
        <v>116</v>
      </c>
      <c r="N33">
        <v>102</v>
      </c>
      <c r="O33">
        <v>42</v>
      </c>
      <c r="P33">
        <v>14</v>
      </c>
      <c r="Q33">
        <v>2</v>
      </c>
    </row>
    <row r="34" spans="1:17" x14ac:dyDescent="0.35">
      <c r="A34">
        <v>3.2</v>
      </c>
      <c r="B34">
        <v>99.229851686178705</v>
      </c>
      <c r="C34">
        <v>71.609373684392594</v>
      </c>
      <c r="D34">
        <v>62.9925816963203</v>
      </c>
      <c r="E34">
        <f t="shared" si="0"/>
        <v>-1067.3773258907013</v>
      </c>
      <c r="F34">
        <f t="shared" si="1"/>
        <v>-460.74325148933235</v>
      </c>
      <c r="G34">
        <f t="shared" si="2"/>
        <v>-156.28984409358668</v>
      </c>
      <c r="H34">
        <v>6</v>
      </c>
      <c r="I34">
        <v>7</v>
      </c>
      <c r="J34">
        <v>12</v>
      </c>
      <c r="K34">
        <v>9</v>
      </c>
      <c r="L34">
        <v>2</v>
      </c>
      <c r="M34">
        <v>116</v>
      </c>
      <c r="N34">
        <v>102</v>
      </c>
      <c r="O34">
        <v>42</v>
      </c>
      <c r="P34">
        <v>14</v>
      </c>
      <c r="Q34">
        <v>2</v>
      </c>
    </row>
    <row r="35" spans="1:17" x14ac:dyDescent="0.35">
      <c r="A35">
        <v>3.3</v>
      </c>
      <c r="B35">
        <v>94.816259809105404</v>
      </c>
      <c r="C35">
        <v>70.219179037897504</v>
      </c>
      <c r="D35">
        <v>62.414213298779003</v>
      </c>
      <c r="E35">
        <f t="shared" ref="E35:E66" si="3">B35-Uganda_Adult_High_Risk_LRV_zero</f>
        <v>-1071.7909177677748</v>
      </c>
      <c r="F35">
        <f t="shared" ref="F35:F66" si="4">C35-Uganda_Adult_Medium_Risk_LRV_zero</f>
        <v>-462.13344613582746</v>
      </c>
      <c r="G35">
        <f t="shared" ref="G35:G66" si="5">D35-Uganda_Adult_Low_Risk_LRV_zero</f>
        <v>-156.86821249112799</v>
      </c>
      <c r="H35">
        <v>6</v>
      </c>
      <c r="I35">
        <v>7</v>
      </c>
      <c r="J35">
        <v>12</v>
      </c>
      <c r="K35">
        <v>9</v>
      </c>
      <c r="L35">
        <v>2</v>
      </c>
      <c r="M35">
        <v>116</v>
      </c>
      <c r="N35">
        <v>102</v>
      </c>
      <c r="O35">
        <v>42</v>
      </c>
      <c r="P35">
        <v>14</v>
      </c>
      <c r="Q35">
        <v>2</v>
      </c>
    </row>
    <row r="36" spans="1:17" x14ac:dyDescent="0.35">
      <c r="A36">
        <v>3.4</v>
      </c>
      <c r="B36">
        <v>90.866526420358099</v>
      </c>
      <c r="C36">
        <v>68.927780943374401</v>
      </c>
      <c r="D36">
        <v>61.856785408494197</v>
      </c>
      <c r="E36">
        <f t="shared" si="3"/>
        <v>-1075.7406511565221</v>
      </c>
      <c r="F36">
        <f t="shared" si="4"/>
        <v>-463.42484423035057</v>
      </c>
      <c r="G36">
        <f t="shared" si="5"/>
        <v>-157.42564038141279</v>
      </c>
      <c r="H36">
        <v>6</v>
      </c>
      <c r="I36">
        <v>7</v>
      </c>
      <c r="J36">
        <v>12</v>
      </c>
      <c r="K36">
        <v>9</v>
      </c>
      <c r="L36">
        <v>2</v>
      </c>
      <c r="M36">
        <v>116</v>
      </c>
      <c r="N36">
        <v>102</v>
      </c>
      <c r="O36">
        <v>42</v>
      </c>
      <c r="P36">
        <v>14</v>
      </c>
      <c r="Q36">
        <v>2</v>
      </c>
    </row>
    <row r="37" spans="1:17" x14ac:dyDescent="0.35">
      <c r="A37">
        <v>3.5</v>
      </c>
      <c r="B37">
        <v>87.318069061589796</v>
      </c>
      <c r="C37">
        <v>67.708916269415695</v>
      </c>
      <c r="D37">
        <v>61.321732227424697</v>
      </c>
      <c r="E37">
        <f t="shared" si="3"/>
        <v>-1079.2891085152903</v>
      </c>
      <c r="F37">
        <f t="shared" si="4"/>
        <v>-464.64370890430928</v>
      </c>
      <c r="G37">
        <f t="shared" si="5"/>
        <v>-157.96069356248231</v>
      </c>
      <c r="H37">
        <v>6</v>
      </c>
      <c r="I37">
        <v>7</v>
      </c>
      <c r="J37">
        <v>12</v>
      </c>
      <c r="K37">
        <v>9</v>
      </c>
      <c r="L37">
        <v>2</v>
      </c>
      <c r="M37">
        <v>116</v>
      </c>
      <c r="N37">
        <v>102</v>
      </c>
      <c r="O37">
        <v>42</v>
      </c>
      <c r="P37">
        <v>14</v>
      </c>
      <c r="Q37">
        <v>2</v>
      </c>
    </row>
    <row r="38" spans="1:17" x14ac:dyDescent="0.35">
      <c r="A38">
        <v>3.6</v>
      </c>
      <c r="B38">
        <v>84.120417037516802</v>
      </c>
      <c r="C38">
        <v>66.541762678495701</v>
      </c>
      <c r="D38">
        <v>60.810336731642899</v>
      </c>
      <c r="E38">
        <f t="shared" si="3"/>
        <v>-1082.4867605393633</v>
      </c>
      <c r="F38">
        <f t="shared" si="4"/>
        <v>-465.81086249522923</v>
      </c>
      <c r="G38">
        <f t="shared" si="5"/>
        <v>-158.47208905826409</v>
      </c>
      <c r="H38">
        <v>6</v>
      </c>
      <c r="I38">
        <v>7</v>
      </c>
      <c r="J38">
        <v>12</v>
      </c>
      <c r="K38">
        <v>9</v>
      </c>
      <c r="L38">
        <v>2</v>
      </c>
      <c r="M38">
        <v>116</v>
      </c>
      <c r="N38">
        <v>102</v>
      </c>
      <c r="O38">
        <v>42</v>
      </c>
      <c r="P38">
        <v>14</v>
      </c>
      <c r="Q38">
        <v>2</v>
      </c>
    </row>
    <row r="39" spans="1:17" x14ac:dyDescent="0.35">
      <c r="A39">
        <v>3.7</v>
      </c>
      <c r="B39">
        <v>81.234971633667399</v>
      </c>
      <c r="C39">
        <v>65.413765311697901</v>
      </c>
      <c r="D39">
        <v>60.323169873102003</v>
      </c>
      <c r="E39">
        <f t="shared" si="3"/>
        <v>-1085.3722059432127</v>
      </c>
      <c r="F39">
        <f t="shared" si="4"/>
        <v>-466.93885986202707</v>
      </c>
      <c r="G39">
        <f t="shared" si="5"/>
        <v>-158.95925591680498</v>
      </c>
      <c r="H39">
        <v>6</v>
      </c>
      <c r="I39">
        <v>7</v>
      </c>
      <c r="J39">
        <v>12</v>
      </c>
      <c r="K39">
        <v>9</v>
      </c>
      <c r="L39">
        <v>2</v>
      </c>
      <c r="M39">
        <v>116</v>
      </c>
      <c r="N39">
        <v>102</v>
      </c>
      <c r="O39">
        <v>42</v>
      </c>
      <c r="P39">
        <v>14</v>
      </c>
      <c r="Q39">
        <v>2</v>
      </c>
    </row>
    <row r="40" spans="1:17" x14ac:dyDescent="0.35">
      <c r="A40">
        <v>3.8</v>
      </c>
      <c r="B40">
        <v>78.633086521124596</v>
      </c>
      <c r="C40">
        <v>64.320771596051799</v>
      </c>
      <c r="D40">
        <v>59.859868120662902</v>
      </c>
      <c r="E40">
        <f t="shared" si="3"/>
        <v>-1087.9740910557555</v>
      </c>
      <c r="F40">
        <f t="shared" si="4"/>
        <v>-468.03185357767313</v>
      </c>
      <c r="G40">
        <f t="shared" si="5"/>
        <v>-159.4225576692441</v>
      </c>
      <c r="H40">
        <v>6</v>
      </c>
      <c r="I40">
        <v>7</v>
      </c>
      <c r="J40">
        <v>12</v>
      </c>
      <c r="K40">
        <v>9</v>
      </c>
      <c r="L40">
        <v>2</v>
      </c>
      <c r="M40">
        <v>116</v>
      </c>
      <c r="N40">
        <v>102</v>
      </c>
      <c r="O40">
        <v>42</v>
      </c>
      <c r="P40">
        <v>14</v>
      </c>
      <c r="Q40">
        <v>2</v>
      </c>
    </row>
    <row r="41" spans="1:17" x14ac:dyDescent="0.35">
      <c r="A41">
        <v>3.9</v>
      </c>
      <c r="B41">
        <v>76.292959302841098</v>
      </c>
      <c r="C41">
        <v>63.264635111176602</v>
      </c>
      <c r="D41">
        <v>59.4191050758755</v>
      </c>
      <c r="E41">
        <f t="shared" si="3"/>
        <v>-1090.3142182740389</v>
      </c>
      <c r="F41">
        <f t="shared" si="4"/>
        <v>-469.08799006254833</v>
      </c>
      <c r="G41">
        <f t="shared" si="5"/>
        <v>-159.86332071403149</v>
      </c>
      <c r="H41">
        <v>6</v>
      </c>
      <c r="I41">
        <v>7</v>
      </c>
      <c r="J41">
        <v>12</v>
      </c>
      <c r="K41">
        <v>9</v>
      </c>
      <c r="L41">
        <v>2</v>
      </c>
      <c r="M41">
        <v>116</v>
      </c>
      <c r="N41">
        <v>102</v>
      </c>
      <c r="O41">
        <v>42</v>
      </c>
      <c r="P41">
        <v>14</v>
      </c>
      <c r="Q41">
        <v>2</v>
      </c>
    </row>
    <row r="42" spans="1:17" x14ac:dyDescent="0.35">
      <c r="A42">
        <v>4</v>
      </c>
      <c r="B42">
        <v>74.196234487432704</v>
      </c>
      <c r="C42">
        <v>62.249773290044203</v>
      </c>
      <c r="D42">
        <v>58.998642877421098</v>
      </c>
      <c r="E42">
        <f t="shared" si="3"/>
        <v>-1092.4109430894473</v>
      </c>
      <c r="F42">
        <f t="shared" si="4"/>
        <v>-470.10285188368073</v>
      </c>
      <c r="G42">
        <f t="shared" si="5"/>
        <v>-160.28378291248589</v>
      </c>
      <c r="H42">
        <v>6</v>
      </c>
      <c r="I42">
        <v>7</v>
      </c>
      <c r="J42">
        <v>12</v>
      </c>
      <c r="K42">
        <v>9</v>
      </c>
      <c r="L42">
        <v>2</v>
      </c>
      <c r="M42">
        <v>116</v>
      </c>
      <c r="N42">
        <v>102</v>
      </c>
      <c r="O42">
        <v>42</v>
      </c>
      <c r="P42">
        <v>14</v>
      </c>
      <c r="Q42">
        <v>2</v>
      </c>
    </row>
    <row r="43" spans="1:17" x14ac:dyDescent="0.35">
      <c r="A43">
        <v>4.0999999999999996</v>
      </c>
      <c r="B43">
        <v>72.325243223581097</v>
      </c>
      <c r="C43">
        <v>61.280395038168599</v>
      </c>
      <c r="D43">
        <v>58.5954264810251</v>
      </c>
      <c r="E43">
        <f t="shared" si="3"/>
        <v>-1094.281934353299</v>
      </c>
      <c r="F43">
        <f t="shared" si="4"/>
        <v>-471.07223013555637</v>
      </c>
      <c r="G43">
        <f t="shared" si="5"/>
        <v>-160.68699930888189</v>
      </c>
      <c r="H43">
        <v>6</v>
      </c>
      <c r="I43">
        <v>7</v>
      </c>
      <c r="J43">
        <v>12</v>
      </c>
      <c r="K43">
        <v>9</v>
      </c>
      <c r="L43">
        <v>2</v>
      </c>
      <c r="M43">
        <v>116</v>
      </c>
      <c r="N43">
        <v>102</v>
      </c>
      <c r="O43">
        <v>42</v>
      </c>
      <c r="P43">
        <v>14</v>
      </c>
      <c r="Q43">
        <v>2</v>
      </c>
    </row>
    <row r="44" spans="1:17" x14ac:dyDescent="0.35">
      <c r="A44">
        <v>4.2</v>
      </c>
      <c r="B44">
        <v>70.661435028891205</v>
      </c>
      <c r="C44">
        <v>60.3592763291214</v>
      </c>
      <c r="D44">
        <v>58.205739812901399</v>
      </c>
      <c r="E44">
        <f t="shared" si="3"/>
        <v>-1095.9457425479889</v>
      </c>
      <c r="F44">
        <f t="shared" si="4"/>
        <v>-471.99334884460359</v>
      </c>
      <c r="G44">
        <f t="shared" si="5"/>
        <v>-161.07668597700558</v>
      </c>
      <c r="H44">
        <v>6</v>
      </c>
      <c r="I44">
        <v>7</v>
      </c>
      <c r="J44">
        <v>12</v>
      </c>
      <c r="K44">
        <v>9</v>
      </c>
      <c r="L44">
        <v>2</v>
      </c>
      <c r="M44">
        <v>116</v>
      </c>
      <c r="N44">
        <v>102</v>
      </c>
      <c r="O44">
        <v>42</v>
      </c>
      <c r="P44">
        <v>14</v>
      </c>
      <c r="Q44">
        <v>2</v>
      </c>
    </row>
    <row r="45" spans="1:17" x14ac:dyDescent="0.35">
      <c r="A45">
        <v>4.3</v>
      </c>
      <c r="B45">
        <v>69.185022455168806</v>
      </c>
      <c r="C45">
        <v>59.487840446448701</v>
      </c>
      <c r="D45">
        <v>57.825435846864202</v>
      </c>
      <c r="E45">
        <f t="shared" si="3"/>
        <v>-1097.4221551217113</v>
      </c>
      <c r="F45">
        <f t="shared" si="4"/>
        <v>-472.86478472727629</v>
      </c>
      <c r="G45">
        <f t="shared" si="5"/>
        <v>-161.4569899430428</v>
      </c>
      <c r="H45">
        <v>6</v>
      </c>
      <c r="I45">
        <v>7</v>
      </c>
      <c r="J45">
        <v>12</v>
      </c>
      <c r="K45">
        <v>9</v>
      </c>
      <c r="L45">
        <v>2</v>
      </c>
      <c r="M45">
        <v>116</v>
      </c>
      <c r="N45">
        <v>102</v>
      </c>
      <c r="O45">
        <v>42</v>
      </c>
      <c r="P45">
        <v>14</v>
      </c>
      <c r="Q45">
        <v>2</v>
      </c>
    </row>
    <row r="46" spans="1:17" x14ac:dyDescent="0.35">
      <c r="A46">
        <v>4.4000000000000004</v>
      </c>
      <c r="B46">
        <v>67.875448439424403</v>
      </c>
      <c r="C46">
        <v>58.666720595626998</v>
      </c>
      <c r="D46">
        <v>57.450192417846097</v>
      </c>
      <c r="E46">
        <f t="shared" si="3"/>
        <v>-1098.7317291374557</v>
      </c>
      <c r="F46">
        <f t="shared" si="4"/>
        <v>-473.68590457809796</v>
      </c>
      <c r="G46">
        <f t="shared" si="5"/>
        <v>-161.8322333720609</v>
      </c>
      <c r="H46">
        <v>6</v>
      </c>
      <c r="I46">
        <v>7</v>
      </c>
      <c r="J46">
        <v>12</v>
      </c>
      <c r="K46">
        <v>9</v>
      </c>
      <c r="L46">
        <v>2</v>
      </c>
      <c r="M46">
        <v>116</v>
      </c>
      <c r="N46">
        <v>102</v>
      </c>
      <c r="O46">
        <v>42</v>
      </c>
      <c r="P46">
        <v>14</v>
      </c>
      <c r="Q46">
        <v>2</v>
      </c>
    </row>
    <row r="47" spans="1:17" x14ac:dyDescent="0.35">
      <c r="A47">
        <v>4.5</v>
      </c>
      <c r="B47">
        <v>66.712141442070205</v>
      </c>
      <c r="C47">
        <v>57.896130501677803</v>
      </c>
      <c r="D47">
        <v>57.0756794406905</v>
      </c>
      <c r="E47">
        <f t="shared" si="3"/>
        <v>-1099.89503613481</v>
      </c>
      <c r="F47">
        <f t="shared" si="4"/>
        <v>-474.45649467204714</v>
      </c>
      <c r="G47">
        <f t="shared" si="5"/>
        <v>-162.2067463492165</v>
      </c>
      <c r="H47">
        <v>6</v>
      </c>
      <c r="I47">
        <v>7</v>
      </c>
      <c r="J47">
        <v>12</v>
      </c>
      <c r="K47">
        <v>9</v>
      </c>
      <c r="L47">
        <v>2</v>
      </c>
      <c r="M47">
        <v>116</v>
      </c>
      <c r="N47">
        <v>102</v>
      </c>
      <c r="O47">
        <v>42</v>
      </c>
      <c r="P47">
        <v>14</v>
      </c>
      <c r="Q47">
        <v>2</v>
      </c>
    </row>
    <row r="48" spans="1:17" x14ac:dyDescent="0.35">
      <c r="A48">
        <v>4.5999999999999996</v>
      </c>
      <c r="B48">
        <v>65.675144270718405</v>
      </c>
      <c r="C48">
        <v>57.175839533403</v>
      </c>
      <c r="D48">
        <v>56.697520166384102</v>
      </c>
      <c r="E48">
        <f t="shared" si="3"/>
        <v>-1100.9320333061617</v>
      </c>
      <c r="F48">
        <f t="shared" si="4"/>
        <v>-475.17678564032195</v>
      </c>
      <c r="G48">
        <f t="shared" si="5"/>
        <v>-162.5849056235229</v>
      </c>
      <c r="H48">
        <v>6</v>
      </c>
      <c r="I48">
        <v>7</v>
      </c>
      <c r="J48">
        <v>12</v>
      </c>
      <c r="K48">
        <v>9</v>
      </c>
      <c r="L48">
        <v>2</v>
      </c>
      <c r="M48">
        <v>116</v>
      </c>
      <c r="N48">
        <v>102</v>
      </c>
      <c r="O48">
        <v>42</v>
      </c>
      <c r="P48">
        <v>14</v>
      </c>
      <c r="Q48">
        <v>2</v>
      </c>
    </row>
    <row r="49" spans="1:17" x14ac:dyDescent="0.35">
      <c r="A49">
        <v>4.7</v>
      </c>
      <c r="B49">
        <v>64.745505237341405</v>
      </c>
      <c r="C49">
        <v>56.504899526390801</v>
      </c>
      <c r="D49">
        <v>56.3110695378735</v>
      </c>
      <c r="E49">
        <f t="shared" si="3"/>
        <v>-1101.8616723395387</v>
      </c>
      <c r="F49">
        <f t="shared" si="4"/>
        <v>-475.84772564733419</v>
      </c>
      <c r="G49">
        <f t="shared" si="5"/>
        <v>-162.9713562520335</v>
      </c>
      <c r="H49">
        <v>6</v>
      </c>
      <c r="I49">
        <v>7</v>
      </c>
      <c r="J49">
        <v>12</v>
      </c>
      <c r="K49">
        <v>9</v>
      </c>
      <c r="L49">
        <v>2</v>
      </c>
      <c r="M49">
        <v>116</v>
      </c>
      <c r="N49">
        <v>102</v>
      </c>
      <c r="O49">
        <v>42</v>
      </c>
      <c r="P49">
        <v>14</v>
      </c>
      <c r="Q49">
        <v>2</v>
      </c>
    </row>
    <row r="50" spans="1:17" x14ac:dyDescent="0.35">
      <c r="A50">
        <v>4.8</v>
      </c>
      <c r="B50">
        <v>63.905619236717499</v>
      </c>
      <c r="C50">
        <v>55.881359404421701</v>
      </c>
      <c r="D50">
        <v>55.911310565764097</v>
      </c>
      <c r="E50">
        <f t="shared" si="3"/>
        <v>-1102.7015583401626</v>
      </c>
      <c r="F50">
        <f t="shared" si="4"/>
        <v>-476.47126576930327</v>
      </c>
      <c r="G50">
        <f t="shared" si="5"/>
        <v>-163.3711152241429</v>
      </c>
      <c r="H50">
        <v>6</v>
      </c>
      <c r="I50">
        <v>7</v>
      </c>
      <c r="J50">
        <v>12</v>
      </c>
      <c r="K50">
        <v>9</v>
      </c>
      <c r="L50">
        <v>2</v>
      </c>
      <c r="M50">
        <v>116</v>
      </c>
      <c r="N50">
        <v>102</v>
      </c>
      <c r="O50">
        <v>42</v>
      </c>
      <c r="P50">
        <v>14</v>
      </c>
      <c r="Q50">
        <v>2</v>
      </c>
    </row>
    <row r="51" spans="1:17" x14ac:dyDescent="0.35">
      <c r="A51">
        <v>4.9000000000000004</v>
      </c>
      <c r="B51">
        <v>63.139758969304701</v>
      </c>
      <c r="C51">
        <v>55.302126621479601</v>
      </c>
      <c r="D51">
        <v>55.493342206904401</v>
      </c>
      <c r="E51">
        <f t="shared" si="3"/>
        <v>-1103.4674186075754</v>
      </c>
      <c r="F51">
        <f t="shared" si="4"/>
        <v>-477.05049855224536</v>
      </c>
      <c r="G51">
        <f t="shared" si="5"/>
        <v>-163.78908358300259</v>
      </c>
      <c r="H51">
        <v>6</v>
      </c>
      <c r="I51">
        <v>7</v>
      </c>
      <c r="J51">
        <v>12</v>
      </c>
      <c r="K51">
        <v>9</v>
      </c>
      <c r="L51">
        <v>2</v>
      </c>
      <c r="M51">
        <v>116</v>
      </c>
      <c r="N51">
        <v>102</v>
      </c>
      <c r="O51">
        <v>42</v>
      </c>
      <c r="P51">
        <v>14</v>
      </c>
      <c r="Q51">
        <v>2</v>
      </c>
    </row>
    <row r="52" spans="1:17" x14ac:dyDescent="0.35">
      <c r="A52">
        <v>5</v>
      </c>
      <c r="B52">
        <v>62.4347857307175</v>
      </c>
      <c r="C52">
        <v>54.763026608891998</v>
      </c>
      <c r="D52">
        <v>55.053662377039203</v>
      </c>
      <c r="E52">
        <f t="shared" si="3"/>
        <v>-1104.1723918461626</v>
      </c>
      <c r="F52">
        <f t="shared" si="4"/>
        <v>-477.58959856483295</v>
      </c>
      <c r="G52">
        <f t="shared" si="5"/>
        <v>-164.22876341286781</v>
      </c>
      <c r="H52">
        <v>6</v>
      </c>
      <c r="I52">
        <v>7</v>
      </c>
      <c r="J52">
        <v>12</v>
      </c>
      <c r="K52">
        <v>9</v>
      </c>
      <c r="L52">
        <v>2</v>
      </c>
      <c r="M52">
        <v>116</v>
      </c>
      <c r="N52">
        <v>102</v>
      </c>
      <c r="O52">
        <v>42</v>
      </c>
      <c r="P52">
        <v>14</v>
      </c>
      <c r="Q52">
        <v>2</v>
      </c>
    </row>
    <row r="53" spans="1:17" x14ac:dyDescent="0.35">
      <c r="A53">
        <v>5.0999999999999996</v>
      </c>
      <c r="B53">
        <v>61.780731750217598</v>
      </c>
      <c r="C53">
        <v>54.259042078123699</v>
      </c>
      <c r="D53">
        <v>54.591795886900499</v>
      </c>
      <c r="E53">
        <f t="shared" si="3"/>
        <v>-1104.8264458266624</v>
      </c>
      <c r="F53">
        <f t="shared" si="4"/>
        <v>-478.09358309560128</v>
      </c>
      <c r="G53">
        <f t="shared" si="5"/>
        <v>-164.69062990300648</v>
      </c>
      <c r="H53">
        <v>6</v>
      </c>
      <c r="I53">
        <v>7</v>
      </c>
      <c r="J53">
        <v>12</v>
      </c>
      <c r="K53">
        <v>9</v>
      </c>
      <c r="L53">
        <v>2</v>
      </c>
      <c r="M53">
        <v>116</v>
      </c>
      <c r="N53">
        <v>102</v>
      </c>
      <c r="O53">
        <v>42</v>
      </c>
      <c r="P53">
        <v>14</v>
      </c>
      <c r="Q53">
        <v>2</v>
      </c>
    </row>
    <row r="54" spans="1:17" x14ac:dyDescent="0.35">
      <c r="A54">
        <v>5.2</v>
      </c>
      <c r="B54">
        <v>61.170903827922203</v>
      </c>
      <c r="C54">
        <v>53.784686665678898</v>
      </c>
      <c r="D54">
        <v>54.111361810651402</v>
      </c>
      <c r="E54">
        <f t="shared" si="3"/>
        <v>-1105.4362737489578</v>
      </c>
      <c r="F54">
        <f t="shared" si="4"/>
        <v>-478.56793850804604</v>
      </c>
      <c r="G54">
        <f t="shared" si="5"/>
        <v>-165.17106397925559</v>
      </c>
      <c r="H54">
        <v>6</v>
      </c>
      <c r="I54">
        <v>7</v>
      </c>
      <c r="J54">
        <v>12</v>
      </c>
      <c r="K54">
        <v>9</v>
      </c>
      <c r="L54">
        <v>2</v>
      </c>
      <c r="M54">
        <v>116</v>
      </c>
      <c r="N54">
        <v>102</v>
      </c>
      <c r="O54">
        <v>42</v>
      </c>
      <c r="P54">
        <v>14</v>
      </c>
      <c r="Q54">
        <v>2</v>
      </c>
    </row>
    <row r="55" spans="1:17" x14ac:dyDescent="0.35">
      <c r="A55">
        <v>5.3</v>
      </c>
      <c r="B55">
        <v>60.601390298123803</v>
      </c>
      <c r="C55">
        <v>53.334457506419</v>
      </c>
      <c r="D55">
        <v>53.619899278193401</v>
      </c>
      <c r="E55">
        <f t="shared" si="3"/>
        <v>-1106.0057872787563</v>
      </c>
      <c r="F55">
        <f t="shared" si="4"/>
        <v>-479.01816766730599</v>
      </c>
      <c r="G55">
        <f t="shared" si="5"/>
        <v>-165.66252651171359</v>
      </c>
      <c r="H55">
        <v>6</v>
      </c>
      <c r="I55">
        <v>7</v>
      </c>
      <c r="J55">
        <v>12</v>
      </c>
      <c r="K55">
        <v>9</v>
      </c>
      <c r="L55">
        <v>2</v>
      </c>
      <c r="M55">
        <v>116</v>
      </c>
      <c r="N55">
        <v>102</v>
      </c>
      <c r="O55">
        <v>42</v>
      </c>
      <c r="P55">
        <v>14</v>
      </c>
      <c r="Q55">
        <v>2</v>
      </c>
    </row>
    <row r="56" spans="1:17" x14ac:dyDescent="0.35">
      <c r="A56">
        <v>5.4</v>
      </c>
      <c r="B56">
        <v>60.070137272588397</v>
      </c>
      <c r="C56">
        <v>52.903298801373801</v>
      </c>
      <c r="D56">
        <v>53.127487247651104</v>
      </c>
      <c r="E56">
        <f t="shared" si="3"/>
        <v>-1106.5370403042916</v>
      </c>
      <c r="F56">
        <f t="shared" si="4"/>
        <v>-479.44932637235115</v>
      </c>
      <c r="G56">
        <f t="shared" si="5"/>
        <v>-166.15493854225588</v>
      </c>
      <c r="H56">
        <v>6</v>
      </c>
      <c r="I56">
        <v>7</v>
      </c>
      <c r="J56">
        <v>12</v>
      </c>
      <c r="K56">
        <v>9</v>
      </c>
      <c r="L56">
        <v>2</v>
      </c>
      <c r="M56">
        <v>116</v>
      </c>
      <c r="N56">
        <v>102</v>
      </c>
      <c r="O56">
        <v>42</v>
      </c>
      <c r="P56">
        <v>14</v>
      </c>
      <c r="Q56">
        <v>2</v>
      </c>
    </row>
    <row r="57" spans="1:17" x14ac:dyDescent="0.35">
      <c r="A57">
        <v>5.5</v>
      </c>
      <c r="B57">
        <v>59.5759013097219</v>
      </c>
      <c r="C57">
        <v>52.486994352342002</v>
      </c>
      <c r="D57">
        <v>52.644799934976099</v>
      </c>
      <c r="E57">
        <f t="shared" si="3"/>
        <v>-1107.0312762671581</v>
      </c>
      <c r="F57">
        <f t="shared" si="4"/>
        <v>-479.86563082138298</v>
      </c>
      <c r="G57">
        <f t="shared" si="5"/>
        <v>-166.63762585493089</v>
      </c>
      <c r="H57">
        <v>6</v>
      </c>
      <c r="I57">
        <v>7</v>
      </c>
      <c r="J57">
        <v>12</v>
      </c>
      <c r="K57">
        <v>9</v>
      </c>
      <c r="L57">
        <v>2</v>
      </c>
      <c r="M57">
        <v>116</v>
      </c>
      <c r="N57">
        <v>102</v>
      </c>
      <c r="O57">
        <v>42</v>
      </c>
      <c r="P57">
        <v>14</v>
      </c>
      <c r="Q57">
        <v>2</v>
      </c>
    </row>
    <row r="58" spans="1:17" x14ac:dyDescent="0.35">
      <c r="A58">
        <v>5.6</v>
      </c>
      <c r="B58">
        <v>59.117358045013503</v>
      </c>
      <c r="C58">
        <v>52.0824096158358</v>
      </c>
      <c r="D58">
        <v>52.181353475846997</v>
      </c>
      <c r="E58">
        <f t="shared" si="3"/>
        <v>-1107.4898195318665</v>
      </c>
      <c r="F58">
        <f t="shared" si="4"/>
        <v>-480.27021555788917</v>
      </c>
      <c r="G58">
        <f t="shared" si="5"/>
        <v>-167.10107231405999</v>
      </c>
      <c r="H58">
        <v>6</v>
      </c>
      <c r="I58">
        <v>7</v>
      </c>
      <c r="J58">
        <v>12</v>
      </c>
      <c r="K58">
        <v>9</v>
      </c>
      <c r="L58">
        <v>2</v>
      </c>
      <c r="M58">
        <v>116</v>
      </c>
      <c r="N58">
        <v>102</v>
      </c>
      <c r="O58">
        <v>42</v>
      </c>
      <c r="P58">
        <v>14</v>
      </c>
      <c r="Q58">
        <v>2</v>
      </c>
    </row>
    <row r="59" spans="1:17" x14ac:dyDescent="0.35">
      <c r="A59">
        <v>5.7</v>
      </c>
      <c r="B59">
        <v>58.692530841863302</v>
      </c>
      <c r="C59">
        <v>51.687535787251001</v>
      </c>
      <c r="D59">
        <v>51.744398876859499</v>
      </c>
      <c r="E59">
        <f t="shared" si="3"/>
        <v>-1107.9146467350167</v>
      </c>
      <c r="F59">
        <f t="shared" si="4"/>
        <v>-480.66508938647394</v>
      </c>
      <c r="G59">
        <f t="shared" si="5"/>
        <v>-167.5380269130475</v>
      </c>
      <c r="H59">
        <v>6</v>
      </c>
      <c r="I59">
        <v>7</v>
      </c>
      <c r="J59">
        <v>12</v>
      </c>
      <c r="K59">
        <v>9</v>
      </c>
      <c r="L59">
        <v>2</v>
      </c>
      <c r="M59">
        <v>116</v>
      </c>
      <c r="N59">
        <v>102</v>
      </c>
      <c r="O59">
        <v>42</v>
      </c>
      <c r="P59">
        <v>14</v>
      </c>
      <c r="Q59">
        <v>2</v>
      </c>
    </row>
    <row r="60" spans="1:17" x14ac:dyDescent="0.35">
      <c r="A60">
        <v>5.8</v>
      </c>
      <c r="B60">
        <v>58.298581024010502</v>
      </c>
      <c r="C60">
        <v>51.301339599590101</v>
      </c>
      <c r="D60">
        <v>51.338511975838799</v>
      </c>
      <c r="E60">
        <f t="shared" si="3"/>
        <v>-1108.3085965528696</v>
      </c>
      <c r="F60">
        <f t="shared" si="4"/>
        <v>-481.05128557413485</v>
      </c>
      <c r="G60">
        <f t="shared" si="5"/>
        <v>-167.9439138140682</v>
      </c>
      <c r="H60">
        <v>6</v>
      </c>
      <c r="I60">
        <v>7</v>
      </c>
      <c r="J60">
        <v>12</v>
      </c>
      <c r="K60">
        <v>9</v>
      </c>
      <c r="L60">
        <v>2</v>
      </c>
      <c r="M60">
        <v>116</v>
      </c>
      <c r="N60">
        <v>102</v>
      </c>
      <c r="O60">
        <v>42</v>
      </c>
      <c r="P60">
        <v>14</v>
      </c>
      <c r="Q60">
        <v>2</v>
      </c>
    </row>
    <row r="61" spans="1:17" x14ac:dyDescent="0.35">
      <c r="A61">
        <v>5.9</v>
      </c>
      <c r="B61">
        <v>57.931908388158597</v>
      </c>
      <c r="C61">
        <v>50.9234699109535</v>
      </c>
      <c r="D61">
        <v>50.965671689367703</v>
      </c>
      <c r="E61">
        <f t="shared" si="3"/>
        <v>-1108.6752691887216</v>
      </c>
      <c r="F61">
        <f t="shared" si="4"/>
        <v>-481.42915526277147</v>
      </c>
      <c r="G61">
        <f t="shared" si="5"/>
        <v>-168.3167541005393</v>
      </c>
      <c r="H61">
        <v>6</v>
      </c>
      <c r="I61">
        <v>7</v>
      </c>
      <c r="J61">
        <v>12</v>
      </c>
      <c r="K61">
        <v>9</v>
      </c>
      <c r="L61">
        <v>2</v>
      </c>
      <c r="M61">
        <v>116</v>
      </c>
      <c r="N61">
        <v>102</v>
      </c>
      <c r="O61">
        <v>42</v>
      </c>
      <c r="P61">
        <v>14</v>
      </c>
      <c r="Q61">
        <v>2</v>
      </c>
    </row>
    <row r="62" spans="1:17" x14ac:dyDescent="0.35">
      <c r="A62">
        <v>6</v>
      </c>
      <c r="B62">
        <v>57.588453275350901</v>
      </c>
      <c r="C62">
        <v>50.553901711453598</v>
      </c>
      <c r="D62">
        <v>50.625572632337203</v>
      </c>
      <c r="E62">
        <f t="shared" si="3"/>
        <v>-1109.0187243015291</v>
      </c>
      <c r="F62">
        <f t="shared" si="4"/>
        <v>-481.79872346227137</v>
      </c>
      <c r="G62">
        <f t="shared" si="5"/>
        <v>-168.6568531575698</v>
      </c>
      <c r="H62">
        <v>6</v>
      </c>
      <c r="I62">
        <v>7</v>
      </c>
      <c r="J62">
        <v>12</v>
      </c>
      <c r="K62">
        <v>9</v>
      </c>
      <c r="L62">
        <v>2</v>
      </c>
      <c r="M62">
        <v>116</v>
      </c>
      <c r="N62">
        <v>102</v>
      </c>
      <c r="O62">
        <v>42</v>
      </c>
      <c r="P62">
        <v>14</v>
      </c>
      <c r="Q62">
        <v>2</v>
      </c>
    </row>
    <row r="63" spans="1:17" x14ac:dyDescent="0.35">
      <c r="A63">
        <v>6.1</v>
      </c>
      <c r="B63">
        <v>57.264070745374099</v>
      </c>
      <c r="C63">
        <v>50.192608670803601</v>
      </c>
      <c r="D63">
        <v>50.316015704871901</v>
      </c>
      <c r="E63">
        <f t="shared" si="3"/>
        <v>-1109.343106831506</v>
      </c>
      <c r="F63">
        <f t="shared" si="4"/>
        <v>-482.16001650292134</v>
      </c>
      <c r="G63">
        <f t="shared" si="5"/>
        <v>-168.96641008503508</v>
      </c>
      <c r="H63">
        <v>6</v>
      </c>
      <c r="I63">
        <v>7</v>
      </c>
      <c r="J63">
        <v>12</v>
      </c>
      <c r="K63">
        <v>9</v>
      </c>
      <c r="L63">
        <v>2</v>
      </c>
      <c r="M63">
        <v>116</v>
      </c>
      <c r="N63">
        <v>102</v>
      </c>
      <c r="O63">
        <v>42</v>
      </c>
      <c r="P63">
        <v>14</v>
      </c>
      <c r="Q63">
        <v>2</v>
      </c>
    </row>
    <row r="64" spans="1:17" x14ac:dyDescent="0.35">
      <c r="A64">
        <v>6.2</v>
      </c>
      <c r="B64">
        <v>56.954867049479901</v>
      </c>
      <c r="C64">
        <v>49.839346325691302</v>
      </c>
      <c r="D64">
        <v>50.033340909447503</v>
      </c>
      <c r="E64">
        <f t="shared" si="3"/>
        <v>-1109.6523105274002</v>
      </c>
      <c r="F64">
        <f t="shared" si="4"/>
        <v>-482.51327884803368</v>
      </c>
      <c r="G64">
        <f t="shared" si="5"/>
        <v>-169.24908488045949</v>
      </c>
      <c r="H64">
        <v>6</v>
      </c>
      <c r="I64">
        <v>7</v>
      </c>
      <c r="J64">
        <v>12</v>
      </c>
      <c r="K64">
        <v>9</v>
      </c>
      <c r="L64">
        <v>2</v>
      </c>
      <c r="M64">
        <v>116</v>
      </c>
      <c r="N64">
        <v>102</v>
      </c>
      <c r="O64">
        <v>42</v>
      </c>
      <c r="P64">
        <v>14</v>
      </c>
      <c r="Q64">
        <v>2</v>
      </c>
    </row>
    <row r="65" spans="1:17" x14ac:dyDescent="0.35">
      <c r="A65">
        <v>6.3</v>
      </c>
      <c r="B65">
        <v>56.657439239681601</v>
      </c>
      <c r="C65">
        <v>49.493596030376303</v>
      </c>
      <c r="D65">
        <v>49.772923587692802</v>
      </c>
      <c r="E65">
        <f t="shared" si="3"/>
        <v>-1109.9497383371984</v>
      </c>
      <c r="F65">
        <f t="shared" si="4"/>
        <v>-482.85902914334866</v>
      </c>
      <c r="G65">
        <f t="shared" si="5"/>
        <v>-169.50950220221421</v>
      </c>
      <c r="H65">
        <v>6</v>
      </c>
      <c r="I65">
        <v>7</v>
      </c>
      <c r="J65">
        <v>12</v>
      </c>
      <c r="K65">
        <v>9</v>
      </c>
      <c r="L65">
        <v>2</v>
      </c>
      <c r="M65">
        <v>116</v>
      </c>
      <c r="N65">
        <v>102</v>
      </c>
      <c r="O65">
        <v>42</v>
      </c>
      <c r="P65">
        <v>14</v>
      </c>
      <c r="Q65">
        <v>2</v>
      </c>
    </row>
    <row r="66" spans="1:17" x14ac:dyDescent="0.35">
      <c r="A66">
        <v>6.4</v>
      </c>
      <c r="B66">
        <v>56.3690097051077</v>
      </c>
      <c r="C66">
        <v>49.154668565546899</v>
      </c>
      <c r="D66">
        <v>49.529733480421598</v>
      </c>
      <c r="E66">
        <f t="shared" si="3"/>
        <v>-1110.2381678717725</v>
      </c>
      <c r="F66">
        <f t="shared" si="4"/>
        <v>-483.19795660817806</v>
      </c>
      <c r="G66">
        <f t="shared" si="5"/>
        <v>-169.75269230948538</v>
      </c>
      <c r="H66">
        <v>6</v>
      </c>
      <c r="I66">
        <v>7</v>
      </c>
      <c r="J66">
        <v>12</v>
      </c>
      <c r="K66">
        <v>9</v>
      </c>
      <c r="L66">
        <v>2</v>
      </c>
      <c r="M66">
        <v>116</v>
      </c>
      <c r="N66">
        <v>102</v>
      </c>
      <c r="O66">
        <v>42</v>
      </c>
      <c r="P66">
        <v>14</v>
      </c>
      <c r="Q66">
        <v>2</v>
      </c>
    </row>
    <row r="67" spans="1:17" x14ac:dyDescent="0.35">
      <c r="A67">
        <v>6.5</v>
      </c>
      <c r="B67">
        <v>56.087467894759897</v>
      </c>
      <c r="C67">
        <v>48.821913357859003</v>
      </c>
      <c r="D67">
        <v>49.298900576341701</v>
      </c>
      <c r="E67">
        <f t="shared" ref="E67:E77" si="6">B67-Uganda_Adult_High_Risk_LRV_zero</f>
        <v>-1110.5197096821203</v>
      </c>
      <c r="F67">
        <f t="shared" ref="F67:F77" si="7">C67-Uganda_Adult_Medium_Risk_LRV_zero</f>
        <v>-483.53071181586597</v>
      </c>
      <c r="G67">
        <f t="shared" ref="G67:G77" si="8">D67-Uganda_Adult_Low_Risk_LRV_zero</f>
        <v>-169.98352521356529</v>
      </c>
      <c r="H67">
        <v>6</v>
      </c>
      <c r="I67">
        <v>7</v>
      </c>
      <c r="J67">
        <v>12</v>
      </c>
      <c r="K67">
        <v>9</v>
      </c>
      <c r="L67">
        <v>2</v>
      </c>
      <c r="M67">
        <v>116</v>
      </c>
      <c r="N67">
        <v>102</v>
      </c>
      <c r="O67">
        <v>42</v>
      </c>
      <c r="P67">
        <v>14</v>
      </c>
      <c r="Q67">
        <v>2</v>
      </c>
    </row>
    <row r="68" spans="1:17" x14ac:dyDescent="0.35">
      <c r="A68">
        <v>6.6</v>
      </c>
      <c r="B68">
        <v>55.8113167530692</v>
      </c>
      <c r="C68">
        <v>48.494946596534497</v>
      </c>
      <c r="D68">
        <v>49.076198820222203</v>
      </c>
      <c r="E68">
        <f t="shared" si="6"/>
        <v>-1110.7958608238109</v>
      </c>
      <c r="F68">
        <f t="shared" si="7"/>
        <v>-483.85767857719048</v>
      </c>
      <c r="G68">
        <f t="shared" si="8"/>
        <v>-170.20622696968479</v>
      </c>
      <c r="H68">
        <v>6</v>
      </c>
      <c r="I68">
        <v>7</v>
      </c>
      <c r="J68">
        <v>12</v>
      </c>
      <c r="K68">
        <v>9</v>
      </c>
      <c r="L68">
        <v>2</v>
      </c>
      <c r="M68">
        <v>116</v>
      </c>
      <c r="N68">
        <v>102</v>
      </c>
      <c r="O68">
        <v>42</v>
      </c>
      <c r="P68">
        <v>14</v>
      </c>
      <c r="Q68">
        <v>2</v>
      </c>
    </row>
    <row r="69" spans="1:17" x14ac:dyDescent="0.35">
      <c r="A69">
        <v>6.7</v>
      </c>
      <c r="B69">
        <v>55.539492115314097</v>
      </c>
      <c r="C69">
        <v>48.173808471573999</v>
      </c>
      <c r="D69">
        <v>48.858370756798699</v>
      </c>
      <c r="E69">
        <f t="shared" si="6"/>
        <v>-1111.067685461566</v>
      </c>
      <c r="F69">
        <f t="shared" si="7"/>
        <v>-484.17881670215098</v>
      </c>
      <c r="G69">
        <f t="shared" si="8"/>
        <v>-170.42405503310829</v>
      </c>
      <c r="H69">
        <v>6</v>
      </c>
      <c r="I69">
        <v>7</v>
      </c>
      <c r="J69">
        <v>12</v>
      </c>
      <c r="K69">
        <v>9</v>
      </c>
      <c r="L69">
        <v>2</v>
      </c>
      <c r="M69">
        <v>116</v>
      </c>
      <c r="N69">
        <v>102</v>
      </c>
      <c r="O69">
        <v>42</v>
      </c>
      <c r="P69">
        <v>14</v>
      </c>
      <c r="Q69">
        <v>2</v>
      </c>
    </row>
    <row r="70" spans="1:17" x14ac:dyDescent="0.35">
      <c r="A70">
        <v>6.8</v>
      </c>
      <c r="B70">
        <v>55.271009483744898</v>
      </c>
      <c r="C70">
        <v>47.8589764135602</v>
      </c>
      <c r="D70">
        <v>48.643256224186302</v>
      </c>
      <c r="E70">
        <f t="shared" si="6"/>
        <v>-1111.3361680931353</v>
      </c>
      <c r="F70">
        <f t="shared" si="7"/>
        <v>-484.49364876016477</v>
      </c>
      <c r="G70">
        <f t="shared" si="8"/>
        <v>-170.63916956572069</v>
      </c>
      <c r="H70">
        <v>6</v>
      </c>
      <c r="I70">
        <v>7</v>
      </c>
      <c r="J70">
        <v>12</v>
      </c>
      <c r="K70">
        <v>9</v>
      </c>
      <c r="L70">
        <v>2</v>
      </c>
      <c r="M70">
        <v>116</v>
      </c>
      <c r="N70">
        <v>102</v>
      </c>
      <c r="O70">
        <v>42</v>
      </c>
      <c r="P70">
        <v>14</v>
      </c>
      <c r="Q70">
        <v>2</v>
      </c>
    </row>
    <row r="71" spans="1:17" x14ac:dyDescent="0.35">
      <c r="A71">
        <v>6.9</v>
      </c>
      <c r="B71">
        <v>55.004431854183501</v>
      </c>
      <c r="C71">
        <v>47.5511798294852</v>
      </c>
      <c r="D71">
        <v>48.429728670482604</v>
      </c>
      <c r="E71">
        <f t="shared" si="6"/>
        <v>-1111.6027457226967</v>
      </c>
      <c r="F71">
        <f t="shared" si="7"/>
        <v>-484.80144534423977</v>
      </c>
      <c r="G71">
        <f t="shared" si="8"/>
        <v>-170.85269711942439</v>
      </c>
      <c r="H71">
        <v>6</v>
      </c>
      <c r="I71">
        <v>7</v>
      </c>
      <c r="J71">
        <v>12</v>
      </c>
      <c r="K71">
        <v>9</v>
      </c>
      <c r="L71">
        <v>2</v>
      </c>
      <c r="M71">
        <v>116</v>
      </c>
      <c r="N71">
        <v>102</v>
      </c>
      <c r="O71">
        <v>42</v>
      </c>
      <c r="P71">
        <v>14</v>
      </c>
      <c r="Q71">
        <v>2</v>
      </c>
    </row>
    <row r="72" spans="1:17" x14ac:dyDescent="0.35">
      <c r="A72">
        <v>7</v>
      </c>
      <c r="B72">
        <v>54.737284368449998</v>
      </c>
      <c r="C72">
        <v>47.250978770641801</v>
      </c>
      <c r="D72">
        <v>48.217471941283897</v>
      </c>
      <c r="E72">
        <f t="shared" si="6"/>
        <v>-1111.8698932084301</v>
      </c>
      <c r="F72">
        <f t="shared" si="7"/>
        <v>-485.10164640308318</v>
      </c>
      <c r="G72">
        <f t="shared" si="8"/>
        <v>-171.06495384862311</v>
      </c>
      <c r="H72">
        <v>6</v>
      </c>
      <c r="I72">
        <v>7</v>
      </c>
      <c r="J72">
        <v>12</v>
      </c>
      <c r="K72">
        <v>9</v>
      </c>
      <c r="L72">
        <v>2</v>
      </c>
      <c r="M72">
        <v>116</v>
      </c>
      <c r="N72">
        <v>102</v>
      </c>
      <c r="O72">
        <v>42</v>
      </c>
      <c r="P72">
        <v>14</v>
      </c>
      <c r="Q72">
        <v>2</v>
      </c>
    </row>
    <row r="73" spans="1:17" x14ac:dyDescent="0.35">
      <c r="A73">
        <v>7.1</v>
      </c>
      <c r="B73">
        <v>54.465738840879801</v>
      </c>
      <c r="C73">
        <v>46.9581151425378</v>
      </c>
      <c r="D73">
        <v>48.006653757257602</v>
      </c>
      <c r="E73">
        <f t="shared" si="6"/>
        <v>-1112.1414387360003</v>
      </c>
      <c r="F73">
        <f t="shared" si="7"/>
        <v>-485.39451003118717</v>
      </c>
      <c r="G73">
        <f t="shared" si="8"/>
        <v>-171.2757720326494</v>
      </c>
      <c r="H73">
        <v>6</v>
      </c>
      <c r="I73">
        <v>7</v>
      </c>
      <c r="J73">
        <v>12</v>
      </c>
      <c r="K73">
        <v>9</v>
      </c>
      <c r="L73">
        <v>2</v>
      </c>
      <c r="M73">
        <v>116</v>
      </c>
      <c r="N73">
        <v>102</v>
      </c>
      <c r="O73">
        <v>42</v>
      </c>
      <c r="P73">
        <v>14</v>
      </c>
      <c r="Q73">
        <v>2</v>
      </c>
    </row>
    <row r="74" spans="1:17" x14ac:dyDescent="0.35">
      <c r="A74">
        <v>7.2</v>
      </c>
      <c r="B74">
        <v>54.184971240897497</v>
      </c>
      <c r="C74">
        <v>46.670775346632396</v>
      </c>
      <c r="D74">
        <v>47.7975734155849</v>
      </c>
      <c r="E74">
        <f t="shared" si="6"/>
        <v>-1112.4222063359825</v>
      </c>
      <c r="F74">
        <f t="shared" si="7"/>
        <v>-485.68184982709255</v>
      </c>
      <c r="G74">
        <f t="shared" si="8"/>
        <v>-171.48485237432209</v>
      </c>
      <c r="H74">
        <v>6</v>
      </c>
      <c r="I74">
        <v>7</v>
      </c>
      <c r="J74">
        <v>12</v>
      </c>
      <c r="K74">
        <v>9</v>
      </c>
      <c r="L74">
        <v>2</v>
      </c>
      <c r="M74">
        <v>116</v>
      </c>
      <c r="N74">
        <v>102</v>
      </c>
      <c r="O74">
        <v>42</v>
      </c>
      <c r="P74">
        <v>14</v>
      </c>
      <c r="Q74">
        <v>2</v>
      </c>
    </row>
    <row r="75" spans="1:17" x14ac:dyDescent="0.35">
      <c r="A75">
        <v>7.3</v>
      </c>
      <c r="B75">
        <v>53.890334773187099</v>
      </c>
      <c r="C75">
        <v>46.385111704923297</v>
      </c>
      <c r="D75">
        <v>47.590370040327301</v>
      </c>
      <c r="E75">
        <f t="shared" si="6"/>
        <v>-1112.716842803693</v>
      </c>
      <c r="F75">
        <f t="shared" si="7"/>
        <v>-485.96751346880166</v>
      </c>
      <c r="G75">
        <f t="shared" si="8"/>
        <v>-171.69205574957971</v>
      </c>
      <c r="H75">
        <v>6</v>
      </c>
      <c r="I75">
        <v>7</v>
      </c>
      <c r="J75">
        <v>12</v>
      </c>
      <c r="K75">
        <v>9</v>
      </c>
      <c r="L75">
        <v>2</v>
      </c>
      <c r="M75">
        <v>116</v>
      </c>
      <c r="N75">
        <v>102</v>
      </c>
      <c r="O75">
        <v>42</v>
      </c>
      <c r="P75">
        <v>14</v>
      </c>
      <c r="Q75">
        <v>2</v>
      </c>
    </row>
    <row r="76" spans="1:17" x14ac:dyDescent="0.35">
      <c r="A76">
        <v>7.4</v>
      </c>
      <c r="B76">
        <v>53.578955177246897</v>
      </c>
      <c r="C76">
        <v>46.095486116863903</v>
      </c>
      <c r="D76">
        <v>47.384858412961499</v>
      </c>
      <c r="E76">
        <f t="shared" si="6"/>
        <v>-1113.0282223996333</v>
      </c>
      <c r="F76">
        <f t="shared" si="7"/>
        <v>-486.25713905686104</v>
      </c>
      <c r="G76">
        <f t="shared" si="8"/>
        <v>-171.89756737694549</v>
      </c>
      <c r="H76">
        <v>6</v>
      </c>
      <c r="I76">
        <v>7</v>
      </c>
      <c r="J76">
        <v>12</v>
      </c>
      <c r="K76">
        <v>9</v>
      </c>
      <c r="L76">
        <v>2</v>
      </c>
      <c r="M76">
        <v>116</v>
      </c>
      <c r="N76">
        <v>102</v>
      </c>
      <c r="O76">
        <v>42</v>
      </c>
      <c r="P76">
        <v>14</v>
      </c>
      <c r="Q76">
        <v>2</v>
      </c>
    </row>
    <row r="77" spans="1:17" x14ac:dyDescent="0.35">
      <c r="A77">
        <v>7.5</v>
      </c>
      <c r="B77">
        <v>53.250975936885901</v>
      </c>
      <c r="C77">
        <v>45.795676353550597</v>
      </c>
      <c r="D77">
        <v>47.180512453047101</v>
      </c>
      <c r="E77">
        <f t="shared" si="6"/>
        <v>-1113.3562016399942</v>
      </c>
      <c r="F77">
        <f t="shared" si="7"/>
        <v>-486.55694882017434</v>
      </c>
      <c r="G77">
        <f t="shared" si="8"/>
        <v>-172.10191333685989</v>
      </c>
      <c r="H77">
        <v>6</v>
      </c>
      <c r="I77">
        <v>7</v>
      </c>
      <c r="J77">
        <v>12</v>
      </c>
      <c r="K77">
        <v>9</v>
      </c>
      <c r="L77">
        <v>2</v>
      </c>
      <c r="M77">
        <v>116</v>
      </c>
      <c r="N77">
        <v>102</v>
      </c>
      <c r="O77">
        <v>42</v>
      </c>
      <c r="P77">
        <v>14</v>
      </c>
      <c r="Q77">
        <v>2</v>
      </c>
    </row>
  </sheetData>
  <mergeCells count="1">
    <mergeCell ref="T1:V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"/>
  <sheetViews>
    <sheetView workbookViewId="0">
      <selection activeCell="B11" sqref="B11"/>
    </sheetView>
  </sheetViews>
  <sheetFormatPr defaultRowHeight="14.5" x14ac:dyDescent="0.35"/>
  <sheetData>
    <row r="1" spans="1:8" ht="33.5" customHeight="1" x14ac:dyDescent="0.35">
      <c r="A1" s="25" t="s">
        <v>13</v>
      </c>
      <c r="B1" s="27" t="s">
        <v>0</v>
      </c>
      <c r="C1" s="27"/>
      <c r="D1" s="27"/>
      <c r="E1" s="25" t="s">
        <v>14</v>
      </c>
      <c r="F1" s="27" t="s">
        <v>12</v>
      </c>
      <c r="G1" s="27"/>
      <c r="H1" s="27"/>
    </row>
    <row r="2" spans="1:8" ht="58" x14ac:dyDescent="0.35">
      <c r="A2" s="4" t="s">
        <v>1</v>
      </c>
      <c r="B2" s="5" t="s">
        <v>2</v>
      </c>
      <c r="C2" s="5" t="s">
        <v>3</v>
      </c>
      <c r="D2" s="5" t="s">
        <v>4</v>
      </c>
      <c r="E2" s="4" t="s">
        <v>1</v>
      </c>
      <c r="F2" s="5" t="s">
        <v>2</v>
      </c>
      <c r="G2" s="5" t="s">
        <v>3</v>
      </c>
      <c r="H2" s="5" t="s">
        <v>4</v>
      </c>
    </row>
    <row r="3" spans="1:8" ht="29" x14ac:dyDescent="0.35">
      <c r="A3" s="5" t="s">
        <v>5</v>
      </c>
      <c r="B3" s="26">
        <v>122</v>
      </c>
      <c r="C3" s="26">
        <v>116</v>
      </c>
      <c r="D3" s="26">
        <v>128</v>
      </c>
      <c r="E3" s="5" t="s">
        <v>5</v>
      </c>
      <c r="F3" s="26">
        <v>14.75</v>
      </c>
      <c r="G3" s="26">
        <v>15.25</v>
      </c>
      <c r="H3" s="26">
        <v>12.93</v>
      </c>
    </row>
    <row r="4" spans="1:8" ht="29" x14ac:dyDescent="0.35">
      <c r="A4" s="5" t="s">
        <v>6</v>
      </c>
      <c r="B4" s="26">
        <v>109</v>
      </c>
      <c r="C4" s="26">
        <v>102</v>
      </c>
      <c r="D4" s="26">
        <v>116</v>
      </c>
      <c r="E4" s="5" t="s">
        <v>6</v>
      </c>
      <c r="F4" s="26">
        <v>17.329999999999998</v>
      </c>
      <c r="G4" s="26">
        <v>18.12</v>
      </c>
      <c r="H4" s="26">
        <v>15.54</v>
      </c>
    </row>
    <row r="5" spans="1:8" x14ac:dyDescent="0.35">
      <c r="A5" s="5" t="s">
        <v>7</v>
      </c>
      <c r="B5" s="26">
        <v>51</v>
      </c>
      <c r="C5" s="26">
        <v>42</v>
      </c>
      <c r="D5" s="26">
        <v>63</v>
      </c>
      <c r="E5" s="5" t="s">
        <v>7</v>
      </c>
      <c r="F5" s="26">
        <v>22.5</v>
      </c>
      <c r="G5" s="26">
        <v>20.48</v>
      </c>
      <c r="H5" s="26">
        <v>21.45</v>
      </c>
    </row>
    <row r="6" spans="1:8" ht="43.5" x14ac:dyDescent="0.35">
      <c r="A6" s="5" t="s">
        <v>8</v>
      </c>
      <c r="B6" s="26">
        <v>22</v>
      </c>
      <c r="C6" s="26">
        <v>14</v>
      </c>
      <c r="D6" s="26">
        <v>31</v>
      </c>
      <c r="E6" s="5" t="s">
        <v>8</v>
      </c>
      <c r="F6" s="26">
        <v>15.7</v>
      </c>
      <c r="G6" s="26">
        <v>12.69</v>
      </c>
      <c r="H6" s="26">
        <v>17.579999999999998</v>
      </c>
    </row>
    <row r="7" spans="1:8" x14ac:dyDescent="0.35">
      <c r="A7" s="5" t="s">
        <v>9</v>
      </c>
      <c r="B7" s="26">
        <v>4</v>
      </c>
      <c r="C7" s="26">
        <v>2</v>
      </c>
      <c r="D7" s="26">
        <v>6</v>
      </c>
      <c r="E7" s="5" t="s">
        <v>9</v>
      </c>
      <c r="F7" s="26">
        <v>7.28</v>
      </c>
      <c r="G7" s="26">
        <v>4.82</v>
      </c>
      <c r="H7" s="26">
        <v>9.98</v>
      </c>
    </row>
    <row r="8" spans="1:8" x14ac:dyDescent="0.35">
      <c r="A8" s="5" t="s">
        <v>10</v>
      </c>
      <c r="B8" s="5" t="s">
        <v>11</v>
      </c>
      <c r="C8" s="5" t="s">
        <v>11</v>
      </c>
      <c r="D8" s="5" t="s">
        <v>11</v>
      </c>
      <c r="E8" s="5" t="s">
        <v>10</v>
      </c>
      <c r="F8" s="5" t="s">
        <v>11</v>
      </c>
      <c r="G8" s="5" t="s">
        <v>11</v>
      </c>
      <c r="H8" s="5" t="s">
        <v>11</v>
      </c>
    </row>
    <row r="9" spans="1:8" x14ac:dyDescent="0.35">
      <c r="B9">
        <f>(B7-B3)/B3</f>
        <v>-0.96721311475409832</v>
      </c>
    </row>
    <row r="10" spans="1:8" x14ac:dyDescent="0.35">
      <c r="B10">
        <f>(B7-B4)/B4</f>
        <v>-0.96330275229357798</v>
      </c>
    </row>
  </sheetData>
  <mergeCells count="2">
    <mergeCell ref="B1:D1"/>
    <mergeCell ref="F1:H1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BC41F-4443-4E00-9359-6B5567252B60}">
  <dimension ref="A1:Y77"/>
  <sheetViews>
    <sheetView topLeftCell="A65" workbookViewId="0">
      <selection activeCell="C80" sqref="C80"/>
    </sheetView>
  </sheetViews>
  <sheetFormatPr defaultRowHeight="14.5" x14ac:dyDescent="0.35"/>
  <sheetData>
    <row r="1" spans="1:25" ht="101.5" x14ac:dyDescent="0.35">
      <c r="A1" t="s">
        <v>63</v>
      </c>
      <c r="B1" t="s">
        <v>81</v>
      </c>
      <c r="C1" t="s">
        <v>82</v>
      </c>
      <c r="D1" t="s">
        <v>83</v>
      </c>
      <c r="E1" s="23" t="s">
        <v>64</v>
      </c>
      <c r="F1" s="23" t="s">
        <v>65</v>
      </c>
      <c r="G1" s="23" t="s">
        <v>66</v>
      </c>
      <c r="H1" s="23" t="s">
        <v>81</v>
      </c>
      <c r="I1" s="23" t="s">
        <v>82</v>
      </c>
      <c r="J1" s="23" t="s">
        <v>83</v>
      </c>
      <c r="K1" s="23" t="s">
        <v>76</v>
      </c>
      <c r="L1" s="23" t="s">
        <v>77</v>
      </c>
      <c r="M1" s="23" t="s">
        <v>78</v>
      </c>
      <c r="N1" s="23" t="s">
        <v>79</v>
      </c>
      <c r="O1" s="23" t="s">
        <v>80</v>
      </c>
      <c r="P1" s="23" t="s">
        <v>84</v>
      </c>
      <c r="Q1" s="23" t="s">
        <v>85</v>
      </c>
      <c r="R1" s="23" t="s">
        <v>86</v>
      </c>
      <c r="S1" s="23" t="s">
        <v>87</v>
      </c>
      <c r="T1" s="23" t="s">
        <v>88</v>
      </c>
      <c r="V1" s="1" t="s">
        <v>13</v>
      </c>
      <c r="W1" s="32" t="s">
        <v>0</v>
      </c>
      <c r="X1" s="33"/>
      <c r="Y1" s="34"/>
    </row>
    <row r="2" spans="1:25" ht="58" x14ac:dyDescent="0.35">
      <c r="A2">
        <v>0</v>
      </c>
      <c r="B2">
        <v>0</v>
      </c>
      <c r="C2">
        <v>0</v>
      </c>
      <c r="D2">
        <v>0</v>
      </c>
      <c r="E2">
        <v>1166.6071775768801</v>
      </c>
      <c r="F2">
        <v>532.35262517372496</v>
      </c>
      <c r="G2">
        <v>219.28242578990699</v>
      </c>
      <c r="H2">
        <f>Uganda_Adult_High_Risk_LRV_zero-Uganda_Adult_High_Risk_LRV_zero</f>
        <v>0</v>
      </c>
      <c r="I2">
        <f>Uganda_Adult_Medium_Risk_LRV_zero-Uganda_Adult_Medium_Risk_LRV_zero</f>
        <v>0</v>
      </c>
      <c r="J2">
        <f>Uganda_Adult_Low_Risk_LRV_zero-Uganda_Adult_Low_Risk_LRV_zero</f>
        <v>0</v>
      </c>
      <c r="K2">
        <f>Y3-W3</f>
        <v>6</v>
      </c>
      <c r="L2">
        <f>Y4-W4</f>
        <v>7</v>
      </c>
      <c r="M2">
        <f>Y5-W5</f>
        <v>12</v>
      </c>
      <c r="N2">
        <f>Y6-W6</f>
        <v>9</v>
      </c>
      <c r="O2">
        <f>Y7-W7</f>
        <v>2</v>
      </c>
      <c r="P2">
        <f>X3</f>
        <v>116</v>
      </c>
      <c r="Q2">
        <f>X4</f>
        <v>102</v>
      </c>
      <c r="R2">
        <v>42</v>
      </c>
      <c r="S2">
        <v>14</v>
      </c>
      <c r="T2">
        <v>2</v>
      </c>
      <c r="V2" s="2" t="s">
        <v>1</v>
      </c>
      <c r="W2" s="3" t="s">
        <v>2</v>
      </c>
      <c r="X2" s="3" t="s">
        <v>3</v>
      </c>
      <c r="Y2" s="3" t="s">
        <v>4</v>
      </c>
    </row>
    <row r="3" spans="1:25" ht="29" x14ac:dyDescent="0.35">
      <c r="A3">
        <v>0.1</v>
      </c>
      <c r="B3">
        <v>-68.50838936166997</v>
      </c>
      <c r="C3">
        <v>-47.860959910007978</v>
      </c>
      <c r="D3">
        <v>-19.116059728172985</v>
      </c>
      <c r="E3">
        <v>1098.0987882152101</v>
      </c>
      <c r="F3">
        <v>484.49166526371698</v>
      </c>
      <c r="G3">
        <v>200.16636606173401</v>
      </c>
      <c r="H3">
        <f t="shared" ref="H3:H34" si="0">E3-Uganda_Adult_High_Risk_LRV_zero</f>
        <v>-68.50838936166997</v>
      </c>
      <c r="I3">
        <f t="shared" ref="I3:I34" si="1">F3-Uganda_Adult_Medium_Risk_LRV_zero</f>
        <v>-47.860959910007978</v>
      </c>
      <c r="J3">
        <f t="shared" ref="J3:J34" si="2">G3-Uganda_Adult_Low_Risk_LRV_zero</f>
        <v>-19.116059728172985</v>
      </c>
      <c r="K3">
        <v>6</v>
      </c>
      <c r="L3">
        <v>7</v>
      </c>
      <c r="M3">
        <v>12</v>
      </c>
      <c r="N3">
        <v>9</v>
      </c>
      <c r="O3">
        <v>2</v>
      </c>
      <c r="P3">
        <v>116</v>
      </c>
      <c r="Q3">
        <v>102</v>
      </c>
      <c r="R3">
        <v>42</v>
      </c>
      <c r="S3">
        <v>14</v>
      </c>
      <c r="T3">
        <v>2</v>
      </c>
      <c r="V3" s="3" t="s">
        <v>5</v>
      </c>
      <c r="W3">
        <v>122</v>
      </c>
      <c r="X3">
        <v>116</v>
      </c>
      <c r="Y3">
        <v>128</v>
      </c>
    </row>
    <row r="4" spans="1:25" ht="29" x14ac:dyDescent="0.35">
      <c r="A4">
        <v>0.2</v>
      </c>
      <c r="B4">
        <v>-136.92895491296008</v>
      </c>
      <c r="C4">
        <v>-91.937374199927945</v>
      </c>
      <c r="D4">
        <v>-36.039894605398985</v>
      </c>
      <c r="E4">
        <v>1029.67822266392</v>
      </c>
      <c r="F4">
        <v>440.41525097379701</v>
      </c>
      <c r="G4">
        <v>183.24253118450801</v>
      </c>
      <c r="H4" s="24">
        <f t="shared" si="0"/>
        <v>-136.92895491296008</v>
      </c>
      <c r="I4">
        <f t="shared" si="1"/>
        <v>-91.937374199927945</v>
      </c>
      <c r="J4">
        <f t="shared" si="2"/>
        <v>-36.039894605398985</v>
      </c>
      <c r="K4">
        <v>6</v>
      </c>
      <c r="L4">
        <v>7</v>
      </c>
      <c r="M4">
        <v>12</v>
      </c>
      <c r="N4">
        <v>9</v>
      </c>
      <c r="O4">
        <v>2</v>
      </c>
      <c r="P4">
        <v>116</v>
      </c>
      <c r="Q4">
        <v>102</v>
      </c>
      <c r="R4">
        <v>42</v>
      </c>
      <c r="S4">
        <v>14</v>
      </c>
      <c r="T4">
        <v>2</v>
      </c>
      <c r="V4" s="3" t="s">
        <v>6</v>
      </c>
      <c r="W4">
        <v>109</v>
      </c>
      <c r="X4">
        <v>102</v>
      </c>
      <c r="Y4">
        <v>116</v>
      </c>
    </row>
    <row r="5" spans="1:25" x14ac:dyDescent="0.35">
      <c r="A5">
        <v>0.3</v>
      </c>
      <c r="B5">
        <v>-204.76523999313304</v>
      </c>
      <c r="C5">
        <v>-132.25921740143394</v>
      </c>
      <c r="D5">
        <v>-51.019887555967983</v>
      </c>
      <c r="E5">
        <v>961.84193758374704</v>
      </c>
      <c r="F5">
        <v>400.09340777229102</v>
      </c>
      <c r="G5">
        <v>168.26253823393901</v>
      </c>
      <c r="H5">
        <f t="shared" si="0"/>
        <v>-204.76523999313304</v>
      </c>
      <c r="I5" s="24">
        <f t="shared" si="1"/>
        <v>-132.25921740143394</v>
      </c>
      <c r="J5">
        <f t="shared" si="2"/>
        <v>-51.019887555967983</v>
      </c>
      <c r="K5">
        <v>6</v>
      </c>
      <c r="L5">
        <v>7</v>
      </c>
      <c r="M5">
        <v>12</v>
      </c>
      <c r="N5">
        <v>9</v>
      </c>
      <c r="O5">
        <v>2</v>
      </c>
      <c r="P5">
        <v>116</v>
      </c>
      <c r="Q5">
        <v>102</v>
      </c>
      <c r="R5">
        <v>42</v>
      </c>
      <c r="S5">
        <v>14</v>
      </c>
      <c r="T5">
        <v>2</v>
      </c>
      <c r="V5" s="3" t="s">
        <v>7</v>
      </c>
      <c r="W5">
        <v>51</v>
      </c>
      <c r="X5">
        <v>42</v>
      </c>
      <c r="Y5">
        <v>63</v>
      </c>
    </row>
    <row r="6" spans="1:25" ht="43.5" x14ac:dyDescent="0.35">
      <c r="A6">
        <v>0.4</v>
      </c>
      <c r="B6">
        <v>-271.49720655912404</v>
      </c>
      <c r="C6">
        <v>-168.90811423395598</v>
      </c>
      <c r="D6">
        <v>-64.274043244670992</v>
      </c>
      <c r="E6">
        <v>895.10997101775604</v>
      </c>
      <c r="F6">
        <v>363.44451093976897</v>
      </c>
      <c r="G6">
        <v>155.008382545236</v>
      </c>
      <c r="H6">
        <f t="shared" si="0"/>
        <v>-271.49720655912404</v>
      </c>
      <c r="I6">
        <f t="shared" si="1"/>
        <v>-168.90811423395598</v>
      </c>
      <c r="J6">
        <f t="shared" si="2"/>
        <v>-64.274043244670992</v>
      </c>
      <c r="K6">
        <v>6</v>
      </c>
      <c r="L6">
        <v>7</v>
      </c>
      <c r="M6">
        <v>12</v>
      </c>
      <c r="N6">
        <v>9</v>
      </c>
      <c r="O6">
        <v>2</v>
      </c>
      <c r="P6">
        <v>116</v>
      </c>
      <c r="Q6">
        <v>102</v>
      </c>
      <c r="R6">
        <v>42</v>
      </c>
      <c r="S6">
        <v>14</v>
      </c>
      <c r="T6">
        <v>2</v>
      </c>
      <c r="V6" s="3" t="s">
        <v>8</v>
      </c>
      <c r="W6">
        <v>22</v>
      </c>
      <c r="X6">
        <v>14</v>
      </c>
      <c r="Y6">
        <v>31</v>
      </c>
    </row>
    <row r="7" spans="1:25" x14ac:dyDescent="0.35">
      <c r="A7">
        <v>0.5</v>
      </c>
      <c r="B7">
        <v>-336.60477485049307</v>
      </c>
      <c r="C7">
        <v>-202.01201230106994</v>
      </c>
      <c r="D7">
        <v>-75.983097060810991</v>
      </c>
      <c r="E7">
        <v>830.002402726387</v>
      </c>
      <c r="F7">
        <v>330.34061287265502</v>
      </c>
      <c r="G7">
        <v>143.299328729096</v>
      </c>
      <c r="H7">
        <f t="shared" si="0"/>
        <v>-336.60477485049307</v>
      </c>
      <c r="I7">
        <f t="shared" si="1"/>
        <v>-202.01201230106994</v>
      </c>
      <c r="J7">
        <f t="shared" si="2"/>
        <v>-75.983097060810991</v>
      </c>
      <c r="K7">
        <v>6</v>
      </c>
      <c r="L7">
        <v>7</v>
      </c>
      <c r="M7">
        <v>12</v>
      </c>
      <c r="N7">
        <v>9</v>
      </c>
      <c r="O7">
        <v>2</v>
      </c>
      <c r="P7">
        <v>116</v>
      </c>
      <c r="Q7">
        <v>102</v>
      </c>
      <c r="R7">
        <v>42</v>
      </c>
      <c r="S7">
        <v>14</v>
      </c>
      <c r="T7">
        <v>2</v>
      </c>
      <c r="V7" s="3" t="s">
        <v>9</v>
      </c>
      <c r="W7">
        <v>4</v>
      </c>
      <c r="X7">
        <v>2</v>
      </c>
      <c r="Y7">
        <v>6</v>
      </c>
    </row>
    <row r="8" spans="1:25" x14ac:dyDescent="0.35">
      <c r="A8">
        <v>0.6</v>
      </c>
      <c r="B8">
        <v>-399.58917667014009</v>
      </c>
      <c r="C8">
        <v>-231.74423235448899</v>
      </c>
      <c r="D8">
        <v>-86.29607292523599</v>
      </c>
      <c r="E8">
        <v>767.01800090673999</v>
      </c>
      <c r="F8">
        <v>300.60839281923597</v>
      </c>
      <c r="G8">
        <v>132.98635286467101</v>
      </c>
      <c r="H8">
        <f t="shared" si="0"/>
        <v>-399.58917667014009</v>
      </c>
      <c r="I8">
        <f t="shared" si="1"/>
        <v>-231.74423235448899</v>
      </c>
      <c r="J8">
        <f t="shared" si="2"/>
        <v>-86.29607292523599</v>
      </c>
      <c r="K8">
        <v>6</v>
      </c>
      <c r="L8">
        <v>7</v>
      </c>
      <c r="M8">
        <v>12</v>
      </c>
      <c r="N8">
        <v>9</v>
      </c>
      <c r="O8">
        <v>2</v>
      </c>
      <c r="P8">
        <v>116</v>
      </c>
      <c r="Q8">
        <v>102</v>
      </c>
      <c r="R8">
        <v>42</v>
      </c>
      <c r="S8">
        <v>14</v>
      </c>
      <c r="T8">
        <v>2</v>
      </c>
      <c r="V8" s="3" t="s">
        <v>10</v>
      </c>
      <c r="W8" s="3" t="s">
        <v>11</v>
      </c>
      <c r="X8" s="3" t="s">
        <v>11</v>
      </c>
      <c r="Y8" s="3" t="s">
        <v>11</v>
      </c>
    </row>
    <row r="9" spans="1:25" x14ac:dyDescent="0.35">
      <c r="A9">
        <v>0.7</v>
      </c>
      <c r="B9">
        <v>-459.98679591347604</v>
      </c>
      <c r="C9">
        <v>-258.31961542110997</v>
      </c>
      <c r="D9">
        <v>-95.340935982106998</v>
      </c>
      <c r="E9">
        <v>706.62038166340403</v>
      </c>
      <c r="F9">
        <v>274.03300975261499</v>
      </c>
      <c r="G9">
        <v>123.9414898078</v>
      </c>
      <c r="H9">
        <f t="shared" si="0"/>
        <v>-459.98679591347604</v>
      </c>
      <c r="I9">
        <f t="shared" si="1"/>
        <v>-258.31961542110997</v>
      </c>
      <c r="J9">
        <f t="shared" si="2"/>
        <v>-95.340935982106998</v>
      </c>
      <c r="K9">
        <v>6</v>
      </c>
      <c r="L9">
        <v>7</v>
      </c>
      <c r="M9">
        <v>12</v>
      </c>
      <c r="N9">
        <v>9</v>
      </c>
      <c r="O9">
        <v>2</v>
      </c>
      <c r="P9">
        <v>116</v>
      </c>
      <c r="Q9">
        <v>102</v>
      </c>
      <c r="R9">
        <v>42</v>
      </c>
      <c r="S9">
        <v>14</v>
      </c>
      <c r="T9">
        <v>2</v>
      </c>
    </row>
    <row r="10" spans="1:25" x14ac:dyDescent="0.35">
      <c r="A10">
        <v>0.8</v>
      </c>
      <c r="B10">
        <v>-517.3922881701161</v>
      </c>
      <c r="C10">
        <v>-281.98446614581997</v>
      </c>
      <c r="D10">
        <v>-103.23470833147799</v>
      </c>
      <c r="E10">
        <v>649.21488940676397</v>
      </c>
      <c r="F10">
        <v>250.36815902790499</v>
      </c>
      <c r="G10">
        <v>116.04771745842901</v>
      </c>
      <c r="H10">
        <f t="shared" si="0"/>
        <v>-517.3922881701161</v>
      </c>
      <c r="I10">
        <f t="shared" si="1"/>
        <v>-281.98446614581997</v>
      </c>
      <c r="J10">
        <f t="shared" si="2"/>
        <v>-103.23470833147799</v>
      </c>
      <c r="K10">
        <v>6</v>
      </c>
      <c r="L10">
        <v>7</v>
      </c>
      <c r="M10">
        <v>12</v>
      </c>
      <c r="N10">
        <v>9</v>
      </c>
      <c r="O10">
        <v>2</v>
      </c>
      <c r="P10">
        <v>116</v>
      </c>
      <c r="Q10">
        <v>102</v>
      </c>
      <c r="R10">
        <v>42</v>
      </c>
      <c r="S10">
        <v>14</v>
      </c>
      <c r="T10">
        <v>2</v>
      </c>
    </row>
    <row r="11" spans="1:25" x14ac:dyDescent="0.35">
      <c r="A11">
        <v>0.9</v>
      </c>
      <c r="B11">
        <v>-571.4923156077391</v>
      </c>
      <c r="C11">
        <v>-303.00259279772797</v>
      </c>
      <c r="D11">
        <v>-110.09083899150799</v>
      </c>
      <c r="E11">
        <v>595.11486196914097</v>
      </c>
      <c r="F11">
        <v>229.35003237599699</v>
      </c>
      <c r="G11">
        <v>109.191586798399</v>
      </c>
      <c r="H11">
        <f t="shared" si="0"/>
        <v>-571.4923156077391</v>
      </c>
      <c r="I11">
        <f t="shared" si="1"/>
        <v>-303.00259279772797</v>
      </c>
      <c r="J11">
        <f t="shared" si="2"/>
        <v>-110.09083899150799</v>
      </c>
      <c r="K11">
        <v>6</v>
      </c>
      <c r="L11">
        <v>7</v>
      </c>
      <c r="M11">
        <v>12</v>
      </c>
      <c r="N11">
        <v>9</v>
      </c>
      <c r="O11">
        <v>2</v>
      </c>
      <c r="P11">
        <v>116</v>
      </c>
      <c r="Q11">
        <v>102</v>
      </c>
      <c r="R11">
        <v>42</v>
      </c>
      <c r="S11">
        <v>14</v>
      </c>
      <c r="T11">
        <v>2</v>
      </c>
    </row>
    <row r="12" spans="1:25" x14ac:dyDescent="0.35">
      <c r="A12">
        <v>1</v>
      </c>
      <c r="B12">
        <v>-622.0855694342531</v>
      </c>
      <c r="C12">
        <v>-321.64194847713497</v>
      </c>
      <c r="D12">
        <v>-116.02326736201999</v>
      </c>
      <c r="E12">
        <v>544.52160814262697</v>
      </c>
      <c r="F12">
        <v>210.71067669659001</v>
      </c>
      <c r="G12">
        <v>103.259158427887</v>
      </c>
      <c r="H12">
        <f t="shared" si="0"/>
        <v>-622.0855694342531</v>
      </c>
      <c r="I12">
        <f t="shared" si="1"/>
        <v>-321.64194847713497</v>
      </c>
      <c r="J12" s="24">
        <f t="shared" si="2"/>
        <v>-116.02326736201999</v>
      </c>
      <c r="K12">
        <v>6</v>
      </c>
      <c r="L12">
        <v>7</v>
      </c>
      <c r="M12">
        <v>12</v>
      </c>
      <c r="N12">
        <v>9</v>
      </c>
      <c r="O12">
        <v>2</v>
      </c>
      <c r="P12">
        <v>116</v>
      </c>
      <c r="Q12">
        <v>102</v>
      </c>
      <c r="R12">
        <v>42</v>
      </c>
      <c r="S12">
        <v>14</v>
      </c>
      <c r="T12">
        <v>2</v>
      </c>
    </row>
    <row r="13" spans="1:25" x14ac:dyDescent="0.35">
      <c r="A13">
        <v>1.1000000000000001</v>
      </c>
      <c r="B13">
        <v>-669.07417667703305</v>
      </c>
      <c r="C13">
        <v>-338.16504007586298</v>
      </c>
      <c r="D13">
        <v>-121.1467380099576</v>
      </c>
      <c r="E13">
        <v>497.53300089984702</v>
      </c>
      <c r="F13">
        <v>194.18758509786201</v>
      </c>
      <c r="G13">
        <v>98.135687779949393</v>
      </c>
      <c r="H13">
        <f t="shared" si="0"/>
        <v>-669.07417667703305</v>
      </c>
      <c r="I13">
        <f t="shared" si="1"/>
        <v>-338.16504007586298</v>
      </c>
      <c r="J13">
        <f t="shared" si="2"/>
        <v>-121.1467380099576</v>
      </c>
      <c r="K13">
        <v>6</v>
      </c>
      <c r="L13">
        <v>7</v>
      </c>
      <c r="M13">
        <v>12</v>
      </c>
      <c r="N13">
        <v>9</v>
      </c>
      <c r="O13">
        <v>2</v>
      </c>
      <c r="P13">
        <v>116</v>
      </c>
      <c r="Q13">
        <v>102</v>
      </c>
      <c r="R13">
        <v>42</v>
      </c>
      <c r="S13">
        <v>14</v>
      </c>
      <c r="T13">
        <v>2</v>
      </c>
    </row>
    <row r="14" spans="1:25" x14ac:dyDescent="0.35">
      <c r="A14">
        <v>1.2</v>
      </c>
      <c r="B14">
        <v>-712.44032676954703</v>
      </c>
      <c r="C14">
        <v>-352.82279240428295</v>
      </c>
      <c r="D14">
        <v>-125.57342570969109</v>
      </c>
      <c r="E14">
        <v>454.16685080733299</v>
      </c>
      <c r="F14">
        <v>179.52983276944201</v>
      </c>
      <c r="G14">
        <v>93.709000080215901</v>
      </c>
      <c r="H14">
        <f t="shared" si="0"/>
        <v>-712.44032676954703</v>
      </c>
      <c r="I14">
        <f t="shared" si="1"/>
        <v>-352.82279240428295</v>
      </c>
      <c r="J14">
        <f t="shared" si="2"/>
        <v>-125.57342570969109</v>
      </c>
      <c r="K14">
        <v>6</v>
      </c>
      <c r="L14">
        <v>7</v>
      </c>
      <c r="M14">
        <v>12</v>
      </c>
      <c r="N14">
        <v>9</v>
      </c>
      <c r="O14">
        <v>2</v>
      </c>
      <c r="P14">
        <v>116</v>
      </c>
      <c r="Q14">
        <v>102</v>
      </c>
      <c r="R14">
        <v>42</v>
      </c>
      <c r="S14">
        <v>14</v>
      </c>
      <c r="T14">
        <v>2</v>
      </c>
    </row>
    <row r="15" spans="1:25" x14ac:dyDescent="0.35">
      <c r="A15">
        <v>1.3</v>
      </c>
      <c r="B15">
        <v>-752.22415842165606</v>
      </c>
      <c r="C15">
        <v>-365.84917300027195</v>
      </c>
      <c r="D15">
        <v>-129.40742353042779</v>
      </c>
      <c r="E15">
        <v>414.38301915522402</v>
      </c>
      <c r="F15">
        <v>166.50345217345301</v>
      </c>
      <c r="G15">
        <v>89.875002259479203</v>
      </c>
      <c r="H15">
        <f t="shared" si="0"/>
        <v>-752.22415842165606</v>
      </c>
      <c r="I15">
        <f t="shared" si="1"/>
        <v>-365.84917300027195</v>
      </c>
      <c r="J15">
        <f t="shared" si="2"/>
        <v>-129.40742353042779</v>
      </c>
      <c r="K15">
        <v>6</v>
      </c>
      <c r="L15">
        <v>7</v>
      </c>
      <c r="M15">
        <v>12</v>
      </c>
      <c r="N15">
        <v>9</v>
      </c>
      <c r="O15">
        <v>2</v>
      </c>
      <c r="P15">
        <v>116</v>
      </c>
      <c r="Q15">
        <v>102</v>
      </c>
      <c r="R15">
        <v>42</v>
      </c>
      <c r="S15">
        <v>14</v>
      </c>
      <c r="T15">
        <v>2</v>
      </c>
    </row>
    <row r="16" spans="1:25" x14ac:dyDescent="0.35">
      <c r="A16">
        <v>1.4</v>
      </c>
      <c r="B16">
        <v>-788.510555392068</v>
      </c>
      <c r="C16">
        <v>-377.45486684105492</v>
      </c>
      <c r="D16">
        <v>-132.73978929767901</v>
      </c>
      <c r="E16">
        <v>378.09662218481202</v>
      </c>
      <c r="F16">
        <v>154.89775833267001</v>
      </c>
      <c r="G16">
        <v>86.542636492227999</v>
      </c>
      <c r="H16">
        <f t="shared" si="0"/>
        <v>-788.510555392068</v>
      </c>
      <c r="I16">
        <f t="shared" si="1"/>
        <v>-377.45486684105492</v>
      </c>
      <c r="J16">
        <f t="shared" si="2"/>
        <v>-132.73978929767901</v>
      </c>
      <c r="K16">
        <v>6</v>
      </c>
      <c r="L16">
        <v>7</v>
      </c>
      <c r="M16">
        <v>12</v>
      </c>
      <c r="N16">
        <v>9</v>
      </c>
      <c r="O16">
        <v>2</v>
      </c>
      <c r="P16">
        <v>116</v>
      </c>
      <c r="Q16">
        <v>102</v>
      </c>
      <c r="R16">
        <v>42</v>
      </c>
      <c r="S16">
        <v>14</v>
      </c>
      <c r="T16">
        <v>2</v>
      </c>
    </row>
    <row r="17" spans="1:20" x14ac:dyDescent="0.35">
      <c r="A17">
        <v>1.5</v>
      </c>
      <c r="B17">
        <v>-821.43108657358107</v>
      </c>
      <c r="C17">
        <v>-387.82115859946998</v>
      </c>
      <c r="D17">
        <v>-135.6463804257464</v>
      </c>
      <c r="E17">
        <v>345.17609100329901</v>
      </c>
      <c r="F17">
        <v>144.53146657425501</v>
      </c>
      <c r="G17">
        <v>83.636045364160594</v>
      </c>
      <c r="H17">
        <f t="shared" si="0"/>
        <v>-821.43108657358107</v>
      </c>
      <c r="I17">
        <f t="shared" si="1"/>
        <v>-387.82115859946998</v>
      </c>
      <c r="J17">
        <f t="shared" si="2"/>
        <v>-135.6463804257464</v>
      </c>
      <c r="K17">
        <v>6</v>
      </c>
      <c r="L17">
        <v>7</v>
      </c>
      <c r="M17">
        <v>12</v>
      </c>
      <c r="N17">
        <v>9</v>
      </c>
      <c r="O17">
        <v>2</v>
      </c>
      <c r="P17">
        <v>116</v>
      </c>
      <c r="Q17">
        <v>102</v>
      </c>
      <c r="R17">
        <v>42</v>
      </c>
      <c r="S17">
        <v>14</v>
      </c>
      <c r="T17">
        <v>2</v>
      </c>
    </row>
    <row r="18" spans="1:20" x14ac:dyDescent="0.35">
      <c r="A18">
        <v>1.6</v>
      </c>
      <c r="B18">
        <v>-851.17443839258408</v>
      </c>
      <c r="C18">
        <v>-397.09682058841696</v>
      </c>
      <c r="D18">
        <v>-138.18901959942878</v>
      </c>
      <c r="E18">
        <v>315.432739184296</v>
      </c>
      <c r="F18">
        <v>135.255804585308</v>
      </c>
      <c r="G18">
        <v>81.093406190478206</v>
      </c>
      <c r="H18">
        <f t="shared" si="0"/>
        <v>-851.17443839258408</v>
      </c>
      <c r="I18">
        <f t="shared" si="1"/>
        <v>-397.09682058841696</v>
      </c>
      <c r="J18">
        <f t="shared" si="2"/>
        <v>-138.18901959942878</v>
      </c>
      <c r="K18">
        <v>6</v>
      </c>
      <c r="L18">
        <v>7</v>
      </c>
      <c r="M18">
        <v>12</v>
      </c>
      <c r="N18">
        <v>9</v>
      </c>
      <c r="O18">
        <v>2</v>
      </c>
      <c r="P18">
        <v>116</v>
      </c>
      <c r="Q18">
        <v>102</v>
      </c>
      <c r="R18">
        <v>42</v>
      </c>
      <c r="S18">
        <v>14</v>
      </c>
      <c r="T18">
        <v>2</v>
      </c>
    </row>
    <row r="19" spans="1:20" x14ac:dyDescent="0.35">
      <c r="A19">
        <v>1.7</v>
      </c>
      <c r="B19">
        <v>-877.98632636811612</v>
      </c>
      <c r="C19">
        <v>-405.39990394115796</v>
      </c>
      <c r="D19">
        <v>-140.4189068684606</v>
      </c>
      <c r="E19">
        <v>288.62085120876401</v>
      </c>
      <c r="F19">
        <v>126.952721232567</v>
      </c>
      <c r="G19">
        <v>78.863518921446399</v>
      </c>
      <c r="H19">
        <f t="shared" si="0"/>
        <v>-877.98632636811612</v>
      </c>
      <c r="I19">
        <f t="shared" si="1"/>
        <v>-405.39990394115796</v>
      </c>
      <c r="J19">
        <f t="shared" si="2"/>
        <v>-140.4189068684606</v>
      </c>
      <c r="K19">
        <v>6</v>
      </c>
      <c r="L19">
        <v>7</v>
      </c>
      <c r="M19">
        <v>12</v>
      </c>
      <c r="N19">
        <v>9</v>
      </c>
      <c r="O19">
        <v>2</v>
      </c>
      <c r="P19">
        <v>116</v>
      </c>
      <c r="Q19">
        <v>102</v>
      </c>
      <c r="R19">
        <v>42</v>
      </c>
      <c r="S19">
        <v>14</v>
      </c>
      <c r="T19">
        <v>2</v>
      </c>
    </row>
    <row r="20" spans="1:20" x14ac:dyDescent="0.35">
      <c r="A20">
        <v>1.8</v>
      </c>
      <c r="B20">
        <v>-902.14883713171116</v>
      </c>
      <c r="C20">
        <v>-412.82393880950195</v>
      </c>
      <c r="D20">
        <v>-142.3804208262066</v>
      </c>
      <c r="E20">
        <v>264.45834044516897</v>
      </c>
      <c r="F20">
        <v>119.52868636422301</v>
      </c>
      <c r="G20">
        <v>76.902004963700406</v>
      </c>
      <c r="H20">
        <f t="shared" si="0"/>
        <v>-902.14883713171116</v>
      </c>
      <c r="I20">
        <f t="shared" si="1"/>
        <v>-412.82393880950195</v>
      </c>
      <c r="J20">
        <f t="shared" si="2"/>
        <v>-142.3804208262066</v>
      </c>
      <c r="K20">
        <v>6</v>
      </c>
      <c r="L20">
        <v>7</v>
      </c>
      <c r="M20">
        <v>12</v>
      </c>
      <c r="N20">
        <v>9</v>
      </c>
      <c r="O20">
        <v>2</v>
      </c>
      <c r="P20">
        <v>116</v>
      </c>
      <c r="Q20">
        <v>102</v>
      </c>
      <c r="R20">
        <v>42</v>
      </c>
      <c r="S20">
        <v>14</v>
      </c>
      <c r="T20">
        <v>2</v>
      </c>
    </row>
    <row r="21" spans="1:20" x14ac:dyDescent="0.35">
      <c r="A21">
        <v>1.9</v>
      </c>
      <c r="B21">
        <v>-923.94667871302204</v>
      </c>
      <c r="C21">
        <v>-419.44614845146594</v>
      </c>
      <c r="D21">
        <v>-144.11362925166989</v>
      </c>
      <c r="E21">
        <v>242.66049886385801</v>
      </c>
      <c r="F21">
        <v>112.906476722259</v>
      </c>
      <c r="G21">
        <v>75.168796538237103</v>
      </c>
      <c r="H21">
        <f t="shared" si="0"/>
        <v>-923.94667871302204</v>
      </c>
      <c r="I21">
        <f t="shared" si="1"/>
        <v>-419.44614845146594</v>
      </c>
      <c r="J21">
        <f t="shared" si="2"/>
        <v>-144.11362925166989</v>
      </c>
      <c r="K21">
        <v>6</v>
      </c>
      <c r="L21">
        <v>7</v>
      </c>
      <c r="M21">
        <v>12</v>
      </c>
      <c r="N21">
        <v>9</v>
      </c>
      <c r="O21">
        <v>2</v>
      </c>
      <c r="P21">
        <v>116</v>
      </c>
      <c r="Q21">
        <v>102</v>
      </c>
      <c r="R21">
        <v>42</v>
      </c>
      <c r="S21">
        <v>14</v>
      </c>
      <c r="T21">
        <v>2</v>
      </c>
    </row>
    <row r="22" spans="1:20" x14ac:dyDescent="0.35">
      <c r="A22">
        <v>2</v>
      </c>
      <c r="B22">
        <v>-943.63484301170604</v>
      </c>
      <c r="C22">
        <v>-425.33504894222199</v>
      </c>
      <c r="D22">
        <v>-145.65478427657848</v>
      </c>
      <c r="E22">
        <v>222.97233456517401</v>
      </c>
      <c r="F22">
        <v>107.017576231503</v>
      </c>
      <c r="G22">
        <v>73.627641513328498</v>
      </c>
      <c r="H22">
        <f t="shared" si="0"/>
        <v>-943.63484301170604</v>
      </c>
      <c r="I22">
        <f t="shared" si="1"/>
        <v>-425.33504894222199</v>
      </c>
      <c r="J22">
        <f t="shared" si="2"/>
        <v>-145.65478427657848</v>
      </c>
      <c r="K22">
        <v>6</v>
      </c>
      <c r="L22">
        <v>7</v>
      </c>
      <c r="M22">
        <v>12</v>
      </c>
      <c r="N22">
        <v>9</v>
      </c>
      <c r="O22">
        <v>2</v>
      </c>
      <c r="P22">
        <v>116</v>
      </c>
      <c r="Q22">
        <v>102</v>
      </c>
      <c r="R22">
        <v>42</v>
      </c>
      <c r="S22">
        <v>14</v>
      </c>
      <c r="T22">
        <v>2</v>
      </c>
    </row>
    <row r="23" spans="1:20" x14ac:dyDescent="0.35">
      <c r="A23">
        <v>2.1</v>
      </c>
      <c r="B23">
        <v>-961.41903494839812</v>
      </c>
      <c r="C23">
        <v>-430.55578848802793</v>
      </c>
      <c r="D23">
        <v>-147.03533086473908</v>
      </c>
      <c r="E23">
        <v>205.18814262848201</v>
      </c>
      <c r="F23">
        <v>101.796836685697</v>
      </c>
      <c r="G23">
        <v>72.2470949251679</v>
      </c>
      <c r="H23">
        <f t="shared" si="0"/>
        <v>-961.41903494839812</v>
      </c>
      <c r="I23">
        <f t="shared" si="1"/>
        <v>-430.55578848802793</v>
      </c>
      <c r="J23">
        <f t="shared" si="2"/>
        <v>-147.03533086473908</v>
      </c>
      <c r="K23">
        <v>6</v>
      </c>
      <c r="L23">
        <v>7</v>
      </c>
      <c r="M23">
        <v>12</v>
      </c>
      <c r="N23">
        <v>9</v>
      </c>
      <c r="O23">
        <v>2</v>
      </c>
      <c r="P23">
        <v>116</v>
      </c>
      <c r="Q23">
        <v>102</v>
      </c>
      <c r="R23">
        <v>42</v>
      </c>
      <c r="S23">
        <v>14</v>
      </c>
      <c r="T23">
        <v>2</v>
      </c>
    </row>
    <row r="24" spans="1:20" x14ac:dyDescent="0.35">
      <c r="A24">
        <v>2.2000000000000002</v>
      </c>
      <c r="B24">
        <v>-977.4549502936361</v>
      </c>
      <c r="C24">
        <v>-435.17279610162393</v>
      </c>
      <c r="D24">
        <v>-148.2807254879468</v>
      </c>
      <c r="E24">
        <v>189.152227283244</v>
      </c>
      <c r="F24">
        <v>97.179829072101001</v>
      </c>
      <c r="G24">
        <v>71.001700301960199</v>
      </c>
      <c r="H24">
        <f t="shared" si="0"/>
        <v>-977.4549502936361</v>
      </c>
      <c r="I24">
        <f t="shared" si="1"/>
        <v>-435.17279610162393</v>
      </c>
      <c r="J24">
        <f t="shared" si="2"/>
        <v>-148.2807254879468</v>
      </c>
      <c r="K24">
        <v>6</v>
      </c>
      <c r="L24">
        <v>7</v>
      </c>
      <c r="M24">
        <v>12</v>
      </c>
      <c r="N24">
        <v>9</v>
      </c>
      <c r="O24">
        <v>2</v>
      </c>
      <c r="P24">
        <v>116</v>
      </c>
      <c r="Q24">
        <v>102</v>
      </c>
      <c r="R24">
        <v>42</v>
      </c>
      <c r="S24">
        <v>14</v>
      </c>
      <c r="T24">
        <v>2</v>
      </c>
    </row>
    <row r="25" spans="1:20" x14ac:dyDescent="0.35">
      <c r="A25">
        <v>2.2999999999999998</v>
      </c>
      <c r="B25">
        <v>-991.86411238524306</v>
      </c>
      <c r="C25">
        <v>-439.25034310057526</v>
      </c>
      <c r="D25">
        <v>-149.41019437173659</v>
      </c>
      <c r="E25">
        <v>174.74306519163699</v>
      </c>
      <c r="F25">
        <v>93.102282073149695</v>
      </c>
      <c r="G25">
        <v>69.872231418170401</v>
      </c>
      <c r="H25">
        <f t="shared" si="0"/>
        <v>-991.86411238524306</v>
      </c>
      <c r="I25">
        <f t="shared" si="1"/>
        <v>-439.25034310057526</v>
      </c>
      <c r="J25">
        <f t="shared" si="2"/>
        <v>-149.41019437173659</v>
      </c>
      <c r="K25">
        <v>6</v>
      </c>
      <c r="L25">
        <v>7</v>
      </c>
      <c r="M25">
        <v>12</v>
      </c>
      <c r="N25">
        <v>9</v>
      </c>
      <c r="O25">
        <v>2</v>
      </c>
      <c r="P25">
        <v>116</v>
      </c>
      <c r="Q25">
        <v>102</v>
      </c>
      <c r="R25">
        <v>42</v>
      </c>
      <c r="S25">
        <v>14</v>
      </c>
      <c r="T25">
        <v>2</v>
      </c>
    </row>
    <row r="26" spans="1:20" x14ac:dyDescent="0.35">
      <c r="A26">
        <v>2.4</v>
      </c>
      <c r="B26">
        <v>-1004.7553900345971</v>
      </c>
      <c r="C26">
        <v>-442.85205691428803</v>
      </c>
      <c r="D26">
        <v>-150.43779089037611</v>
      </c>
      <c r="E26">
        <v>161.85178754228301</v>
      </c>
      <c r="F26">
        <v>89.500568259436903</v>
      </c>
      <c r="G26">
        <v>68.844634899530902</v>
      </c>
      <c r="H26">
        <f t="shared" si="0"/>
        <v>-1004.7553900345971</v>
      </c>
      <c r="I26">
        <f t="shared" si="1"/>
        <v>-442.85205691428803</v>
      </c>
      <c r="J26">
        <f t="shared" si="2"/>
        <v>-150.43779089037611</v>
      </c>
      <c r="K26">
        <v>6</v>
      </c>
      <c r="L26">
        <v>7</v>
      </c>
      <c r="M26">
        <v>12</v>
      </c>
      <c r="N26">
        <v>9</v>
      </c>
      <c r="O26">
        <v>2</v>
      </c>
      <c r="P26">
        <v>116</v>
      </c>
      <c r="Q26">
        <v>102</v>
      </c>
      <c r="R26">
        <v>42</v>
      </c>
      <c r="S26">
        <v>14</v>
      </c>
      <c r="T26">
        <v>2</v>
      </c>
    </row>
    <row r="27" spans="1:20" x14ac:dyDescent="0.35">
      <c r="A27">
        <v>2.5</v>
      </c>
      <c r="B27">
        <v>-1016.240770087958</v>
      </c>
      <c r="C27">
        <v>-446.03987681697299</v>
      </c>
      <c r="D27">
        <v>-151.374400420434</v>
      </c>
      <c r="E27">
        <v>150.36640748892199</v>
      </c>
      <c r="F27">
        <v>86.312748356751996</v>
      </c>
      <c r="G27">
        <v>67.908025369472995</v>
      </c>
      <c r="H27">
        <f t="shared" si="0"/>
        <v>-1016.240770087958</v>
      </c>
      <c r="I27">
        <f t="shared" si="1"/>
        <v>-446.03987681697299</v>
      </c>
      <c r="J27">
        <f t="shared" si="2"/>
        <v>-151.374400420434</v>
      </c>
      <c r="K27">
        <v>6</v>
      </c>
      <c r="L27">
        <v>7</v>
      </c>
      <c r="M27">
        <v>12</v>
      </c>
      <c r="N27">
        <v>9</v>
      </c>
      <c r="O27">
        <v>2</v>
      </c>
      <c r="P27">
        <v>116</v>
      </c>
      <c r="Q27">
        <v>102</v>
      </c>
      <c r="R27">
        <v>42</v>
      </c>
      <c r="S27">
        <v>14</v>
      </c>
      <c r="T27">
        <v>2</v>
      </c>
    </row>
    <row r="28" spans="1:20" x14ac:dyDescent="0.35">
      <c r="A28">
        <v>2.6</v>
      </c>
      <c r="B28">
        <v>-1026.4406893910771</v>
      </c>
      <c r="C28">
        <v>-448.87218032866497</v>
      </c>
      <c r="D28">
        <v>-152.22999161651879</v>
      </c>
      <c r="E28">
        <v>140.16648818580299</v>
      </c>
      <c r="F28">
        <v>83.480444845060006</v>
      </c>
      <c r="G28">
        <v>67.052434173388207</v>
      </c>
      <c r="H28">
        <f t="shared" si="0"/>
        <v>-1026.4406893910771</v>
      </c>
      <c r="I28">
        <f t="shared" si="1"/>
        <v>-448.87218032866497</v>
      </c>
      <c r="J28">
        <f t="shared" si="2"/>
        <v>-152.22999161651879</v>
      </c>
      <c r="K28">
        <v>6</v>
      </c>
      <c r="L28">
        <v>7</v>
      </c>
      <c r="M28">
        <v>12</v>
      </c>
      <c r="N28">
        <v>9</v>
      </c>
      <c r="O28">
        <v>2</v>
      </c>
      <c r="P28">
        <v>116</v>
      </c>
      <c r="Q28">
        <v>102</v>
      </c>
      <c r="R28">
        <v>42</v>
      </c>
      <c r="S28">
        <v>14</v>
      </c>
      <c r="T28">
        <v>2</v>
      </c>
    </row>
    <row r="29" spans="1:20" x14ac:dyDescent="0.35">
      <c r="A29">
        <v>2.7</v>
      </c>
      <c r="B29">
        <v>-1035.4810341224952</v>
      </c>
      <c r="C29">
        <v>-451.40109329231518</v>
      </c>
      <c r="D29">
        <v>-153.015325939825</v>
      </c>
      <c r="E29">
        <v>131.12614345438499</v>
      </c>
      <c r="F29">
        <v>80.951531881409807</v>
      </c>
      <c r="G29">
        <v>66.267099850082005</v>
      </c>
      <c r="H29">
        <f t="shared" si="0"/>
        <v>-1035.4810341224952</v>
      </c>
      <c r="I29">
        <f t="shared" si="1"/>
        <v>-451.40109329231518</v>
      </c>
      <c r="J29">
        <f t="shared" si="2"/>
        <v>-153.015325939825</v>
      </c>
      <c r="K29">
        <v>6</v>
      </c>
      <c r="L29">
        <v>7</v>
      </c>
      <c r="M29">
        <v>12</v>
      </c>
      <c r="N29">
        <v>9</v>
      </c>
      <c r="O29">
        <v>2</v>
      </c>
      <c r="P29">
        <v>116</v>
      </c>
      <c r="Q29">
        <v>102</v>
      </c>
      <c r="R29">
        <v>42</v>
      </c>
      <c r="S29">
        <v>14</v>
      </c>
      <c r="T29">
        <v>2</v>
      </c>
    </row>
    <row r="30" spans="1:20" x14ac:dyDescent="0.35">
      <c r="A30">
        <v>2.8</v>
      </c>
      <c r="B30">
        <v>-1043.486649343085</v>
      </c>
      <c r="C30">
        <v>-453.67008443534098</v>
      </c>
      <c r="D30">
        <v>-153.74246291515658</v>
      </c>
      <c r="E30">
        <v>123.120528233795</v>
      </c>
      <c r="F30">
        <v>78.682540738384006</v>
      </c>
      <c r="G30">
        <v>65.539962874750401</v>
      </c>
      <c r="H30">
        <f t="shared" si="0"/>
        <v>-1043.486649343085</v>
      </c>
      <c r="I30">
        <f t="shared" si="1"/>
        <v>-453.67008443534098</v>
      </c>
      <c r="J30">
        <f t="shared" si="2"/>
        <v>-153.74246291515658</v>
      </c>
      <c r="K30">
        <v>6</v>
      </c>
      <c r="L30">
        <v>7</v>
      </c>
      <c r="M30">
        <v>12</v>
      </c>
      <c r="N30">
        <v>9</v>
      </c>
      <c r="O30">
        <v>2</v>
      </c>
      <c r="P30">
        <v>116</v>
      </c>
      <c r="Q30">
        <v>102</v>
      </c>
      <c r="R30">
        <v>42</v>
      </c>
      <c r="S30">
        <v>14</v>
      </c>
      <c r="T30">
        <v>2</v>
      </c>
    </row>
    <row r="31" spans="1:20" x14ac:dyDescent="0.35">
      <c r="A31">
        <v>2.9</v>
      </c>
      <c r="B31">
        <v>-1050.575532629422</v>
      </c>
      <c r="C31">
        <v>-455.71337236683746</v>
      </c>
      <c r="D31">
        <v>-154.42387384481731</v>
      </c>
      <c r="E31">
        <v>116.03164494745801</v>
      </c>
      <c r="F31">
        <v>76.639252806887498</v>
      </c>
      <c r="G31">
        <v>64.858551945089701</v>
      </c>
      <c r="H31">
        <f t="shared" si="0"/>
        <v>-1050.575532629422</v>
      </c>
      <c r="I31">
        <f t="shared" si="1"/>
        <v>-455.71337236683746</v>
      </c>
      <c r="J31">
        <f t="shared" si="2"/>
        <v>-154.42387384481731</v>
      </c>
      <c r="K31">
        <v>6</v>
      </c>
      <c r="L31">
        <v>7</v>
      </c>
      <c r="M31">
        <v>12</v>
      </c>
      <c r="N31">
        <v>9</v>
      </c>
      <c r="O31">
        <v>2</v>
      </c>
      <c r="P31">
        <v>116</v>
      </c>
      <c r="Q31">
        <v>102</v>
      </c>
      <c r="R31">
        <v>42</v>
      </c>
      <c r="S31">
        <v>14</v>
      </c>
      <c r="T31">
        <v>2</v>
      </c>
    </row>
    <row r="32" spans="1:20" x14ac:dyDescent="0.35">
      <c r="A32">
        <v>3</v>
      </c>
      <c r="B32">
        <v>-1056.855939767888</v>
      </c>
      <c r="C32">
        <v>-457.55782274187305</v>
      </c>
      <c r="D32">
        <v>-155.07070057813661</v>
      </c>
      <c r="E32">
        <v>109.751237808992</v>
      </c>
      <c r="F32">
        <v>74.794802431851906</v>
      </c>
      <c r="G32">
        <v>64.2117252117704</v>
      </c>
      <c r="H32">
        <f t="shared" si="0"/>
        <v>-1056.855939767888</v>
      </c>
      <c r="I32">
        <f t="shared" si="1"/>
        <v>-457.55782274187305</v>
      </c>
      <c r="J32">
        <f t="shared" si="2"/>
        <v>-155.07070057813661</v>
      </c>
      <c r="K32">
        <v>6</v>
      </c>
      <c r="L32">
        <v>7</v>
      </c>
      <c r="M32">
        <v>12</v>
      </c>
      <c r="N32">
        <v>9</v>
      </c>
      <c r="O32">
        <v>2</v>
      </c>
      <c r="P32">
        <v>116</v>
      </c>
      <c r="Q32">
        <v>102</v>
      </c>
      <c r="R32">
        <v>42</v>
      </c>
      <c r="S32">
        <v>14</v>
      </c>
      <c r="T32">
        <v>2</v>
      </c>
    </row>
    <row r="33" spans="1:20" x14ac:dyDescent="0.35">
      <c r="A33">
        <v>3.1</v>
      </c>
      <c r="B33">
        <v>-1062.426458731577</v>
      </c>
      <c r="C33">
        <v>-459.22664603085286</v>
      </c>
      <c r="D33">
        <v>-155.69115325485959</v>
      </c>
      <c r="E33">
        <v>104.18071884530301</v>
      </c>
      <c r="F33">
        <v>73.125979142872097</v>
      </c>
      <c r="G33">
        <v>63.591272535047402</v>
      </c>
      <c r="H33">
        <f t="shared" si="0"/>
        <v>-1062.426458731577</v>
      </c>
      <c r="I33">
        <f t="shared" si="1"/>
        <v>-459.22664603085286</v>
      </c>
      <c r="J33">
        <f t="shared" si="2"/>
        <v>-155.69115325485959</v>
      </c>
      <c r="K33">
        <v>6</v>
      </c>
      <c r="L33">
        <v>7</v>
      </c>
      <c r="M33">
        <v>12</v>
      </c>
      <c r="N33">
        <v>9</v>
      </c>
      <c r="O33">
        <v>2</v>
      </c>
      <c r="P33">
        <v>116</v>
      </c>
      <c r="Q33">
        <v>102</v>
      </c>
      <c r="R33">
        <v>42</v>
      </c>
      <c r="S33">
        <v>14</v>
      </c>
      <c r="T33">
        <v>2</v>
      </c>
    </row>
    <row r="34" spans="1:20" x14ac:dyDescent="0.35">
      <c r="A34">
        <v>3.2</v>
      </c>
      <c r="B34">
        <v>-1067.3773258907013</v>
      </c>
      <c r="C34">
        <v>-460.74325148933235</v>
      </c>
      <c r="D34">
        <v>-156.28984409358668</v>
      </c>
      <c r="E34">
        <v>99.229851686178705</v>
      </c>
      <c r="F34">
        <v>71.609373684392594</v>
      </c>
      <c r="G34">
        <v>62.9925816963203</v>
      </c>
      <c r="H34">
        <f t="shared" si="0"/>
        <v>-1067.3773258907013</v>
      </c>
      <c r="I34">
        <f t="shared" si="1"/>
        <v>-460.74325148933235</v>
      </c>
      <c r="J34">
        <f t="shared" si="2"/>
        <v>-156.28984409358668</v>
      </c>
      <c r="K34">
        <v>6</v>
      </c>
      <c r="L34">
        <v>7</v>
      </c>
      <c r="M34">
        <v>12</v>
      </c>
      <c r="N34">
        <v>9</v>
      </c>
      <c r="O34">
        <v>2</v>
      </c>
      <c r="P34">
        <v>116</v>
      </c>
      <c r="Q34">
        <v>102</v>
      </c>
      <c r="R34">
        <v>42</v>
      </c>
      <c r="S34">
        <v>14</v>
      </c>
      <c r="T34">
        <v>2</v>
      </c>
    </row>
    <row r="35" spans="1:20" x14ac:dyDescent="0.35">
      <c r="A35">
        <v>3.3</v>
      </c>
      <c r="B35">
        <v>-1071.7909177677748</v>
      </c>
      <c r="C35">
        <v>-462.13344613582746</v>
      </c>
      <c r="D35">
        <v>-156.86821249112799</v>
      </c>
      <c r="E35">
        <v>94.816259809105404</v>
      </c>
      <c r="F35">
        <v>70.219179037897504</v>
      </c>
      <c r="G35">
        <v>62.414213298779003</v>
      </c>
      <c r="H35">
        <f t="shared" ref="H35:H66" si="3">E35-Uganda_Adult_High_Risk_LRV_zero</f>
        <v>-1071.7909177677748</v>
      </c>
      <c r="I35">
        <f t="shared" ref="I35:I66" si="4">F35-Uganda_Adult_Medium_Risk_LRV_zero</f>
        <v>-462.13344613582746</v>
      </c>
      <c r="J35">
        <f t="shared" ref="J35:J66" si="5">G35-Uganda_Adult_Low_Risk_LRV_zero</f>
        <v>-156.86821249112799</v>
      </c>
      <c r="K35">
        <v>6</v>
      </c>
      <c r="L35">
        <v>7</v>
      </c>
      <c r="M35">
        <v>12</v>
      </c>
      <c r="N35">
        <v>9</v>
      </c>
      <c r="O35">
        <v>2</v>
      </c>
      <c r="P35">
        <v>116</v>
      </c>
      <c r="Q35">
        <v>102</v>
      </c>
      <c r="R35">
        <v>42</v>
      </c>
      <c r="S35">
        <v>14</v>
      </c>
      <c r="T35">
        <v>2</v>
      </c>
    </row>
    <row r="36" spans="1:20" x14ac:dyDescent="0.35">
      <c r="A36">
        <v>3.4</v>
      </c>
      <c r="B36">
        <v>-1075.7406511565221</v>
      </c>
      <c r="C36">
        <v>-463.42484423035057</v>
      </c>
      <c r="D36">
        <v>-157.42564038141279</v>
      </c>
      <c r="E36">
        <v>90.866526420358099</v>
      </c>
      <c r="F36">
        <v>68.927780943374401</v>
      </c>
      <c r="G36">
        <v>61.856785408494197</v>
      </c>
      <c r="H36">
        <f t="shared" si="3"/>
        <v>-1075.7406511565221</v>
      </c>
      <c r="I36">
        <f t="shared" si="4"/>
        <v>-463.42484423035057</v>
      </c>
      <c r="J36">
        <f t="shared" si="5"/>
        <v>-157.42564038141279</v>
      </c>
      <c r="K36">
        <v>6</v>
      </c>
      <c r="L36">
        <v>7</v>
      </c>
      <c r="M36">
        <v>12</v>
      </c>
      <c r="N36">
        <v>9</v>
      </c>
      <c r="O36">
        <v>2</v>
      </c>
      <c r="P36">
        <v>116</v>
      </c>
      <c r="Q36">
        <v>102</v>
      </c>
      <c r="R36">
        <v>42</v>
      </c>
      <c r="S36">
        <v>14</v>
      </c>
      <c r="T36">
        <v>2</v>
      </c>
    </row>
    <row r="37" spans="1:20" x14ac:dyDescent="0.35">
      <c r="A37">
        <v>3.5</v>
      </c>
      <c r="B37">
        <v>-1079.2891085152903</v>
      </c>
      <c r="C37">
        <v>-464.64370890430928</v>
      </c>
      <c r="D37">
        <v>-157.96069356248231</v>
      </c>
      <c r="E37">
        <v>87.318069061589796</v>
      </c>
      <c r="F37">
        <v>67.708916269415695</v>
      </c>
      <c r="G37">
        <v>61.321732227424697</v>
      </c>
      <c r="H37">
        <f t="shared" si="3"/>
        <v>-1079.2891085152903</v>
      </c>
      <c r="I37">
        <f t="shared" si="4"/>
        <v>-464.64370890430928</v>
      </c>
      <c r="J37">
        <f t="shared" si="5"/>
        <v>-157.96069356248231</v>
      </c>
      <c r="K37">
        <v>6</v>
      </c>
      <c r="L37">
        <v>7</v>
      </c>
      <c r="M37">
        <v>12</v>
      </c>
      <c r="N37">
        <v>9</v>
      </c>
      <c r="O37">
        <v>2</v>
      </c>
      <c r="P37">
        <v>116</v>
      </c>
      <c r="Q37">
        <v>102</v>
      </c>
      <c r="R37">
        <v>42</v>
      </c>
      <c r="S37">
        <v>14</v>
      </c>
      <c r="T37">
        <v>2</v>
      </c>
    </row>
    <row r="38" spans="1:20" x14ac:dyDescent="0.35">
      <c r="A38">
        <v>3.6</v>
      </c>
      <c r="B38">
        <v>-1082.4867605393633</v>
      </c>
      <c r="C38">
        <v>-465.81086249522923</v>
      </c>
      <c r="D38">
        <v>-158.47208905826409</v>
      </c>
      <c r="E38">
        <v>84.120417037516802</v>
      </c>
      <c r="F38">
        <v>66.541762678495701</v>
      </c>
      <c r="G38">
        <v>60.810336731642899</v>
      </c>
      <c r="H38">
        <f t="shared" si="3"/>
        <v>-1082.4867605393633</v>
      </c>
      <c r="I38">
        <f t="shared" si="4"/>
        <v>-465.81086249522923</v>
      </c>
      <c r="J38">
        <f t="shared" si="5"/>
        <v>-158.47208905826409</v>
      </c>
      <c r="K38">
        <v>6</v>
      </c>
      <c r="L38">
        <v>7</v>
      </c>
      <c r="M38">
        <v>12</v>
      </c>
      <c r="N38">
        <v>9</v>
      </c>
      <c r="O38">
        <v>2</v>
      </c>
      <c r="P38">
        <v>116</v>
      </c>
      <c r="Q38">
        <v>102</v>
      </c>
      <c r="R38">
        <v>42</v>
      </c>
      <c r="S38">
        <v>14</v>
      </c>
      <c r="T38">
        <v>2</v>
      </c>
    </row>
    <row r="39" spans="1:20" x14ac:dyDescent="0.35">
      <c r="A39">
        <v>3.7</v>
      </c>
      <c r="B39">
        <v>-1085.3722059432127</v>
      </c>
      <c r="C39">
        <v>-466.93885986202707</v>
      </c>
      <c r="D39">
        <v>-158.95925591680498</v>
      </c>
      <c r="E39">
        <v>81.234971633667399</v>
      </c>
      <c r="F39">
        <v>65.413765311697901</v>
      </c>
      <c r="G39">
        <v>60.323169873102003</v>
      </c>
      <c r="H39">
        <f t="shared" si="3"/>
        <v>-1085.3722059432127</v>
      </c>
      <c r="I39">
        <f t="shared" si="4"/>
        <v>-466.93885986202707</v>
      </c>
      <c r="J39">
        <f t="shared" si="5"/>
        <v>-158.95925591680498</v>
      </c>
      <c r="K39">
        <v>6</v>
      </c>
      <c r="L39">
        <v>7</v>
      </c>
      <c r="M39">
        <v>12</v>
      </c>
      <c r="N39">
        <v>9</v>
      </c>
      <c r="O39">
        <v>2</v>
      </c>
      <c r="P39">
        <v>116</v>
      </c>
      <c r="Q39">
        <v>102</v>
      </c>
      <c r="R39">
        <v>42</v>
      </c>
      <c r="S39">
        <v>14</v>
      </c>
      <c r="T39">
        <v>2</v>
      </c>
    </row>
    <row r="40" spans="1:20" x14ac:dyDescent="0.35">
      <c r="A40">
        <v>3.8</v>
      </c>
      <c r="B40">
        <v>-1087.9740910557555</v>
      </c>
      <c r="C40">
        <v>-468.03185357767313</v>
      </c>
      <c r="D40">
        <v>-159.4225576692441</v>
      </c>
      <c r="E40">
        <v>78.633086521124596</v>
      </c>
      <c r="F40">
        <v>64.320771596051799</v>
      </c>
      <c r="G40">
        <v>59.859868120662902</v>
      </c>
      <c r="H40">
        <f t="shared" si="3"/>
        <v>-1087.9740910557555</v>
      </c>
      <c r="I40">
        <f t="shared" si="4"/>
        <v>-468.03185357767313</v>
      </c>
      <c r="J40">
        <f t="shared" si="5"/>
        <v>-159.4225576692441</v>
      </c>
      <c r="K40">
        <v>6</v>
      </c>
      <c r="L40">
        <v>7</v>
      </c>
      <c r="M40">
        <v>12</v>
      </c>
      <c r="N40">
        <v>9</v>
      </c>
      <c r="O40">
        <v>2</v>
      </c>
      <c r="P40">
        <v>116</v>
      </c>
      <c r="Q40">
        <v>102</v>
      </c>
      <c r="R40">
        <v>42</v>
      </c>
      <c r="S40">
        <v>14</v>
      </c>
      <c r="T40">
        <v>2</v>
      </c>
    </row>
    <row r="41" spans="1:20" x14ac:dyDescent="0.35">
      <c r="A41">
        <v>3.9</v>
      </c>
      <c r="B41">
        <v>-1090.3142182740389</v>
      </c>
      <c r="C41">
        <v>-469.08799006254833</v>
      </c>
      <c r="D41">
        <v>-159.86332071403149</v>
      </c>
      <c r="E41">
        <v>76.292959302841098</v>
      </c>
      <c r="F41">
        <v>63.264635111176602</v>
      </c>
      <c r="G41">
        <v>59.4191050758755</v>
      </c>
      <c r="H41">
        <f t="shared" si="3"/>
        <v>-1090.3142182740389</v>
      </c>
      <c r="I41">
        <f t="shared" si="4"/>
        <v>-469.08799006254833</v>
      </c>
      <c r="J41">
        <f t="shared" si="5"/>
        <v>-159.86332071403149</v>
      </c>
      <c r="K41">
        <v>6</v>
      </c>
      <c r="L41">
        <v>7</v>
      </c>
      <c r="M41">
        <v>12</v>
      </c>
      <c r="N41">
        <v>9</v>
      </c>
      <c r="O41">
        <v>2</v>
      </c>
      <c r="P41">
        <v>116</v>
      </c>
      <c r="Q41">
        <v>102</v>
      </c>
      <c r="R41">
        <v>42</v>
      </c>
      <c r="S41">
        <v>14</v>
      </c>
      <c r="T41">
        <v>2</v>
      </c>
    </row>
    <row r="42" spans="1:20" x14ac:dyDescent="0.35">
      <c r="A42">
        <v>4</v>
      </c>
      <c r="B42">
        <v>-1092.4109430894473</v>
      </c>
      <c r="C42">
        <v>-470.10285188368073</v>
      </c>
      <c r="D42">
        <v>-160.28378291248589</v>
      </c>
      <c r="E42">
        <v>74.196234487432704</v>
      </c>
      <c r="F42">
        <v>62.249773290044203</v>
      </c>
      <c r="G42">
        <v>58.998642877421098</v>
      </c>
      <c r="H42">
        <f t="shared" si="3"/>
        <v>-1092.4109430894473</v>
      </c>
      <c r="I42">
        <f t="shared" si="4"/>
        <v>-470.10285188368073</v>
      </c>
      <c r="J42">
        <f t="shared" si="5"/>
        <v>-160.28378291248589</v>
      </c>
      <c r="K42">
        <v>6</v>
      </c>
      <c r="L42">
        <v>7</v>
      </c>
      <c r="M42">
        <v>12</v>
      </c>
      <c r="N42">
        <v>9</v>
      </c>
      <c r="O42">
        <v>2</v>
      </c>
      <c r="P42">
        <v>116</v>
      </c>
      <c r="Q42">
        <v>102</v>
      </c>
      <c r="R42">
        <v>42</v>
      </c>
      <c r="S42">
        <v>14</v>
      </c>
      <c r="T42">
        <v>2</v>
      </c>
    </row>
    <row r="43" spans="1:20" x14ac:dyDescent="0.35">
      <c r="A43">
        <v>4.0999999999999996</v>
      </c>
      <c r="B43">
        <v>-1094.281934353299</v>
      </c>
      <c r="C43">
        <v>-471.07223013555637</v>
      </c>
      <c r="D43">
        <v>-160.68699930888189</v>
      </c>
      <c r="E43">
        <v>72.325243223581097</v>
      </c>
      <c r="F43">
        <v>61.280395038168599</v>
      </c>
      <c r="G43">
        <v>58.5954264810251</v>
      </c>
      <c r="H43">
        <f t="shared" si="3"/>
        <v>-1094.281934353299</v>
      </c>
      <c r="I43">
        <f t="shared" si="4"/>
        <v>-471.07223013555637</v>
      </c>
      <c r="J43">
        <f t="shared" si="5"/>
        <v>-160.68699930888189</v>
      </c>
      <c r="K43">
        <v>6</v>
      </c>
      <c r="L43">
        <v>7</v>
      </c>
      <c r="M43">
        <v>12</v>
      </c>
      <c r="N43">
        <v>9</v>
      </c>
      <c r="O43">
        <v>2</v>
      </c>
      <c r="P43">
        <v>116</v>
      </c>
      <c r="Q43">
        <v>102</v>
      </c>
      <c r="R43">
        <v>42</v>
      </c>
      <c r="S43">
        <v>14</v>
      </c>
      <c r="T43">
        <v>2</v>
      </c>
    </row>
    <row r="44" spans="1:20" x14ac:dyDescent="0.35">
      <c r="A44">
        <v>4.2</v>
      </c>
      <c r="B44">
        <v>-1095.9457425479889</v>
      </c>
      <c r="C44">
        <v>-471.99334884460359</v>
      </c>
      <c r="D44">
        <v>-161.07668597700558</v>
      </c>
      <c r="E44">
        <v>70.661435028891205</v>
      </c>
      <c r="F44">
        <v>60.3592763291214</v>
      </c>
      <c r="G44">
        <v>58.205739812901399</v>
      </c>
      <c r="H44">
        <f t="shared" si="3"/>
        <v>-1095.9457425479889</v>
      </c>
      <c r="I44">
        <f t="shared" si="4"/>
        <v>-471.99334884460359</v>
      </c>
      <c r="J44">
        <f t="shared" si="5"/>
        <v>-161.07668597700558</v>
      </c>
      <c r="K44">
        <v>6</v>
      </c>
      <c r="L44">
        <v>7</v>
      </c>
      <c r="M44">
        <v>12</v>
      </c>
      <c r="N44">
        <v>9</v>
      </c>
      <c r="O44">
        <v>2</v>
      </c>
      <c r="P44">
        <v>116</v>
      </c>
      <c r="Q44">
        <v>102</v>
      </c>
      <c r="R44">
        <v>42</v>
      </c>
      <c r="S44">
        <v>14</v>
      </c>
      <c r="T44">
        <v>2</v>
      </c>
    </row>
    <row r="45" spans="1:20" x14ac:dyDescent="0.35">
      <c r="A45">
        <v>4.3</v>
      </c>
      <c r="B45">
        <v>-1097.4221551217113</v>
      </c>
      <c r="C45">
        <v>-472.86478472727629</v>
      </c>
      <c r="D45">
        <v>-161.4569899430428</v>
      </c>
      <c r="E45">
        <v>69.185022455168806</v>
      </c>
      <c r="F45">
        <v>59.487840446448701</v>
      </c>
      <c r="G45">
        <v>57.825435846864202</v>
      </c>
      <c r="H45">
        <f t="shared" si="3"/>
        <v>-1097.4221551217113</v>
      </c>
      <c r="I45">
        <f t="shared" si="4"/>
        <v>-472.86478472727629</v>
      </c>
      <c r="J45">
        <f t="shared" si="5"/>
        <v>-161.4569899430428</v>
      </c>
      <c r="K45">
        <v>6</v>
      </c>
      <c r="L45">
        <v>7</v>
      </c>
      <c r="M45">
        <v>12</v>
      </c>
      <c r="N45">
        <v>9</v>
      </c>
      <c r="O45">
        <v>2</v>
      </c>
      <c r="P45">
        <v>116</v>
      </c>
      <c r="Q45">
        <v>102</v>
      </c>
      <c r="R45">
        <v>42</v>
      </c>
      <c r="S45">
        <v>14</v>
      </c>
      <c r="T45">
        <v>2</v>
      </c>
    </row>
    <row r="46" spans="1:20" x14ac:dyDescent="0.35">
      <c r="A46">
        <v>4.4000000000000004</v>
      </c>
      <c r="B46">
        <v>-1098.7317291374557</v>
      </c>
      <c r="C46">
        <v>-473.68590457809796</v>
      </c>
      <c r="D46">
        <v>-161.8322333720609</v>
      </c>
      <c r="E46">
        <v>67.875448439424403</v>
      </c>
      <c r="F46">
        <v>58.666720595626998</v>
      </c>
      <c r="G46">
        <v>57.450192417846097</v>
      </c>
      <c r="H46">
        <f t="shared" si="3"/>
        <v>-1098.7317291374557</v>
      </c>
      <c r="I46">
        <f t="shared" si="4"/>
        <v>-473.68590457809796</v>
      </c>
      <c r="J46">
        <f t="shared" si="5"/>
        <v>-161.8322333720609</v>
      </c>
      <c r="K46">
        <v>6</v>
      </c>
      <c r="L46">
        <v>7</v>
      </c>
      <c r="M46">
        <v>12</v>
      </c>
      <c r="N46">
        <v>9</v>
      </c>
      <c r="O46">
        <v>2</v>
      </c>
      <c r="P46">
        <v>116</v>
      </c>
      <c r="Q46">
        <v>102</v>
      </c>
      <c r="R46">
        <v>42</v>
      </c>
      <c r="S46">
        <v>14</v>
      </c>
      <c r="T46">
        <v>2</v>
      </c>
    </row>
    <row r="47" spans="1:20" x14ac:dyDescent="0.35">
      <c r="A47">
        <v>4.5</v>
      </c>
      <c r="B47">
        <v>-1099.89503613481</v>
      </c>
      <c r="C47">
        <v>-474.45649467204714</v>
      </c>
      <c r="D47">
        <v>-162.2067463492165</v>
      </c>
      <c r="E47">
        <v>66.712141442070205</v>
      </c>
      <c r="F47">
        <v>57.896130501677803</v>
      </c>
      <c r="G47">
        <v>57.0756794406905</v>
      </c>
      <c r="H47">
        <f t="shared" si="3"/>
        <v>-1099.89503613481</v>
      </c>
      <c r="I47">
        <f t="shared" si="4"/>
        <v>-474.45649467204714</v>
      </c>
      <c r="J47">
        <f t="shared" si="5"/>
        <v>-162.2067463492165</v>
      </c>
      <c r="K47">
        <v>6</v>
      </c>
      <c r="L47">
        <v>7</v>
      </c>
      <c r="M47">
        <v>12</v>
      </c>
      <c r="N47">
        <v>9</v>
      </c>
      <c r="O47">
        <v>2</v>
      </c>
      <c r="P47">
        <v>116</v>
      </c>
      <c r="Q47">
        <v>102</v>
      </c>
      <c r="R47">
        <v>42</v>
      </c>
      <c r="S47">
        <v>14</v>
      </c>
      <c r="T47">
        <v>2</v>
      </c>
    </row>
    <row r="48" spans="1:20" x14ac:dyDescent="0.35">
      <c r="A48">
        <v>4.5999999999999996</v>
      </c>
      <c r="B48">
        <v>-1100.9320333061617</v>
      </c>
      <c r="C48">
        <v>-475.17678564032195</v>
      </c>
      <c r="D48">
        <v>-162.5849056235229</v>
      </c>
      <c r="E48">
        <v>65.675144270718405</v>
      </c>
      <c r="F48">
        <v>57.175839533403</v>
      </c>
      <c r="G48">
        <v>56.697520166384102</v>
      </c>
      <c r="H48">
        <f t="shared" si="3"/>
        <v>-1100.9320333061617</v>
      </c>
      <c r="I48">
        <f t="shared" si="4"/>
        <v>-475.17678564032195</v>
      </c>
      <c r="J48">
        <f t="shared" si="5"/>
        <v>-162.5849056235229</v>
      </c>
      <c r="K48">
        <v>6</v>
      </c>
      <c r="L48">
        <v>7</v>
      </c>
      <c r="M48">
        <v>12</v>
      </c>
      <c r="N48">
        <v>9</v>
      </c>
      <c r="O48">
        <v>2</v>
      </c>
      <c r="P48">
        <v>116</v>
      </c>
      <c r="Q48">
        <v>102</v>
      </c>
      <c r="R48">
        <v>42</v>
      </c>
      <c r="S48">
        <v>14</v>
      </c>
      <c r="T48">
        <v>2</v>
      </c>
    </row>
    <row r="49" spans="1:20" x14ac:dyDescent="0.35">
      <c r="A49">
        <v>4.7</v>
      </c>
      <c r="B49">
        <v>-1101.8616723395387</v>
      </c>
      <c r="C49">
        <v>-475.84772564733419</v>
      </c>
      <c r="D49">
        <v>-162.9713562520335</v>
      </c>
      <c r="E49">
        <v>64.745505237341405</v>
      </c>
      <c r="F49">
        <v>56.504899526390801</v>
      </c>
      <c r="G49">
        <v>56.3110695378735</v>
      </c>
      <c r="H49">
        <f t="shared" si="3"/>
        <v>-1101.8616723395387</v>
      </c>
      <c r="I49">
        <f t="shared" si="4"/>
        <v>-475.84772564733419</v>
      </c>
      <c r="J49">
        <f t="shared" si="5"/>
        <v>-162.9713562520335</v>
      </c>
      <c r="K49">
        <v>6</v>
      </c>
      <c r="L49">
        <v>7</v>
      </c>
      <c r="M49">
        <v>12</v>
      </c>
      <c r="N49">
        <v>9</v>
      </c>
      <c r="O49">
        <v>2</v>
      </c>
      <c r="P49">
        <v>116</v>
      </c>
      <c r="Q49">
        <v>102</v>
      </c>
      <c r="R49">
        <v>42</v>
      </c>
      <c r="S49">
        <v>14</v>
      </c>
      <c r="T49">
        <v>2</v>
      </c>
    </row>
    <row r="50" spans="1:20" x14ac:dyDescent="0.35">
      <c r="A50">
        <v>4.8</v>
      </c>
      <c r="B50">
        <v>-1102.7015583401626</v>
      </c>
      <c r="C50">
        <v>-476.47126576930327</v>
      </c>
      <c r="D50">
        <v>-163.3711152241429</v>
      </c>
      <c r="E50">
        <v>63.905619236717499</v>
      </c>
      <c r="F50">
        <v>55.881359404421701</v>
      </c>
      <c r="G50">
        <v>55.911310565764097</v>
      </c>
      <c r="H50">
        <f t="shared" si="3"/>
        <v>-1102.7015583401626</v>
      </c>
      <c r="I50">
        <f t="shared" si="4"/>
        <v>-476.47126576930327</v>
      </c>
      <c r="J50">
        <f t="shared" si="5"/>
        <v>-163.3711152241429</v>
      </c>
      <c r="K50">
        <v>6</v>
      </c>
      <c r="L50">
        <v>7</v>
      </c>
      <c r="M50">
        <v>12</v>
      </c>
      <c r="N50">
        <v>9</v>
      </c>
      <c r="O50">
        <v>2</v>
      </c>
      <c r="P50">
        <v>116</v>
      </c>
      <c r="Q50">
        <v>102</v>
      </c>
      <c r="R50">
        <v>42</v>
      </c>
      <c r="S50">
        <v>14</v>
      </c>
      <c r="T50">
        <v>2</v>
      </c>
    </row>
    <row r="51" spans="1:20" x14ac:dyDescent="0.35">
      <c r="A51">
        <v>4.9000000000000004</v>
      </c>
      <c r="B51">
        <v>-1103.4674186075754</v>
      </c>
      <c r="C51">
        <v>-477.05049855224536</v>
      </c>
      <c r="D51">
        <v>-163.78908358300259</v>
      </c>
      <c r="E51">
        <v>63.139758969304701</v>
      </c>
      <c r="F51">
        <v>55.302126621479601</v>
      </c>
      <c r="G51">
        <v>55.493342206904401</v>
      </c>
      <c r="H51">
        <f t="shared" si="3"/>
        <v>-1103.4674186075754</v>
      </c>
      <c r="I51">
        <f t="shared" si="4"/>
        <v>-477.05049855224536</v>
      </c>
      <c r="J51">
        <f t="shared" si="5"/>
        <v>-163.78908358300259</v>
      </c>
      <c r="K51">
        <v>6</v>
      </c>
      <c r="L51">
        <v>7</v>
      </c>
      <c r="M51">
        <v>12</v>
      </c>
      <c r="N51">
        <v>9</v>
      </c>
      <c r="O51">
        <v>2</v>
      </c>
      <c r="P51">
        <v>116</v>
      </c>
      <c r="Q51">
        <v>102</v>
      </c>
      <c r="R51">
        <v>42</v>
      </c>
      <c r="S51">
        <v>14</v>
      </c>
      <c r="T51">
        <v>2</v>
      </c>
    </row>
    <row r="52" spans="1:20" x14ac:dyDescent="0.35">
      <c r="A52">
        <v>5</v>
      </c>
      <c r="B52">
        <v>-1104.1723918461626</v>
      </c>
      <c r="C52">
        <v>-477.58959856483295</v>
      </c>
      <c r="D52">
        <v>-164.22876341286781</v>
      </c>
      <c r="E52">
        <v>62.4347857307175</v>
      </c>
      <c r="F52">
        <v>54.763026608891998</v>
      </c>
      <c r="G52">
        <v>55.053662377039203</v>
      </c>
      <c r="H52">
        <f t="shared" si="3"/>
        <v>-1104.1723918461626</v>
      </c>
      <c r="I52">
        <f t="shared" si="4"/>
        <v>-477.58959856483295</v>
      </c>
      <c r="J52">
        <f t="shared" si="5"/>
        <v>-164.22876341286781</v>
      </c>
      <c r="K52">
        <v>6</v>
      </c>
      <c r="L52">
        <v>7</v>
      </c>
      <c r="M52">
        <v>12</v>
      </c>
      <c r="N52">
        <v>9</v>
      </c>
      <c r="O52">
        <v>2</v>
      </c>
      <c r="P52">
        <v>116</v>
      </c>
      <c r="Q52">
        <v>102</v>
      </c>
      <c r="R52">
        <v>42</v>
      </c>
      <c r="S52">
        <v>14</v>
      </c>
      <c r="T52">
        <v>2</v>
      </c>
    </row>
    <row r="53" spans="1:20" x14ac:dyDescent="0.35">
      <c r="A53">
        <v>5.0999999999999996</v>
      </c>
      <c r="B53">
        <v>-1104.8264458266624</v>
      </c>
      <c r="C53">
        <v>-478.09358309560128</v>
      </c>
      <c r="D53">
        <v>-164.69062990300648</v>
      </c>
      <c r="E53">
        <v>61.780731750217598</v>
      </c>
      <c r="F53">
        <v>54.259042078123699</v>
      </c>
      <c r="G53">
        <v>54.591795886900499</v>
      </c>
      <c r="H53">
        <f t="shared" si="3"/>
        <v>-1104.8264458266624</v>
      </c>
      <c r="I53">
        <f t="shared" si="4"/>
        <v>-478.09358309560128</v>
      </c>
      <c r="J53">
        <f t="shared" si="5"/>
        <v>-164.69062990300648</v>
      </c>
      <c r="K53">
        <v>6</v>
      </c>
      <c r="L53">
        <v>7</v>
      </c>
      <c r="M53">
        <v>12</v>
      </c>
      <c r="N53">
        <v>9</v>
      </c>
      <c r="O53">
        <v>2</v>
      </c>
      <c r="P53">
        <v>116</v>
      </c>
      <c r="Q53">
        <v>102</v>
      </c>
      <c r="R53">
        <v>42</v>
      </c>
      <c r="S53">
        <v>14</v>
      </c>
      <c r="T53">
        <v>2</v>
      </c>
    </row>
    <row r="54" spans="1:20" x14ac:dyDescent="0.35">
      <c r="A54">
        <v>5.2</v>
      </c>
      <c r="B54">
        <v>-1105.4362737489578</v>
      </c>
      <c r="C54">
        <v>-478.56793850804604</v>
      </c>
      <c r="D54">
        <v>-165.17106397925559</v>
      </c>
      <c r="E54">
        <v>61.170903827922203</v>
      </c>
      <c r="F54">
        <v>53.784686665678898</v>
      </c>
      <c r="G54">
        <v>54.111361810651402</v>
      </c>
      <c r="H54">
        <f t="shared" si="3"/>
        <v>-1105.4362737489578</v>
      </c>
      <c r="I54">
        <f t="shared" si="4"/>
        <v>-478.56793850804604</v>
      </c>
      <c r="J54">
        <f t="shared" si="5"/>
        <v>-165.17106397925559</v>
      </c>
      <c r="K54">
        <v>6</v>
      </c>
      <c r="L54">
        <v>7</v>
      </c>
      <c r="M54">
        <v>12</v>
      </c>
      <c r="N54">
        <v>9</v>
      </c>
      <c r="O54">
        <v>2</v>
      </c>
      <c r="P54">
        <v>116</v>
      </c>
      <c r="Q54">
        <v>102</v>
      </c>
      <c r="R54">
        <v>42</v>
      </c>
      <c r="S54">
        <v>14</v>
      </c>
      <c r="T54">
        <v>2</v>
      </c>
    </row>
    <row r="55" spans="1:20" x14ac:dyDescent="0.35">
      <c r="A55">
        <v>5.3</v>
      </c>
      <c r="B55">
        <v>-1106.0057872787563</v>
      </c>
      <c r="C55">
        <v>-479.01816766730599</v>
      </c>
      <c r="D55">
        <v>-165.66252651171359</v>
      </c>
      <c r="E55">
        <v>60.601390298123803</v>
      </c>
      <c r="F55">
        <v>53.334457506419</v>
      </c>
      <c r="G55">
        <v>53.619899278193401</v>
      </c>
      <c r="H55">
        <f t="shared" si="3"/>
        <v>-1106.0057872787563</v>
      </c>
      <c r="I55">
        <f t="shared" si="4"/>
        <v>-479.01816766730599</v>
      </c>
      <c r="J55">
        <f t="shared" si="5"/>
        <v>-165.66252651171359</v>
      </c>
      <c r="K55">
        <v>6</v>
      </c>
      <c r="L55">
        <v>7</v>
      </c>
      <c r="M55">
        <v>12</v>
      </c>
      <c r="N55">
        <v>9</v>
      </c>
      <c r="O55">
        <v>2</v>
      </c>
      <c r="P55">
        <v>116</v>
      </c>
      <c r="Q55">
        <v>102</v>
      </c>
      <c r="R55">
        <v>42</v>
      </c>
      <c r="S55">
        <v>14</v>
      </c>
      <c r="T55">
        <v>2</v>
      </c>
    </row>
    <row r="56" spans="1:20" x14ac:dyDescent="0.35">
      <c r="A56">
        <v>5.4</v>
      </c>
      <c r="B56">
        <v>-1106.5370403042916</v>
      </c>
      <c r="C56">
        <v>-479.44932637235115</v>
      </c>
      <c r="D56">
        <v>-166.15493854225588</v>
      </c>
      <c r="E56">
        <v>60.070137272588397</v>
      </c>
      <c r="F56">
        <v>52.903298801373801</v>
      </c>
      <c r="G56">
        <v>53.127487247651104</v>
      </c>
      <c r="H56">
        <f t="shared" si="3"/>
        <v>-1106.5370403042916</v>
      </c>
      <c r="I56">
        <f t="shared" si="4"/>
        <v>-479.44932637235115</v>
      </c>
      <c r="J56">
        <f t="shared" si="5"/>
        <v>-166.15493854225588</v>
      </c>
      <c r="K56">
        <v>6</v>
      </c>
      <c r="L56">
        <v>7</v>
      </c>
      <c r="M56">
        <v>12</v>
      </c>
      <c r="N56">
        <v>9</v>
      </c>
      <c r="O56">
        <v>2</v>
      </c>
      <c r="P56">
        <v>116</v>
      </c>
      <c r="Q56">
        <v>102</v>
      </c>
      <c r="R56">
        <v>42</v>
      </c>
      <c r="S56">
        <v>14</v>
      </c>
      <c r="T56">
        <v>2</v>
      </c>
    </row>
    <row r="57" spans="1:20" x14ac:dyDescent="0.35">
      <c r="A57">
        <v>5.5</v>
      </c>
      <c r="B57">
        <v>-1107.0312762671581</v>
      </c>
      <c r="C57">
        <v>-479.86563082138298</v>
      </c>
      <c r="D57">
        <v>-166.63762585493089</v>
      </c>
      <c r="E57">
        <v>59.5759013097219</v>
      </c>
      <c r="F57">
        <v>52.486994352342002</v>
      </c>
      <c r="G57">
        <v>52.644799934976099</v>
      </c>
      <c r="H57">
        <f t="shared" si="3"/>
        <v>-1107.0312762671581</v>
      </c>
      <c r="I57">
        <f t="shared" si="4"/>
        <v>-479.86563082138298</v>
      </c>
      <c r="J57">
        <f t="shared" si="5"/>
        <v>-166.63762585493089</v>
      </c>
      <c r="K57">
        <v>6</v>
      </c>
      <c r="L57">
        <v>7</v>
      </c>
      <c r="M57">
        <v>12</v>
      </c>
      <c r="N57">
        <v>9</v>
      </c>
      <c r="O57">
        <v>2</v>
      </c>
      <c r="P57">
        <v>116</v>
      </c>
      <c r="Q57">
        <v>102</v>
      </c>
      <c r="R57">
        <v>42</v>
      </c>
      <c r="S57">
        <v>14</v>
      </c>
      <c r="T57">
        <v>2</v>
      </c>
    </row>
    <row r="58" spans="1:20" x14ac:dyDescent="0.35">
      <c r="A58">
        <v>5.6</v>
      </c>
      <c r="B58">
        <v>-1107.4898195318665</v>
      </c>
      <c r="C58">
        <v>-480.27021555788917</v>
      </c>
      <c r="D58">
        <v>-167.10107231405999</v>
      </c>
      <c r="E58">
        <v>59.117358045013503</v>
      </c>
      <c r="F58">
        <v>52.0824096158358</v>
      </c>
      <c r="G58">
        <v>52.181353475846997</v>
      </c>
      <c r="H58">
        <f t="shared" si="3"/>
        <v>-1107.4898195318665</v>
      </c>
      <c r="I58">
        <f t="shared" si="4"/>
        <v>-480.27021555788917</v>
      </c>
      <c r="J58">
        <f t="shared" si="5"/>
        <v>-167.10107231405999</v>
      </c>
      <c r="K58">
        <v>6</v>
      </c>
      <c r="L58">
        <v>7</v>
      </c>
      <c r="M58">
        <v>12</v>
      </c>
      <c r="N58">
        <v>9</v>
      </c>
      <c r="O58">
        <v>2</v>
      </c>
      <c r="P58">
        <v>116</v>
      </c>
      <c r="Q58">
        <v>102</v>
      </c>
      <c r="R58">
        <v>42</v>
      </c>
      <c r="S58">
        <v>14</v>
      </c>
      <c r="T58">
        <v>2</v>
      </c>
    </row>
    <row r="59" spans="1:20" x14ac:dyDescent="0.35">
      <c r="A59">
        <v>5.7</v>
      </c>
      <c r="B59">
        <v>-1107.9146467350167</v>
      </c>
      <c r="C59">
        <v>-480.66508938647394</v>
      </c>
      <c r="D59">
        <v>-167.5380269130475</v>
      </c>
      <c r="E59">
        <v>58.692530841863302</v>
      </c>
      <c r="F59">
        <v>51.687535787251001</v>
      </c>
      <c r="G59">
        <v>51.744398876859499</v>
      </c>
      <c r="H59">
        <f t="shared" si="3"/>
        <v>-1107.9146467350167</v>
      </c>
      <c r="I59">
        <f t="shared" si="4"/>
        <v>-480.66508938647394</v>
      </c>
      <c r="J59">
        <f t="shared" si="5"/>
        <v>-167.5380269130475</v>
      </c>
      <c r="K59">
        <v>6</v>
      </c>
      <c r="L59">
        <v>7</v>
      </c>
      <c r="M59">
        <v>12</v>
      </c>
      <c r="N59">
        <v>9</v>
      </c>
      <c r="O59">
        <v>2</v>
      </c>
      <c r="P59">
        <v>116</v>
      </c>
      <c r="Q59">
        <v>102</v>
      </c>
      <c r="R59">
        <v>42</v>
      </c>
      <c r="S59">
        <v>14</v>
      </c>
      <c r="T59">
        <v>2</v>
      </c>
    </row>
    <row r="60" spans="1:20" x14ac:dyDescent="0.35">
      <c r="A60">
        <v>5.8</v>
      </c>
      <c r="B60">
        <v>-1108.3085965528696</v>
      </c>
      <c r="C60">
        <v>-481.05128557413485</v>
      </c>
      <c r="D60">
        <v>-167.9439138140682</v>
      </c>
      <c r="E60">
        <v>58.298581024010502</v>
      </c>
      <c r="F60">
        <v>51.301339599590101</v>
      </c>
      <c r="G60">
        <v>51.338511975838799</v>
      </c>
      <c r="H60">
        <f t="shared" si="3"/>
        <v>-1108.3085965528696</v>
      </c>
      <c r="I60">
        <f t="shared" si="4"/>
        <v>-481.05128557413485</v>
      </c>
      <c r="J60">
        <f t="shared" si="5"/>
        <v>-167.9439138140682</v>
      </c>
      <c r="K60">
        <v>6</v>
      </c>
      <c r="L60">
        <v>7</v>
      </c>
      <c r="M60">
        <v>12</v>
      </c>
      <c r="N60">
        <v>9</v>
      </c>
      <c r="O60">
        <v>2</v>
      </c>
      <c r="P60">
        <v>116</v>
      </c>
      <c r="Q60">
        <v>102</v>
      </c>
      <c r="R60">
        <v>42</v>
      </c>
      <c r="S60">
        <v>14</v>
      </c>
      <c r="T60">
        <v>2</v>
      </c>
    </row>
    <row r="61" spans="1:20" x14ac:dyDescent="0.35">
      <c r="A61">
        <v>5.9</v>
      </c>
      <c r="B61">
        <v>-1108.6752691887216</v>
      </c>
      <c r="C61">
        <v>-481.42915526277147</v>
      </c>
      <c r="D61">
        <v>-168.3167541005393</v>
      </c>
      <c r="E61">
        <v>57.931908388158597</v>
      </c>
      <c r="F61">
        <v>50.9234699109535</v>
      </c>
      <c r="G61">
        <v>50.965671689367703</v>
      </c>
      <c r="H61">
        <f t="shared" si="3"/>
        <v>-1108.6752691887216</v>
      </c>
      <c r="I61">
        <f t="shared" si="4"/>
        <v>-481.42915526277147</v>
      </c>
      <c r="J61">
        <f t="shared" si="5"/>
        <v>-168.3167541005393</v>
      </c>
      <c r="K61">
        <v>6</v>
      </c>
      <c r="L61">
        <v>7</v>
      </c>
      <c r="M61">
        <v>12</v>
      </c>
      <c r="N61">
        <v>9</v>
      </c>
      <c r="O61">
        <v>2</v>
      </c>
      <c r="P61">
        <v>116</v>
      </c>
      <c r="Q61">
        <v>102</v>
      </c>
      <c r="R61">
        <v>42</v>
      </c>
      <c r="S61">
        <v>14</v>
      </c>
      <c r="T61">
        <v>2</v>
      </c>
    </row>
    <row r="62" spans="1:20" x14ac:dyDescent="0.35">
      <c r="A62">
        <v>6</v>
      </c>
      <c r="B62">
        <v>-1109.0187243015291</v>
      </c>
      <c r="C62">
        <v>-481.79872346227137</v>
      </c>
      <c r="D62">
        <v>-168.6568531575698</v>
      </c>
      <c r="E62">
        <v>57.588453275350901</v>
      </c>
      <c r="F62">
        <v>50.553901711453598</v>
      </c>
      <c r="G62">
        <v>50.625572632337203</v>
      </c>
      <c r="H62">
        <f t="shared" si="3"/>
        <v>-1109.0187243015291</v>
      </c>
      <c r="I62">
        <f t="shared" si="4"/>
        <v>-481.79872346227137</v>
      </c>
      <c r="J62">
        <f t="shared" si="5"/>
        <v>-168.6568531575698</v>
      </c>
      <c r="K62">
        <v>6</v>
      </c>
      <c r="L62">
        <v>7</v>
      </c>
      <c r="M62">
        <v>12</v>
      </c>
      <c r="N62">
        <v>9</v>
      </c>
      <c r="O62">
        <v>2</v>
      </c>
      <c r="P62">
        <v>116</v>
      </c>
      <c r="Q62">
        <v>102</v>
      </c>
      <c r="R62">
        <v>42</v>
      </c>
      <c r="S62">
        <v>14</v>
      </c>
      <c r="T62">
        <v>2</v>
      </c>
    </row>
    <row r="63" spans="1:20" x14ac:dyDescent="0.35">
      <c r="A63">
        <v>6.1</v>
      </c>
      <c r="B63">
        <v>-1109.343106831506</v>
      </c>
      <c r="C63">
        <v>-482.16001650292134</v>
      </c>
      <c r="D63">
        <v>-168.96641008503508</v>
      </c>
      <c r="E63">
        <v>57.264070745374099</v>
      </c>
      <c r="F63">
        <v>50.192608670803601</v>
      </c>
      <c r="G63">
        <v>50.316015704871901</v>
      </c>
      <c r="H63">
        <f t="shared" si="3"/>
        <v>-1109.343106831506</v>
      </c>
      <c r="I63">
        <f t="shared" si="4"/>
        <v>-482.16001650292134</v>
      </c>
      <c r="J63">
        <f t="shared" si="5"/>
        <v>-168.96641008503508</v>
      </c>
      <c r="K63">
        <v>6</v>
      </c>
      <c r="L63">
        <v>7</v>
      </c>
      <c r="M63">
        <v>12</v>
      </c>
      <c r="N63">
        <v>9</v>
      </c>
      <c r="O63">
        <v>2</v>
      </c>
      <c r="P63">
        <v>116</v>
      </c>
      <c r="Q63">
        <v>102</v>
      </c>
      <c r="R63">
        <v>42</v>
      </c>
      <c r="S63">
        <v>14</v>
      </c>
      <c r="T63">
        <v>2</v>
      </c>
    </row>
    <row r="64" spans="1:20" x14ac:dyDescent="0.35">
      <c r="A64">
        <v>6.2</v>
      </c>
      <c r="B64">
        <v>-1109.6523105274002</v>
      </c>
      <c r="C64">
        <v>-482.51327884803368</v>
      </c>
      <c r="D64">
        <v>-169.24908488045949</v>
      </c>
      <c r="E64">
        <v>56.954867049479901</v>
      </c>
      <c r="F64">
        <v>49.839346325691302</v>
      </c>
      <c r="G64">
        <v>50.033340909447503</v>
      </c>
      <c r="H64">
        <f t="shared" si="3"/>
        <v>-1109.6523105274002</v>
      </c>
      <c r="I64">
        <f t="shared" si="4"/>
        <v>-482.51327884803368</v>
      </c>
      <c r="J64">
        <f t="shared" si="5"/>
        <v>-169.24908488045949</v>
      </c>
      <c r="K64">
        <v>6</v>
      </c>
      <c r="L64">
        <v>7</v>
      </c>
      <c r="M64">
        <v>12</v>
      </c>
      <c r="N64">
        <v>9</v>
      </c>
      <c r="O64">
        <v>2</v>
      </c>
      <c r="P64">
        <v>116</v>
      </c>
      <c r="Q64">
        <v>102</v>
      </c>
      <c r="R64">
        <v>42</v>
      </c>
      <c r="S64">
        <v>14</v>
      </c>
      <c r="T64">
        <v>2</v>
      </c>
    </row>
    <row r="65" spans="1:20" x14ac:dyDescent="0.35">
      <c r="A65">
        <v>6.3</v>
      </c>
      <c r="B65">
        <v>-1109.9497383371984</v>
      </c>
      <c r="C65">
        <v>-482.85902914334866</v>
      </c>
      <c r="D65">
        <v>-169.50950220221421</v>
      </c>
      <c r="E65">
        <v>56.657439239681601</v>
      </c>
      <c r="F65">
        <v>49.493596030376303</v>
      </c>
      <c r="G65">
        <v>49.772923587692802</v>
      </c>
      <c r="H65">
        <f t="shared" si="3"/>
        <v>-1109.9497383371984</v>
      </c>
      <c r="I65">
        <f t="shared" si="4"/>
        <v>-482.85902914334866</v>
      </c>
      <c r="J65">
        <f t="shared" si="5"/>
        <v>-169.50950220221421</v>
      </c>
      <c r="K65">
        <v>6</v>
      </c>
      <c r="L65">
        <v>7</v>
      </c>
      <c r="M65">
        <v>12</v>
      </c>
      <c r="N65">
        <v>9</v>
      </c>
      <c r="O65">
        <v>2</v>
      </c>
      <c r="P65">
        <v>116</v>
      </c>
      <c r="Q65">
        <v>102</v>
      </c>
      <c r="R65">
        <v>42</v>
      </c>
      <c r="S65">
        <v>14</v>
      </c>
      <c r="T65">
        <v>2</v>
      </c>
    </row>
    <row r="66" spans="1:20" x14ac:dyDescent="0.35">
      <c r="A66">
        <v>6.4</v>
      </c>
      <c r="B66">
        <v>-1110.2381678717725</v>
      </c>
      <c r="C66">
        <v>-483.19795660817806</v>
      </c>
      <c r="D66">
        <v>-169.75269230948538</v>
      </c>
      <c r="E66">
        <v>56.3690097051077</v>
      </c>
      <c r="F66">
        <v>49.154668565546899</v>
      </c>
      <c r="G66">
        <v>49.529733480421598</v>
      </c>
      <c r="H66">
        <f t="shared" si="3"/>
        <v>-1110.2381678717725</v>
      </c>
      <c r="I66">
        <f t="shared" si="4"/>
        <v>-483.19795660817806</v>
      </c>
      <c r="J66">
        <f t="shared" si="5"/>
        <v>-169.75269230948538</v>
      </c>
      <c r="K66">
        <v>6</v>
      </c>
      <c r="L66">
        <v>7</v>
      </c>
      <c r="M66">
        <v>12</v>
      </c>
      <c r="N66">
        <v>9</v>
      </c>
      <c r="O66">
        <v>2</v>
      </c>
      <c r="P66">
        <v>116</v>
      </c>
      <c r="Q66">
        <v>102</v>
      </c>
      <c r="R66">
        <v>42</v>
      </c>
      <c r="S66">
        <v>14</v>
      </c>
      <c r="T66">
        <v>2</v>
      </c>
    </row>
    <row r="67" spans="1:20" x14ac:dyDescent="0.35">
      <c r="A67">
        <v>6.5</v>
      </c>
      <c r="B67">
        <v>-1110.5197096821203</v>
      </c>
      <c r="C67">
        <v>-483.53071181586597</v>
      </c>
      <c r="D67">
        <v>-169.98352521356529</v>
      </c>
      <c r="E67">
        <v>56.087467894759897</v>
      </c>
      <c r="F67">
        <v>48.821913357859003</v>
      </c>
      <c r="G67">
        <v>49.298900576341701</v>
      </c>
      <c r="H67">
        <f t="shared" ref="H67:H77" si="6">E67-Uganda_Adult_High_Risk_LRV_zero</f>
        <v>-1110.5197096821203</v>
      </c>
      <c r="I67">
        <f t="shared" ref="I67:I77" si="7">F67-Uganda_Adult_Medium_Risk_LRV_zero</f>
        <v>-483.53071181586597</v>
      </c>
      <c r="J67">
        <f t="shared" ref="J67:J77" si="8">G67-Uganda_Adult_Low_Risk_LRV_zero</f>
        <v>-169.98352521356529</v>
      </c>
      <c r="K67">
        <v>6</v>
      </c>
      <c r="L67">
        <v>7</v>
      </c>
      <c r="M67">
        <v>12</v>
      </c>
      <c r="N67">
        <v>9</v>
      </c>
      <c r="O67">
        <v>2</v>
      </c>
      <c r="P67">
        <v>116</v>
      </c>
      <c r="Q67">
        <v>102</v>
      </c>
      <c r="R67">
        <v>42</v>
      </c>
      <c r="S67">
        <v>14</v>
      </c>
      <c r="T67">
        <v>2</v>
      </c>
    </row>
    <row r="68" spans="1:20" x14ac:dyDescent="0.35">
      <c r="A68">
        <v>6.6</v>
      </c>
      <c r="B68">
        <v>-1110.7958608238109</v>
      </c>
      <c r="C68">
        <v>-483.85767857719048</v>
      </c>
      <c r="D68">
        <v>-170.20622696968479</v>
      </c>
      <c r="E68">
        <v>55.8113167530692</v>
      </c>
      <c r="F68">
        <v>48.494946596534497</v>
      </c>
      <c r="G68">
        <v>49.076198820222203</v>
      </c>
      <c r="H68">
        <f t="shared" si="6"/>
        <v>-1110.7958608238109</v>
      </c>
      <c r="I68">
        <f t="shared" si="7"/>
        <v>-483.85767857719048</v>
      </c>
      <c r="J68">
        <f t="shared" si="8"/>
        <v>-170.20622696968479</v>
      </c>
      <c r="K68">
        <v>6</v>
      </c>
      <c r="L68">
        <v>7</v>
      </c>
      <c r="M68">
        <v>12</v>
      </c>
      <c r="N68">
        <v>9</v>
      </c>
      <c r="O68">
        <v>2</v>
      </c>
      <c r="P68">
        <v>116</v>
      </c>
      <c r="Q68">
        <v>102</v>
      </c>
      <c r="R68">
        <v>42</v>
      </c>
      <c r="S68">
        <v>14</v>
      </c>
      <c r="T68">
        <v>2</v>
      </c>
    </row>
    <row r="69" spans="1:20" x14ac:dyDescent="0.35">
      <c r="A69">
        <v>6.7</v>
      </c>
      <c r="B69">
        <v>-1111.067685461566</v>
      </c>
      <c r="C69">
        <v>-484.17881670215098</v>
      </c>
      <c r="D69">
        <v>-170.42405503310829</v>
      </c>
      <c r="E69">
        <v>55.539492115314097</v>
      </c>
      <c r="F69">
        <v>48.173808471573999</v>
      </c>
      <c r="G69">
        <v>48.858370756798699</v>
      </c>
      <c r="H69">
        <f t="shared" si="6"/>
        <v>-1111.067685461566</v>
      </c>
      <c r="I69">
        <f t="shared" si="7"/>
        <v>-484.17881670215098</v>
      </c>
      <c r="J69">
        <f t="shared" si="8"/>
        <v>-170.42405503310829</v>
      </c>
      <c r="K69">
        <v>6</v>
      </c>
      <c r="L69">
        <v>7</v>
      </c>
      <c r="M69">
        <v>12</v>
      </c>
      <c r="N69">
        <v>9</v>
      </c>
      <c r="O69">
        <v>2</v>
      </c>
      <c r="P69">
        <v>116</v>
      </c>
      <c r="Q69">
        <v>102</v>
      </c>
      <c r="R69">
        <v>42</v>
      </c>
      <c r="S69">
        <v>14</v>
      </c>
      <c r="T69">
        <v>2</v>
      </c>
    </row>
    <row r="70" spans="1:20" x14ac:dyDescent="0.35">
      <c r="A70">
        <v>6.8</v>
      </c>
      <c r="B70">
        <v>-1111.3361680931353</v>
      </c>
      <c r="C70">
        <v>-484.49364876016477</v>
      </c>
      <c r="D70">
        <v>-170.63916956572069</v>
      </c>
      <c r="E70">
        <v>55.271009483744898</v>
      </c>
      <c r="F70">
        <v>47.8589764135602</v>
      </c>
      <c r="G70">
        <v>48.643256224186302</v>
      </c>
      <c r="H70">
        <f t="shared" si="6"/>
        <v>-1111.3361680931353</v>
      </c>
      <c r="I70">
        <f t="shared" si="7"/>
        <v>-484.49364876016477</v>
      </c>
      <c r="J70">
        <f t="shared" si="8"/>
        <v>-170.63916956572069</v>
      </c>
      <c r="K70">
        <v>6</v>
      </c>
      <c r="L70">
        <v>7</v>
      </c>
      <c r="M70">
        <v>12</v>
      </c>
      <c r="N70">
        <v>9</v>
      </c>
      <c r="O70">
        <v>2</v>
      </c>
      <c r="P70">
        <v>116</v>
      </c>
      <c r="Q70">
        <v>102</v>
      </c>
      <c r="R70">
        <v>42</v>
      </c>
      <c r="S70">
        <v>14</v>
      </c>
      <c r="T70">
        <v>2</v>
      </c>
    </row>
    <row r="71" spans="1:20" x14ac:dyDescent="0.35">
      <c r="A71">
        <v>6.9</v>
      </c>
      <c r="B71">
        <v>-1111.6027457226967</v>
      </c>
      <c r="C71">
        <v>-484.80144534423977</v>
      </c>
      <c r="D71">
        <v>-170.85269711942439</v>
      </c>
      <c r="E71">
        <v>55.004431854183501</v>
      </c>
      <c r="F71">
        <v>47.5511798294852</v>
      </c>
      <c r="G71">
        <v>48.429728670482604</v>
      </c>
      <c r="H71">
        <f t="shared" si="6"/>
        <v>-1111.6027457226967</v>
      </c>
      <c r="I71">
        <f t="shared" si="7"/>
        <v>-484.80144534423977</v>
      </c>
      <c r="J71">
        <f t="shared" si="8"/>
        <v>-170.85269711942439</v>
      </c>
      <c r="K71">
        <v>6</v>
      </c>
      <c r="L71">
        <v>7</v>
      </c>
      <c r="M71">
        <v>12</v>
      </c>
      <c r="N71">
        <v>9</v>
      </c>
      <c r="O71">
        <v>2</v>
      </c>
      <c r="P71">
        <v>116</v>
      </c>
      <c r="Q71">
        <v>102</v>
      </c>
      <c r="R71">
        <v>42</v>
      </c>
      <c r="S71">
        <v>14</v>
      </c>
      <c r="T71">
        <v>2</v>
      </c>
    </row>
    <row r="72" spans="1:20" x14ac:dyDescent="0.35">
      <c r="A72">
        <v>7</v>
      </c>
      <c r="B72">
        <v>-1111.8698932084301</v>
      </c>
      <c r="C72">
        <v>-485.10164640308318</v>
      </c>
      <c r="D72">
        <v>-171.06495384862311</v>
      </c>
      <c r="E72">
        <v>54.737284368449998</v>
      </c>
      <c r="F72">
        <v>47.250978770641801</v>
      </c>
      <c r="G72">
        <v>48.217471941283897</v>
      </c>
      <c r="H72">
        <f t="shared" si="6"/>
        <v>-1111.8698932084301</v>
      </c>
      <c r="I72">
        <f t="shared" si="7"/>
        <v>-485.10164640308318</v>
      </c>
      <c r="J72">
        <f t="shared" si="8"/>
        <v>-171.06495384862311</v>
      </c>
      <c r="K72">
        <v>6</v>
      </c>
      <c r="L72">
        <v>7</v>
      </c>
      <c r="M72">
        <v>12</v>
      </c>
      <c r="N72">
        <v>9</v>
      </c>
      <c r="O72">
        <v>2</v>
      </c>
      <c r="P72">
        <v>116</v>
      </c>
      <c r="Q72">
        <v>102</v>
      </c>
      <c r="R72">
        <v>42</v>
      </c>
      <c r="S72">
        <v>14</v>
      </c>
      <c r="T72">
        <v>2</v>
      </c>
    </row>
    <row r="73" spans="1:20" x14ac:dyDescent="0.35">
      <c r="A73">
        <v>7.1</v>
      </c>
      <c r="B73">
        <v>-1112.1414387360003</v>
      </c>
      <c r="C73">
        <v>-485.39451003118717</v>
      </c>
      <c r="D73">
        <v>-171.2757720326494</v>
      </c>
      <c r="E73">
        <v>54.465738840879801</v>
      </c>
      <c r="F73">
        <v>46.9581151425378</v>
      </c>
      <c r="G73">
        <v>48.006653757257602</v>
      </c>
      <c r="H73">
        <f t="shared" si="6"/>
        <v>-1112.1414387360003</v>
      </c>
      <c r="I73">
        <f t="shared" si="7"/>
        <v>-485.39451003118717</v>
      </c>
      <c r="J73">
        <f t="shared" si="8"/>
        <v>-171.2757720326494</v>
      </c>
      <c r="K73">
        <v>6</v>
      </c>
      <c r="L73">
        <v>7</v>
      </c>
      <c r="M73">
        <v>12</v>
      </c>
      <c r="N73">
        <v>9</v>
      </c>
      <c r="O73">
        <v>2</v>
      </c>
      <c r="P73">
        <v>116</v>
      </c>
      <c r="Q73">
        <v>102</v>
      </c>
      <c r="R73">
        <v>42</v>
      </c>
      <c r="S73">
        <v>14</v>
      </c>
      <c r="T73">
        <v>2</v>
      </c>
    </row>
    <row r="74" spans="1:20" x14ac:dyDescent="0.35">
      <c r="A74">
        <v>7.2</v>
      </c>
      <c r="B74">
        <v>-1112.4222063359825</v>
      </c>
      <c r="C74">
        <v>-485.68184982709255</v>
      </c>
      <c r="D74">
        <v>-171.48485237432209</v>
      </c>
      <c r="E74">
        <v>54.184971240897497</v>
      </c>
      <c r="F74">
        <v>46.670775346632396</v>
      </c>
      <c r="G74">
        <v>47.7975734155849</v>
      </c>
      <c r="H74">
        <f t="shared" si="6"/>
        <v>-1112.4222063359825</v>
      </c>
      <c r="I74">
        <f t="shared" si="7"/>
        <v>-485.68184982709255</v>
      </c>
      <c r="J74">
        <f t="shared" si="8"/>
        <v>-171.48485237432209</v>
      </c>
      <c r="K74">
        <v>6</v>
      </c>
      <c r="L74">
        <v>7</v>
      </c>
      <c r="M74">
        <v>12</v>
      </c>
      <c r="N74">
        <v>9</v>
      </c>
      <c r="O74">
        <v>2</v>
      </c>
      <c r="P74">
        <v>116</v>
      </c>
      <c r="Q74">
        <v>102</v>
      </c>
      <c r="R74">
        <v>42</v>
      </c>
      <c r="S74">
        <v>14</v>
      </c>
      <c r="T74">
        <v>2</v>
      </c>
    </row>
    <row r="75" spans="1:20" x14ac:dyDescent="0.35">
      <c r="A75">
        <v>7.3</v>
      </c>
      <c r="B75">
        <v>-1112.716842803693</v>
      </c>
      <c r="C75">
        <v>-485.96751346880166</v>
      </c>
      <c r="D75">
        <v>-171.69205574957971</v>
      </c>
      <c r="E75">
        <v>53.890334773187099</v>
      </c>
      <c r="F75">
        <v>46.385111704923297</v>
      </c>
      <c r="G75">
        <v>47.590370040327301</v>
      </c>
      <c r="H75">
        <f t="shared" si="6"/>
        <v>-1112.716842803693</v>
      </c>
      <c r="I75">
        <f t="shared" si="7"/>
        <v>-485.96751346880166</v>
      </c>
      <c r="J75">
        <f t="shared" si="8"/>
        <v>-171.69205574957971</v>
      </c>
      <c r="K75">
        <v>6</v>
      </c>
      <c r="L75">
        <v>7</v>
      </c>
      <c r="M75">
        <v>12</v>
      </c>
      <c r="N75">
        <v>9</v>
      </c>
      <c r="O75">
        <v>2</v>
      </c>
      <c r="P75">
        <v>116</v>
      </c>
      <c r="Q75">
        <v>102</v>
      </c>
      <c r="R75">
        <v>42</v>
      </c>
      <c r="S75">
        <v>14</v>
      </c>
      <c r="T75">
        <v>2</v>
      </c>
    </row>
    <row r="76" spans="1:20" x14ac:dyDescent="0.35">
      <c r="A76">
        <v>7.4</v>
      </c>
      <c r="B76">
        <v>-1113.0282223996333</v>
      </c>
      <c r="C76">
        <v>-486.25713905686104</v>
      </c>
      <c r="D76">
        <v>-171.89756737694549</v>
      </c>
      <c r="E76">
        <v>53.578955177246897</v>
      </c>
      <c r="F76">
        <v>46.095486116863903</v>
      </c>
      <c r="G76">
        <v>47.384858412961499</v>
      </c>
      <c r="H76">
        <f t="shared" si="6"/>
        <v>-1113.0282223996333</v>
      </c>
      <c r="I76">
        <f t="shared" si="7"/>
        <v>-486.25713905686104</v>
      </c>
      <c r="J76">
        <f t="shared" si="8"/>
        <v>-171.89756737694549</v>
      </c>
      <c r="K76">
        <v>6</v>
      </c>
      <c r="L76">
        <v>7</v>
      </c>
      <c r="M76">
        <v>12</v>
      </c>
      <c r="N76">
        <v>9</v>
      </c>
      <c r="O76">
        <v>2</v>
      </c>
      <c r="P76">
        <v>116</v>
      </c>
      <c r="Q76">
        <v>102</v>
      </c>
      <c r="R76">
        <v>42</v>
      </c>
      <c r="S76">
        <v>14</v>
      </c>
      <c r="T76">
        <v>2</v>
      </c>
    </row>
    <row r="77" spans="1:20" x14ac:dyDescent="0.35">
      <c r="A77">
        <v>7.5</v>
      </c>
      <c r="B77">
        <v>-1113.3562016399942</v>
      </c>
      <c r="C77">
        <v>-486.55694882017434</v>
      </c>
      <c r="D77">
        <v>-172.10191333685989</v>
      </c>
      <c r="E77">
        <v>53.250975936885901</v>
      </c>
      <c r="F77">
        <v>45.795676353550597</v>
      </c>
      <c r="G77">
        <v>47.180512453047101</v>
      </c>
      <c r="H77">
        <f t="shared" si="6"/>
        <v>-1113.3562016399942</v>
      </c>
      <c r="I77">
        <f t="shared" si="7"/>
        <v>-486.55694882017434</v>
      </c>
      <c r="J77">
        <f t="shared" si="8"/>
        <v>-172.10191333685989</v>
      </c>
      <c r="K77">
        <v>6</v>
      </c>
      <c r="L77">
        <v>7</v>
      </c>
      <c r="M77">
        <v>12</v>
      </c>
      <c r="N77">
        <v>9</v>
      </c>
      <c r="O77">
        <v>2</v>
      </c>
      <c r="P77">
        <v>116</v>
      </c>
      <c r="Q77">
        <v>102</v>
      </c>
      <c r="R77">
        <v>42</v>
      </c>
      <c r="S77">
        <v>14</v>
      </c>
      <c r="T77">
        <v>2</v>
      </c>
    </row>
  </sheetData>
  <mergeCells count="1">
    <mergeCell ref="W1:Y1"/>
  </mergeCells>
  <pageMargins left="0.7" right="0.7" top="0.75" bottom="0.75" header="0.3" footer="0.3"/>
  <pageSetup orientation="portrait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EC48F-6358-4CD2-820B-797CB62FEDFF}">
  <dimension ref="A1:V77"/>
  <sheetViews>
    <sheetView workbookViewId="0">
      <selection activeCell="I61" sqref="I61"/>
    </sheetView>
  </sheetViews>
  <sheetFormatPr defaultRowHeight="14.5" x14ac:dyDescent="0.35"/>
  <sheetData>
    <row r="1" spans="1:22" ht="101.5" x14ac:dyDescent="0.35">
      <c r="A1" t="s">
        <v>63</v>
      </c>
      <c r="B1" s="23" t="s">
        <v>64</v>
      </c>
      <c r="C1" s="23" t="s">
        <v>65</v>
      </c>
      <c r="D1" s="23" t="s">
        <v>66</v>
      </c>
      <c r="E1" s="23" t="s">
        <v>81</v>
      </c>
      <c r="F1" s="23" t="s">
        <v>82</v>
      </c>
      <c r="G1" s="23" t="s">
        <v>83</v>
      </c>
      <c r="H1" s="23" t="s">
        <v>76</v>
      </c>
      <c r="I1" s="23" t="s">
        <v>77</v>
      </c>
      <c r="J1" s="23" t="s">
        <v>78</v>
      </c>
      <c r="K1" s="23" t="s">
        <v>79</v>
      </c>
      <c r="L1" s="23" t="s">
        <v>80</v>
      </c>
      <c r="M1" s="23" t="s">
        <v>84</v>
      </c>
      <c r="N1" s="23" t="s">
        <v>85</v>
      </c>
      <c r="O1" s="23" t="s">
        <v>86</v>
      </c>
      <c r="P1" s="23" t="s">
        <v>87</v>
      </c>
      <c r="Q1" s="23" t="s">
        <v>88</v>
      </c>
      <c r="S1" s="1" t="s">
        <v>13</v>
      </c>
      <c r="T1" s="32" t="s">
        <v>0</v>
      </c>
      <c r="U1" s="33"/>
      <c r="V1" s="34"/>
    </row>
    <row r="2" spans="1:22" ht="58" x14ac:dyDescent="0.35">
      <c r="A2">
        <v>0</v>
      </c>
      <c r="B2">
        <v>1166.6071775768801</v>
      </c>
      <c r="C2">
        <v>532.35262517372496</v>
      </c>
      <c r="D2">
        <v>219.28242578990699</v>
      </c>
      <c r="E2">
        <f>Uganda_Adult_High_Risk_LRV_zero-Uganda_Adult_High_Risk_LRV_zero</f>
        <v>0</v>
      </c>
      <c r="F2">
        <f>Uganda_Adult_Medium_Risk_LRV_zero-Uganda_Adult_Medium_Risk_LRV_zero</f>
        <v>0</v>
      </c>
      <c r="G2">
        <f>Uganda_Adult_Low_Risk_LRV_zero-Uganda_Adult_Low_Risk_LRV_zero</f>
        <v>0</v>
      </c>
      <c r="H2">
        <f>V3-T3</f>
        <v>6</v>
      </c>
      <c r="I2">
        <f>V4-T4</f>
        <v>7</v>
      </c>
      <c r="J2">
        <f>V5-T5</f>
        <v>12</v>
      </c>
      <c r="K2">
        <f>V6-T6</f>
        <v>9</v>
      </c>
      <c r="L2">
        <f>V7-T7</f>
        <v>2</v>
      </c>
      <c r="M2">
        <f>U3</f>
        <v>116</v>
      </c>
      <c r="N2">
        <f>U4</f>
        <v>102</v>
      </c>
      <c r="O2">
        <v>42</v>
      </c>
      <c r="P2">
        <v>14</v>
      </c>
      <c r="Q2">
        <v>2</v>
      </c>
      <c r="S2" s="2" t="s">
        <v>1</v>
      </c>
      <c r="T2" s="3" t="s">
        <v>2</v>
      </c>
      <c r="U2" s="3" t="s">
        <v>3</v>
      </c>
      <c r="V2" s="3" t="s">
        <v>4</v>
      </c>
    </row>
    <row r="3" spans="1:22" ht="29" x14ac:dyDescent="0.35">
      <c r="A3">
        <v>0.1</v>
      </c>
      <c r="B3">
        <v>1098.0987882152101</v>
      </c>
      <c r="C3">
        <v>484.49166526371698</v>
      </c>
      <c r="D3">
        <v>200.16636606173401</v>
      </c>
      <c r="E3">
        <f t="shared" ref="E3:E34" si="0">B3-Uganda_Adult_High_Risk_LRV_zero</f>
        <v>-68.50838936166997</v>
      </c>
      <c r="F3">
        <f t="shared" ref="F3:F34" si="1">C3-Uganda_Adult_Medium_Risk_LRV_zero</f>
        <v>-47.860959910007978</v>
      </c>
      <c r="G3">
        <f t="shared" ref="G3:G34" si="2">D3-Uganda_Adult_Low_Risk_LRV_zero</f>
        <v>-19.116059728172985</v>
      </c>
      <c r="H3">
        <v>6</v>
      </c>
      <c r="I3">
        <v>7</v>
      </c>
      <c r="J3">
        <v>12</v>
      </c>
      <c r="K3">
        <v>9</v>
      </c>
      <c r="L3">
        <v>2</v>
      </c>
      <c r="M3">
        <v>116</v>
      </c>
      <c r="N3">
        <v>102</v>
      </c>
      <c r="O3">
        <v>42</v>
      </c>
      <c r="P3">
        <v>14</v>
      </c>
      <c r="Q3">
        <v>2</v>
      </c>
      <c r="S3" s="3" t="s">
        <v>5</v>
      </c>
      <c r="T3">
        <v>122</v>
      </c>
      <c r="U3">
        <v>116</v>
      </c>
      <c r="V3">
        <v>128</v>
      </c>
    </row>
    <row r="4" spans="1:22" ht="29" x14ac:dyDescent="0.35">
      <c r="A4">
        <v>0.2</v>
      </c>
      <c r="B4">
        <v>1029.67822266392</v>
      </c>
      <c r="C4">
        <v>440.41525097379701</v>
      </c>
      <c r="D4">
        <v>183.24253118450801</v>
      </c>
      <c r="E4" s="24">
        <f t="shared" si="0"/>
        <v>-136.92895491296008</v>
      </c>
      <c r="F4">
        <f t="shared" si="1"/>
        <v>-91.937374199927945</v>
      </c>
      <c r="G4">
        <f t="shared" si="2"/>
        <v>-36.039894605398985</v>
      </c>
      <c r="H4">
        <v>6</v>
      </c>
      <c r="I4">
        <v>7</v>
      </c>
      <c r="J4">
        <v>12</v>
      </c>
      <c r="K4">
        <v>9</v>
      </c>
      <c r="L4">
        <v>2</v>
      </c>
      <c r="M4">
        <v>116</v>
      </c>
      <c r="N4">
        <v>102</v>
      </c>
      <c r="O4">
        <v>42</v>
      </c>
      <c r="P4">
        <v>14</v>
      </c>
      <c r="Q4">
        <v>2</v>
      </c>
      <c r="S4" s="3" t="s">
        <v>6</v>
      </c>
      <c r="T4">
        <v>109</v>
      </c>
      <c r="U4">
        <v>102</v>
      </c>
      <c r="V4">
        <v>116</v>
      </c>
    </row>
    <row r="5" spans="1:22" x14ac:dyDescent="0.35">
      <c r="A5">
        <v>0.3</v>
      </c>
      <c r="B5">
        <v>961.84193758374704</v>
      </c>
      <c r="C5">
        <v>400.09340777229102</v>
      </c>
      <c r="D5">
        <v>168.26253823393901</v>
      </c>
      <c r="E5">
        <f t="shared" si="0"/>
        <v>-204.76523999313304</v>
      </c>
      <c r="F5" s="24">
        <f t="shared" si="1"/>
        <v>-132.25921740143394</v>
      </c>
      <c r="G5">
        <f t="shared" si="2"/>
        <v>-51.019887555967983</v>
      </c>
      <c r="H5">
        <v>6</v>
      </c>
      <c r="I5">
        <v>7</v>
      </c>
      <c r="J5">
        <v>12</v>
      </c>
      <c r="K5">
        <v>9</v>
      </c>
      <c r="L5">
        <v>2</v>
      </c>
      <c r="M5">
        <v>116</v>
      </c>
      <c r="N5">
        <v>102</v>
      </c>
      <c r="O5">
        <v>42</v>
      </c>
      <c r="P5">
        <v>14</v>
      </c>
      <c r="Q5">
        <v>2</v>
      </c>
      <c r="S5" s="3" t="s">
        <v>7</v>
      </c>
      <c r="T5">
        <v>51</v>
      </c>
      <c r="U5">
        <v>42</v>
      </c>
      <c r="V5">
        <v>63</v>
      </c>
    </row>
    <row r="6" spans="1:22" ht="43.5" x14ac:dyDescent="0.35">
      <c r="A6">
        <v>0.4</v>
      </c>
      <c r="B6">
        <v>895.10997101775604</v>
      </c>
      <c r="C6">
        <v>363.44451093976897</v>
      </c>
      <c r="D6">
        <v>155.008382545236</v>
      </c>
      <c r="E6">
        <f t="shared" si="0"/>
        <v>-271.49720655912404</v>
      </c>
      <c r="F6">
        <f t="shared" si="1"/>
        <v>-168.90811423395598</v>
      </c>
      <c r="G6">
        <f t="shared" si="2"/>
        <v>-64.274043244670992</v>
      </c>
      <c r="H6">
        <v>6</v>
      </c>
      <c r="I6">
        <v>7</v>
      </c>
      <c r="J6">
        <v>12</v>
      </c>
      <c r="K6">
        <v>9</v>
      </c>
      <c r="L6">
        <v>2</v>
      </c>
      <c r="M6">
        <v>116</v>
      </c>
      <c r="N6">
        <v>102</v>
      </c>
      <c r="O6">
        <v>42</v>
      </c>
      <c r="P6">
        <v>14</v>
      </c>
      <c r="Q6">
        <v>2</v>
      </c>
      <c r="S6" s="3" t="s">
        <v>8</v>
      </c>
      <c r="T6">
        <v>22</v>
      </c>
      <c r="U6">
        <v>14</v>
      </c>
      <c r="V6">
        <v>31</v>
      </c>
    </row>
    <row r="7" spans="1:22" x14ac:dyDescent="0.35">
      <c r="A7">
        <v>0.5</v>
      </c>
      <c r="B7">
        <v>830.002402726387</v>
      </c>
      <c r="C7">
        <v>330.34061287265502</v>
      </c>
      <c r="D7">
        <v>143.299328729096</v>
      </c>
      <c r="E7">
        <f t="shared" si="0"/>
        <v>-336.60477485049307</v>
      </c>
      <c r="F7">
        <f t="shared" si="1"/>
        <v>-202.01201230106994</v>
      </c>
      <c r="G7">
        <f t="shared" si="2"/>
        <v>-75.983097060810991</v>
      </c>
      <c r="H7">
        <v>6</v>
      </c>
      <c r="I7">
        <v>7</v>
      </c>
      <c r="J7">
        <v>12</v>
      </c>
      <c r="K7">
        <v>9</v>
      </c>
      <c r="L7">
        <v>2</v>
      </c>
      <c r="M7">
        <v>116</v>
      </c>
      <c r="N7">
        <v>102</v>
      </c>
      <c r="O7">
        <v>42</v>
      </c>
      <c r="P7">
        <v>14</v>
      </c>
      <c r="Q7">
        <v>2</v>
      </c>
      <c r="S7" s="3" t="s">
        <v>9</v>
      </c>
      <c r="T7">
        <v>4</v>
      </c>
      <c r="U7">
        <v>2</v>
      </c>
      <c r="V7">
        <v>6</v>
      </c>
    </row>
    <row r="8" spans="1:22" x14ac:dyDescent="0.35">
      <c r="A8">
        <v>0.6</v>
      </c>
      <c r="B8">
        <v>767.01800090673999</v>
      </c>
      <c r="C8">
        <v>300.60839281923597</v>
      </c>
      <c r="D8">
        <v>132.98635286467101</v>
      </c>
      <c r="E8">
        <f t="shared" si="0"/>
        <v>-399.58917667014009</v>
      </c>
      <c r="F8">
        <f t="shared" si="1"/>
        <v>-231.74423235448899</v>
      </c>
      <c r="G8">
        <f t="shared" si="2"/>
        <v>-86.29607292523599</v>
      </c>
      <c r="H8">
        <v>6</v>
      </c>
      <c r="I8">
        <v>7</v>
      </c>
      <c r="J8">
        <v>12</v>
      </c>
      <c r="K8">
        <v>9</v>
      </c>
      <c r="L8">
        <v>2</v>
      </c>
      <c r="M8">
        <v>116</v>
      </c>
      <c r="N8">
        <v>102</v>
      </c>
      <c r="O8">
        <v>42</v>
      </c>
      <c r="P8">
        <v>14</v>
      </c>
      <c r="Q8">
        <v>2</v>
      </c>
      <c r="S8" s="3" t="s">
        <v>10</v>
      </c>
      <c r="T8" s="3" t="s">
        <v>11</v>
      </c>
      <c r="U8" s="3" t="s">
        <v>11</v>
      </c>
      <c r="V8" s="3" t="s">
        <v>11</v>
      </c>
    </row>
    <row r="9" spans="1:22" x14ac:dyDescent="0.35">
      <c r="A9">
        <v>0.7</v>
      </c>
      <c r="B9">
        <v>706.62038166340403</v>
      </c>
      <c r="C9">
        <v>274.03300975261499</v>
      </c>
      <c r="D9">
        <v>123.9414898078</v>
      </c>
      <c r="E9">
        <f t="shared" si="0"/>
        <v>-459.98679591347604</v>
      </c>
      <c r="F9">
        <f t="shared" si="1"/>
        <v>-258.31961542110997</v>
      </c>
      <c r="G9">
        <f t="shared" si="2"/>
        <v>-95.340935982106998</v>
      </c>
      <c r="H9">
        <v>6</v>
      </c>
      <c r="I9">
        <v>7</v>
      </c>
      <c r="J9">
        <v>12</v>
      </c>
      <c r="K9">
        <v>9</v>
      </c>
      <c r="L9">
        <v>2</v>
      </c>
      <c r="M9">
        <v>116</v>
      </c>
      <c r="N9">
        <v>102</v>
      </c>
      <c r="O9">
        <v>42</v>
      </c>
      <c r="P9">
        <v>14</v>
      </c>
      <c r="Q9">
        <v>2</v>
      </c>
    </row>
    <row r="10" spans="1:22" x14ac:dyDescent="0.35">
      <c r="A10">
        <v>0.8</v>
      </c>
      <c r="B10">
        <v>649.21488940676397</v>
      </c>
      <c r="C10">
        <v>250.36815902790499</v>
      </c>
      <c r="D10">
        <v>116.04771745842901</v>
      </c>
      <c r="E10">
        <f t="shared" si="0"/>
        <v>-517.3922881701161</v>
      </c>
      <c r="F10">
        <f t="shared" si="1"/>
        <v>-281.98446614581997</v>
      </c>
      <c r="G10">
        <f t="shared" si="2"/>
        <v>-103.23470833147799</v>
      </c>
      <c r="H10">
        <v>6</v>
      </c>
      <c r="I10">
        <v>7</v>
      </c>
      <c r="J10">
        <v>12</v>
      </c>
      <c r="K10">
        <v>9</v>
      </c>
      <c r="L10">
        <v>2</v>
      </c>
      <c r="M10">
        <v>116</v>
      </c>
      <c r="N10">
        <v>102</v>
      </c>
      <c r="O10">
        <v>42</v>
      </c>
      <c r="P10">
        <v>14</v>
      </c>
      <c r="Q10">
        <v>2</v>
      </c>
    </row>
    <row r="11" spans="1:22" x14ac:dyDescent="0.35">
      <c r="A11">
        <v>0.9</v>
      </c>
      <c r="B11">
        <v>595.11486196914097</v>
      </c>
      <c r="C11">
        <v>229.35003237599699</v>
      </c>
      <c r="D11">
        <v>109.191586798399</v>
      </c>
      <c r="E11">
        <f t="shared" si="0"/>
        <v>-571.4923156077391</v>
      </c>
      <c r="F11">
        <f t="shared" si="1"/>
        <v>-303.00259279772797</v>
      </c>
      <c r="G11">
        <f t="shared" si="2"/>
        <v>-110.09083899150799</v>
      </c>
      <c r="H11">
        <v>6</v>
      </c>
      <c r="I11">
        <v>7</v>
      </c>
      <c r="J11">
        <v>12</v>
      </c>
      <c r="K11">
        <v>9</v>
      </c>
      <c r="L11">
        <v>2</v>
      </c>
      <c r="M11">
        <v>116</v>
      </c>
      <c r="N11">
        <v>102</v>
      </c>
      <c r="O11">
        <v>42</v>
      </c>
      <c r="P11">
        <v>14</v>
      </c>
      <c r="Q11">
        <v>2</v>
      </c>
    </row>
    <row r="12" spans="1:22" x14ac:dyDescent="0.35">
      <c r="A12">
        <v>1</v>
      </c>
      <c r="B12">
        <v>544.52160814262697</v>
      </c>
      <c r="C12">
        <v>210.71067669659001</v>
      </c>
      <c r="D12">
        <v>103.259158427887</v>
      </c>
      <c r="E12">
        <f t="shared" si="0"/>
        <v>-622.0855694342531</v>
      </c>
      <c r="F12">
        <f t="shared" si="1"/>
        <v>-321.64194847713497</v>
      </c>
      <c r="G12" s="24">
        <f t="shared" si="2"/>
        <v>-116.02326736201999</v>
      </c>
      <c r="H12">
        <v>6</v>
      </c>
      <c r="I12">
        <v>7</v>
      </c>
      <c r="J12">
        <v>12</v>
      </c>
      <c r="K12">
        <v>9</v>
      </c>
      <c r="L12">
        <v>2</v>
      </c>
      <c r="M12">
        <v>116</v>
      </c>
      <c r="N12">
        <v>102</v>
      </c>
      <c r="O12">
        <v>42</v>
      </c>
      <c r="P12">
        <v>14</v>
      </c>
      <c r="Q12">
        <v>2</v>
      </c>
    </row>
    <row r="13" spans="1:22" x14ac:dyDescent="0.35">
      <c r="A13">
        <v>1.1000000000000001</v>
      </c>
      <c r="B13">
        <v>497.53300089984702</v>
      </c>
      <c r="C13">
        <v>194.18758509786201</v>
      </c>
      <c r="D13">
        <v>98.135687779949393</v>
      </c>
      <c r="E13">
        <f t="shared" si="0"/>
        <v>-669.07417667703305</v>
      </c>
      <c r="F13">
        <f t="shared" si="1"/>
        <v>-338.16504007586298</v>
      </c>
      <c r="G13">
        <f t="shared" si="2"/>
        <v>-121.1467380099576</v>
      </c>
      <c r="H13">
        <v>6</v>
      </c>
      <c r="I13">
        <v>7</v>
      </c>
      <c r="J13">
        <v>12</v>
      </c>
      <c r="K13">
        <v>9</v>
      </c>
      <c r="L13">
        <v>2</v>
      </c>
      <c r="M13">
        <v>116</v>
      </c>
      <c r="N13">
        <v>102</v>
      </c>
      <c r="O13">
        <v>42</v>
      </c>
      <c r="P13">
        <v>14</v>
      </c>
      <c r="Q13">
        <v>2</v>
      </c>
    </row>
    <row r="14" spans="1:22" x14ac:dyDescent="0.35">
      <c r="A14">
        <v>1.2</v>
      </c>
      <c r="B14">
        <v>454.16685080733299</v>
      </c>
      <c r="C14">
        <v>179.52983276944201</v>
      </c>
      <c r="D14">
        <v>93.709000080215901</v>
      </c>
      <c r="E14">
        <f t="shared" si="0"/>
        <v>-712.44032676954703</v>
      </c>
      <c r="F14">
        <f t="shared" si="1"/>
        <v>-352.82279240428295</v>
      </c>
      <c r="G14">
        <f t="shared" si="2"/>
        <v>-125.57342570969109</v>
      </c>
      <c r="H14">
        <v>6</v>
      </c>
      <c r="I14">
        <v>7</v>
      </c>
      <c r="J14">
        <v>12</v>
      </c>
      <c r="K14">
        <v>9</v>
      </c>
      <c r="L14">
        <v>2</v>
      </c>
      <c r="M14">
        <v>116</v>
      </c>
      <c r="N14">
        <v>102</v>
      </c>
      <c r="O14">
        <v>42</v>
      </c>
      <c r="P14">
        <v>14</v>
      </c>
      <c r="Q14">
        <v>2</v>
      </c>
    </row>
    <row r="15" spans="1:22" x14ac:dyDescent="0.35">
      <c r="A15">
        <v>1.3</v>
      </c>
      <c r="B15">
        <v>414.38301915522402</v>
      </c>
      <c r="C15">
        <v>166.50345217345301</v>
      </c>
      <c r="D15">
        <v>89.875002259479203</v>
      </c>
      <c r="E15">
        <f t="shared" si="0"/>
        <v>-752.22415842165606</v>
      </c>
      <c r="F15">
        <f t="shared" si="1"/>
        <v>-365.84917300027195</v>
      </c>
      <c r="G15">
        <f t="shared" si="2"/>
        <v>-129.40742353042779</v>
      </c>
      <c r="H15">
        <v>6</v>
      </c>
      <c r="I15">
        <v>7</v>
      </c>
      <c r="J15">
        <v>12</v>
      </c>
      <c r="K15">
        <v>9</v>
      </c>
      <c r="L15">
        <v>2</v>
      </c>
      <c r="M15">
        <v>116</v>
      </c>
      <c r="N15">
        <v>102</v>
      </c>
      <c r="O15">
        <v>42</v>
      </c>
      <c r="P15">
        <v>14</v>
      </c>
      <c r="Q15">
        <v>2</v>
      </c>
    </row>
    <row r="16" spans="1:22" x14ac:dyDescent="0.35">
      <c r="A16">
        <v>1.4</v>
      </c>
      <c r="B16">
        <v>378.09662218481202</v>
      </c>
      <c r="C16">
        <v>154.89775833267001</v>
      </c>
      <c r="D16">
        <v>86.542636492227999</v>
      </c>
      <c r="E16">
        <f t="shared" si="0"/>
        <v>-788.510555392068</v>
      </c>
      <c r="F16">
        <f t="shared" si="1"/>
        <v>-377.45486684105492</v>
      </c>
      <c r="G16">
        <f t="shared" si="2"/>
        <v>-132.73978929767901</v>
      </c>
      <c r="H16">
        <v>6</v>
      </c>
      <c r="I16">
        <v>7</v>
      </c>
      <c r="J16">
        <v>12</v>
      </c>
      <c r="K16">
        <v>9</v>
      </c>
      <c r="L16">
        <v>2</v>
      </c>
      <c r="M16">
        <v>116</v>
      </c>
      <c r="N16">
        <v>102</v>
      </c>
      <c r="O16">
        <v>42</v>
      </c>
      <c r="P16">
        <v>14</v>
      </c>
      <c r="Q16">
        <v>2</v>
      </c>
    </row>
    <row r="17" spans="1:17" x14ac:dyDescent="0.35">
      <c r="A17">
        <v>1.5</v>
      </c>
      <c r="B17">
        <v>345.17609100329901</v>
      </c>
      <c r="C17">
        <v>144.53146657425501</v>
      </c>
      <c r="D17">
        <v>83.636045364160594</v>
      </c>
      <c r="E17">
        <f t="shared" si="0"/>
        <v>-821.43108657358107</v>
      </c>
      <c r="F17">
        <f t="shared" si="1"/>
        <v>-387.82115859946998</v>
      </c>
      <c r="G17">
        <f t="shared" si="2"/>
        <v>-135.6463804257464</v>
      </c>
      <c r="H17">
        <v>6</v>
      </c>
      <c r="I17">
        <v>7</v>
      </c>
      <c r="J17">
        <v>12</v>
      </c>
      <c r="K17">
        <v>9</v>
      </c>
      <c r="L17">
        <v>2</v>
      </c>
      <c r="M17">
        <v>116</v>
      </c>
      <c r="N17">
        <v>102</v>
      </c>
      <c r="O17">
        <v>42</v>
      </c>
      <c r="P17">
        <v>14</v>
      </c>
      <c r="Q17">
        <v>2</v>
      </c>
    </row>
    <row r="18" spans="1:17" x14ac:dyDescent="0.35">
      <c r="A18">
        <v>1.6</v>
      </c>
      <c r="B18">
        <v>315.432739184296</v>
      </c>
      <c r="C18">
        <v>135.255804585308</v>
      </c>
      <c r="D18">
        <v>81.093406190478206</v>
      </c>
      <c r="E18">
        <f t="shared" si="0"/>
        <v>-851.17443839258408</v>
      </c>
      <c r="F18">
        <f t="shared" si="1"/>
        <v>-397.09682058841696</v>
      </c>
      <c r="G18">
        <f t="shared" si="2"/>
        <v>-138.18901959942878</v>
      </c>
      <c r="H18">
        <v>6</v>
      </c>
      <c r="I18">
        <v>7</v>
      </c>
      <c r="J18">
        <v>12</v>
      </c>
      <c r="K18">
        <v>9</v>
      </c>
      <c r="L18">
        <v>2</v>
      </c>
      <c r="M18">
        <v>116</v>
      </c>
      <c r="N18">
        <v>102</v>
      </c>
      <c r="O18">
        <v>42</v>
      </c>
      <c r="P18">
        <v>14</v>
      </c>
      <c r="Q18">
        <v>2</v>
      </c>
    </row>
    <row r="19" spans="1:17" x14ac:dyDescent="0.35">
      <c r="A19">
        <v>1.7</v>
      </c>
      <c r="B19">
        <v>288.62085120876401</v>
      </c>
      <c r="C19">
        <v>126.952721232567</v>
      </c>
      <c r="D19">
        <v>78.863518921446399</v>
      </c>
      <c r="E19">
        <f t="shared" si="0"/>
        <v>-877.98632636811612</v>
      </c>
      <c r="F19">
        <f t="shared" si="1"/>
        <v>-405.39990394115796</v>
      </c>
      <c r="G19">
        <f t="shared" si="2"/>
        <v>-140.4189068684606</v>
      </c>
      <c r="H19">
        <v>6</v>
      </c>
      <c r="I19">
        <v>7</v>
      </c>
      <c r="J19">
        <v>12</v>
      </c>
      <c r="K19">
        <v>9</v>
      </c>
      <c r="L19">
        <v>2</v>
      </c>
      <c r="M19">
        <v>116</v>
      </c>
      <c r="N19">
        <v>102</v>
      </c>
      <c r="O19">
        <v>42</v>
      </c>
      <c r="P19">
        <v>14</v>
      </c>
      <c r="Q19">
        <v>2</v>
      </c>
    </row>
    <row r="20" spans="1:17" x14ac:dyDescent="0.35">
      <c r="A20">
        <v>1.8</v>
      </c>
      <c r="B20">
        <v>264.45834044516897</v>
      </c>
      <c r="C20">
        <v>119.52868636422301</v>
      </c>
      <c r="D20">
        <v>76.902004963700406</v>
      </c>
      <c r="E20">
        <f t="shared" si="0"/>
        <v>-902.14883713171116</v>
      </c>
      <c r="F20">
        <f t="shared" si="1"/>
        <v>-412.82393880950195</v>
      </c>
      <c r="G20">
        <f t="shared" si="2"/>
        <v>-142.3804208262066</v>
      </c>
      <c r="H20">
        <v>6</v>
      </c>
      <c r="I20">
        <v>7</v>
      </c>
      <c r="J20">
        <v>12</v>
      </c>
      <c r="K20">
        <v>9</v>
      </c>
      <c r="L20">
        <v>2</v>
      </c>
      <c r="M20">
        <v>116</v>
      </c>
      <c r="N20">
        <v>102</v>
      </c>
      <c r="O20">
        <v>42</v>
      </c>
      <c r="P20">
        <v>14</v>
      </c>
      <c r="Q20">
        <v>2</v>
      </c>
    </row>
    <row r="21" spans="1:17" x14ac:dyDescent="0.35">
      <c r="A21">
        <v>1.9</v>
      </c>
      <c r="B21">
        <v>242.66049886385801</v>
      </c>
      <c r="C21">
        <v>112.906476722259</v>
      </c>
      <c r="D21">
        <v>75.168796538237103</v>
      </c>
      <c r="E21">
        <f t="shared" si="0"/>
        <v>-923.94667871302204</v>
      </c>
      <c r="F21">
        <f t="shared" si="1"/>
        <v>-419.44614845146594</v>
      </c>
      <c r="G21">
        <f t="shared" si="2"/>
        <v>-144.11362925166989</v>
      </c>
      <c r="H21">
        <v>6</v>
      </c>
      <c r="I21">
        <v>7</v>
      </c>
      <c r="J21">
        <v>12</v>
      </c>
      <c r="K21">
        <v>9</v>
      </c>
      <c r="L21">
        <v>2</v>
      </c>
      <c r="M21">
        <v>116</v>
      </c>
      <c r="N21">
        <v>102</v>
      </c>
      <c r="O21">
        <v>42</v>
      </c>
      <c r="P21">
        <v>14</v>
      </c>
      <c r="Q21">
        <v>2</v>
      </c>
    </row>
    <row r="22" spans="1:17" x14ac:dyDescent="0.35">
      <c r="A22">
        <v>2</v>
      </c>
      <c r="B22">
        <v>222.97233456517401</v>
      </c>
      <c r="C22">
        <v>107.017576231503</v>
      </c>
      <c r="D22">
        <v>73.627641513328498</v>
      </c>
      <c r="E22">
        <f t="shared" si="0"/>
        <v>-943.63484301170604</v>
      </c>
      <c r="F22">
        <f t="shared" si="1"/>
        <v>-425.33504894222199</v>
      </c>
      <c r="G22">
        <f t="shared" si="2"/>
        <v>-145.65478427657848</v>
      </c>
      <c r="H22">
        <v>6</v>
      </c>
      <c r="I22">
        <v>7</v>
      </c>
      <c r="J22">
        <v>12</v>
      </c>
      <c r="K22">
        <v>9</v>
      </c>
      <c r="L22">
        <v>2</v>
      </c>
      <c r="M22">
        <v>116</v>
      </c>
      <c r="N22">
        <v>102</v>
      </c>
      <c r="O22">
        <v>42</v>
      </c>
      <c r="P22">
        <v>14</v>
      </c>
      <c r="Q22">
        <v>2</v>
      </c>
    </row>
    <row r="23" spans="1:17" x14ac:dyDescent="0.35">
      <c r="A23">
        <v>2.1</v>
      </c>
      <c r="B23">
        <v>205.18814262848201</v>
      </c>
      <c r="C23">
        <v>101.796836685697</v>
      </c>
      <c r="D23">
        <v>72.2470949251679</v>
      </c>
      <c r="E23">
        <f t="shared" si="0"/>
        <v>-961.41903494839812</v>
      </c>
      <c r="F23">
        <f t="shared" si="1"/>
        <v>-430.55578848802793</v>
      </c>
      <c r="G23">
        <f t="shared" si="2"/>
        <v>-147.03533086473908</v>
      </c>
      <c r="H23">
        <v>6</v>
      </c>
      <c r="I23">
        <v>7</v>
      </c>
      <c r="J23">
        <v>12</v>
      </c>
      <c r="K23">
        <v>9</v>
      </c>
      <c r="L23">
        <v>2</v>
      </c>
      <c r="M23">
        <v>116</v>
      </c>
      <c r="N23">
        <v>102</v>
      </c>
      <c r="O23">
        <v>42</v>
      </c>
      <c r="P23">
        <v>14</v>
      </c>
      <c r="Q23">
        <v>2</v>
      </c>
    </row>
    <row r="24" spans="1:17" x14ac:dyDescent="0.35">
      <c r="A24">
        <v>2.2000000000000002</v>
      </c>
      <c r="B24">
        <v>189.152227283244</v>
      </c>
      <c r="C24">
        <v>97.179829072101001</v>
      </c>
      <c r="D24">
        <v>71.001700301960199</v>
      </c>
      <c r="E24">
        <f t="shared" si="0"/>
        <v>-977.4549502936361</v>
      </c>
      <c r="F24">
        <f t="shared" si="1"/>
        <v>-435.17279610162393</v>
      </c>
      <c r="G24">
        <f t="shared" si="2"/>
        <v>-148.2807254879468</v>
      </c>
      <c r="H24">
        <v>6</v>
      </c>
      <c r="I24">
        <v>7</v>
      </c>
      <c r="J24">
        <v>12</v>
      </c>
      <c r="K24">
        <v>9</v>
      </c>
      <c r="L24">
        <v>2</v>
      </c>
      <c r="M24">
        <v>116</v>
      </c>
      <c r="N24">
        <v>102</v>
      </c>
      <c r="O24">
        <v>42</v>
      </c>
      <c r="P24">
        <v>14</v>
      </c>
      <c r="Q24">
        <v>2</v>
      </c>
    </row>
    <row r="25" spans="1:17" x14ac:dyDescent="0.35">
      <c r="A25">
        <v>2.2999999999999998</v>
      </c>
      <c r="B25">
        <v>174.74306519163699</v>
      </c>
      <c r="C25">
        <v>93.102282073149695</v>
      </c>
      <c r="D25">
        <v>69.872231418170401</v>
      </c>
      <c r="E25">
        <f t="shared" si="0"/>
        <v>-991.86411238524306</v>
      </c>
      <c r="F25">
        <f t="shared" si="1"/>
        <v>-439.25034310057526</v>
      </c>
      <c r="G25">
        <f t="shared" si="2"/>
        <v>-149.41019437173659</v>
      </c>
      <c r="H25">
        <v>6</v>
      </c>
      <c r="I25">
        <v>7</v>
      </c>
      <c r="J25">
        <v>12</v>
      </c>
      <c r="K25">
        <v>9</v>
      </c>
      <c r="L25">
        <v>2</v>
      </c>
      <c r="M25">
        <v>116</v>
      </c>
      <c r="N25">
        <v>102</v>
      </c>
      <c r="O25">
        <v>42</v>
      </c>
      <c r="P25">
        <v>14</v>
      </c>
      <c r="Q25">
        <v>2</v>
      </c>
    </row>
    <row r="26" spans="1:17" x14ac:dyDescent="0.35">
      <c r="A26">
        <v>2.4</v>
      </c>
      <c r="B26">
        <v>161.85178754228301</v>
      </c>
      <c r="C26">
        <v>89.500568259436903</v>
      </c>
      <c r="D26">
        <v>68.844634899530902</v>
      </c>
      <c r="E26">
        <f t="shared" si="0"/>
        <v>-1004.7553900345971</v>
      </c>
      <c r="F26">
        <f t="shared" si="1"/>
        <v>-442.85205691428803</v>
      </c>
      <c r="G26">
        <f t="shared" si="2"/>
        <v>-150.43779089037611</v>
      </c>
      <c r="H26">
        <v>6</v>
      </c>
      <c r="I26">
        <v>7</v>
      </c>
      <c r="J26">
        <v>12</v>
      </c>
      <c r="K26">
        <v>9</v>
      </c>
      <c r="L26">
        <v>2</v>
      </c>
      <c r="M26">
        <v>116</v>
      </c>
      <c r="N26">
        <v>102</v>
      </c>
      <c r="O26">
        <v>42</v>
      </c>
      <c r="P26">
        <v>14</v>
      </c>
      <c r="Q26">
        <v>2</v>
      </c>
    </row>
    <row r="27" spans="1:17" x14ac:dyDescent="0.35">
      <c r="A27">
        <v>2.5</v>
      </c>
      <c r="B27">
        <v>150.36640748892199</v>
      </c>
      <c r="C27">
        <v>86.312748356751996</v>
      </c>
      <c r="D27">
        <v>67.908025369472995</v>
      </c>
      <c r="E27">
        <f t="shared" si="0"/>
        <v>-1016.240770087958</v>
      </c>
      <c r="F27">
        <f t="shared" si="1"/>
        <v>-446.03987681697299</v>
      </c>
      <c r="G27">
        <f t="shared" si="2"/>
        <v>-151.374400420434</v>
      </c>
      <c r="H27">
        <v>6</v>
      </c>
      <c r="I27">
        <v>7</v>
      </c>
      <c r="J27">
        <v>12</v>
      </c>
      <c r="K27">
        <v>9</v>
      </c>
      <c r="L27">
        <v>2</v>
      </c>
      <c r="M27">
        <v>116</v>
      </c>
      <c r="N27">
        <v>102</v>
      </c>
      <c r="O27">
        <v>42</v>
      </c>
      <c r="P27">
        <v>14</v>
      </c>
      <c r="Q27">
        <v>2</v>
      </c>
    </row>
    <row r="28" spans="1:17" x14ac:dyDescent="0.35">
      <c r="A28">
        <v>2.6</v>
      </c>
      <c r="B28">
        <v>140.16648818580299</v>
      </c>
      <c r="C28">
        <v>83.480444845060006</v>
      </c>
      <c r="D28">
        <v>67.052434173388207</v>
      </c>
      <c r="E28">
        <f t="shared" si="0"/>
        <v>-1026.4406893910771</v>
      </c>
      <c r="F28">
        <f t="shared" si="1"/>
        <v>-448.87218032866497</v>
      </c>
      <c r="G28">
        <f t="shared" si="2"/>
        <v>-152.22999161651879</v>
      </c>
      <c r="H28">
        <v>6</v>
      </c>
      <c r="I28">
        <v>7</v>
      </c>
      <c r="J28">
        <v>12</v>
      </c>
      <c r="K28">
        <v>9</v>
      </c>
      <c r="L28">
        <v>2</v>
      </c>
      <c r="M28">
        <v>116</v>
      </c>
      <c r="N28">
        <v>102</v>
      </c>
      <c r="O28">
        <v>42</v>
      </c>
      <c r="P28">
        <v>14</v>
      </c>
      <c r="Q28">
        <v>2</v>
      </c>
    </row>
    <row r="29" spans="1:17" x14ac:dyDescent="0.35">
      <c r="A29">
        <v>2.7</v>
      </c>
      <c r="B29">
        <v>131.12614345438499</v>
      </c>
      <c r="C29">
        <v>80.951531881409807</v>
      </c>
      <c r="D29">
        <v>66.267099850082005</v>
      </c>
      <c r="E29">
        <f t="shared" si="0"/>
        <v>-1035.4810341224952</v>
      </c>
      <c r="F29">
        <f t="shared" si="1"/>
        <v>-451.40109329231518</v>
      </c>
      <c r="G29">
        <f t="shared" si="2"/>
        <v>-153.015325939825</v>
      </c>
      <c r="H29">
        <v>6</v>
      </c>
      <c r="I29">
        <v>7</v>
      </c>
      <c r="J29">
        <v>12</v>
      </c>
      <c r="K29">
        <v>9</v>
      </c>
      <c r="L29">
        <v>2</v>
      </c>
      <c r="M29">
        <v>116</v>
      </c>
      <c r="N29">
        <v>102</v>
      </c>
      <c r="O29">
        <v>42</v>
      </c>
      <c r="P29">
        <v>14</v>
      </c>
      <c r="Q29">
        <v>2</v>
      </c>
    </row>
    <row r="30" spans="1:17" x14ac:dyDescent="0.35">
      <c r="A30">
        <v>2.8</v>
      </c>
      <c r="B30">
        <v>123.120528233795</v>
      </c>
      <c r="C30">
        <v>78.682540738384006</v>
      </c>
      <c r="D30">
        <v>65.539962874750401</v>
      </c>
      <c r="E30">
        <f t="shared" si="0"/>
        <v>-1043.486649343085</v>
      </c>
      <c r="F30">
        <f t="shared" si="1"/>
        <v>-453.67008443534098</v>
      </c>
      <c r="G30">
        <f t="shared" si="2"/>
        <v>-153.74246291515658</v>
      </c>
      <c r="H30">
        <v>6</v>
      </c>
      <c r="I30">
        <v>7</v>
      </c>
      <c r="J30">
        <v>12</v>
      </c>
      <c r="K30">
        <v>9</v>
      </c>
      <c r="L30">
        <v>2</v>
      </c>
      <c r="M30">
        <v>116</v>
      </c>
      <c r="N30">
        <v>102</v>
      </c>
      <c r="O30">
        <v>42</v>
      </c>
      <c r="P30">
        <v>14</v>
      </c>
      <c r="Q30">
        <v>2</v>
      </c>
    </row>
    <row r="31" spans="1:17" x14ac:dyDescent="0.35">
      <c r="A31">
        <v>2.9</v>
      </c>
      <c r="B31">
        <v>116.03164494745801</v>
      </c>
      <c r="C31">
        <v>76.639252806887498</v>
      </c>
      <c r="D31">
        <v>64.858551945089701</v>
      </c>
      <c r="E31">
        <f t="shared" si="0"/>
        <v>-1050.575532629422</v>
      </c>
      <c r="F31">
        <f t="shared" si="1"/>
        <v>-455.71337236683746</v>
      </c>
      <c r="G31">
        <f t="shared" si="2"/>
        <v>-154.42387384481731</v>
      </c>
      <c r="H31">
        <v>6</v>
      </c>
      <c r="I31">
        <v>7</v>
      </c>
      <c r="J31">
        <v>12</v>
      </c>
      <c r="K31">
        <v>9</v>
      </c>
      <c r="L31">
        <v>2</v>
      </c>
      <c r="M31">
        <v>116</v>
      </c>
      <c r="N31">
        <v>102</v>
      </c>
      <c r="O31">
        <v>42</v>
      </c>
      <c r="P31">
        <v>14</v>
      </c>
      <c r="Q31">
        <v>2</v>
      </c>
    </row>
    <row r="32" spans="1:17" x14ac:dyDescent="0.35">
      <c r="A32">
        <v>3</v>
      </c>
      <c r="B32">
        <v>109.751237808992</v>
      </c>
      <c r="C32">
        <v>74.794802431851906</v>
      </c>
      <c r="D32">
        <v>64.2117252117704</v>
      </c>
      <c r="E32">
        <f t="shared" si="0"/>
        <v>-1056.855939767888</v>
      </c>
      <c r="F32">
        <f t="shared" si="1"/>
        <v>-457.55782274187305</v>
      </c>
      <c r="G32">
        <f t="shared" si="2"/>
        <v>-155.07070057813661</v>
      </c>
      <c r="H32">
        <v>6</v>
      </c>
      <c r="I32">
        <v>7</v>
      </c>
      <c r="J32">
        <v>12</v>
      </c>
      <c r="K32">
        <v>9</v>
      </c>
      <c r="L32">
        <v>2</v>
      </c>
      <c r="M32">
        <v>116</v>
      </c>
      <c r="N32">
        <v>102</v>
      </c>
      <c r="O32">
        <v>42</v>
      </c>
      <c r="P32">
        <v>14</v>
      </c>
      <c r="Q32">
        <v>2</v>
      </c>
    </row>
    <row r="33" spans="1:17" x14ac:dyDescent="0.35">
      <c r="A33">
        <v>3.1</v>
      </c>
      <c r="B33">
        <v>104.18071884530301</v>
      </c>
      <c r="C33">
        <v>73.125979142872097</v>
      </c>
      <c r="D33">
        <v>63.591272535047402</v>
      </c>
      <c r="E33">
        <f t="shared" si="0"/>
        <v>-1062.426458731577</v>
      </c>
      <c r="F33">
        <f t="shared" si="1"/>
        <v>-459.22664603085286</v>
      </c>
      <c r="G33">
        <f t="shared" si="2"/>
        <v>-155.69115325485959</v>
      </c>
      <c r="H33">
        <v>6</v>
      </c>
      <c r="I33">
        <v>7</v>
      </c>
      <c r="J33">
        <v>12</v>
      </c>
      <c r="K33">
        <v>9</v>
      </c>
      <c r="L33">
        <v>2</v>
      </c>
      <c r="M33">
        <v>116</v>
      </c>
      <c r="N33">
        <v>102</v>
      </c>
      <c r="O33">
        <v>42</v>
      </c>
      <c r="P33">
        <v>14</v>
      </c>
      <c r="Q33">
        <v>2</v>
      </c>
    </row>
    <row r="34" spans="1:17" x14ac:dyDescent="0.35">
      <c r="A34">
        <v>3.2</v>
      </c>
      <c r="B34">
        <v>99.229851686178705</v>
      </c>
      <c r="C34">
        <v>71.609373684392594</v>
      </c>
      <c r="D34">
        <v>62.9925816963203</v>
      </c>
      <c r="E34">
        <f t="shared" si="0"/>
        <v>-1067.3773258907013</v>
      </c>
      <c r="F34">
        <f t="shared" si="1"/>
        <v>-460.74325148933235</v>
      </c>
      <c r="G34">
        <f t="shared" si="2"/>
        <v>-156.28984409358668</v>
      </c>
      <c r="H34">
        <v>6</v>
      </c>
      <c r="I34">
        <v>7</v>
      </c>
      <c r="J34">
        <v>12</v>
      </c>
      <c r="K34">
        <v>9</v>
      </c>
      <c r="L34">
        <v>2</v>
      </c>
      <c r="M34">
        <v>116</v>
      </c>
      <c r="N34">
        <v>102</v>
      </c>
      <c r="O34">
        <v>42</v>
      </c>
      <c r="P34">
        <v>14</v>
      </c>
      <c r="Q34">
        <v>2</v>
      </c>
    </row>
    <row r="35" spans="1:17" x14ac:dyDescent="0.35">
      <c r="A35">
        <v>3.3</v>
      </c>
      <c r="B35">
        <v>94.816259809105404</v>
      </c>
      <c r="C35">
        <v>70.219179037897504</v>
      </c>
      <c r="D35">
        <v>62.414213298779003</v>
      </c>
      <c r="E35">
        <f t="shared" ref="E35:E66" si="3">B35-Uganda_Adult_High_Risk_LRV_zero</f>
        <v>-1071.7909177677748</v>
      </c>
      <c r="F35">
        <f t="shared" ref="F35:F66" si="4">C35-Uganda_Adult_Medium_Risk_LRV_zero</f>
        <v>-462.13344613582746</v>
      </c>
      <c r="G35">
        <f t="shared" ref="G35:G66" si="5">D35-Uganda_Adult_Low_Risk_LRV_zero</f>
        <v>-156.86821249112799</v>
      </c>
      <c r="H35">
        <v>6</v>
      </c>
      <c r="I35">
        <v>7</v>
      </c>
      <c r="J35">
        <v>12</v>
      </c>
      <c r="K35">
        <v>9</v>
      </c>
      <c r="L35">
        <v>2</v>
      </c>
      <c r="M35">
        <v>116</v>
      </c>
      <c r="N35">
        <v>102</v>
      </c>
      <c r="O35">
        <v>42</v>
      </c>
      <c r="P35">
        <v>14</v>
      </c>
      <c r="Q35">
        <v>2</v>
      </c>
    </row>
    <row r="36" spans="1:17" x14ac:dyDescent="0.35">
      <c r="A36">
        <v>3.4</v>
      </c>
      <c r="B36">
        <v>90.866526420358099</v>
      </c>
      <c r="C36">
        <v>68.927780943374401</v>
      </c>
      <c r="D36">
        <v>61.856785408494197</v>
      </c>
      <c r="E36">
        <f t="shared" si="3"/>
        <v>-1075.7406511565221</v>
      </c>
      <c r="F36">
        <f t="shared" si="4"/>
        <v>-463.42484423035057</v>
      </c>
      <c r="G36">
        <f t="shared" si="5"/>
        <v>-157.42564038141279</v>
      </c>
      <c r="H36">
        <v>6</v>
      </c>
      <c r="I36">
        <v>7</v>
      </c>
      <c r="J36">
        <v>12</v>
      </c>
      <c r="K36">
        <v>9</v>
      </c>
      <c r="L36">
        <v>2</v>
      </c>
      <c r="M36">
        <v>116</v>
      </c>
      <c r="N36">
        <v>102</v>
      </c>
      <c r="O36">
        <v>42</v>
      </c>
      <c r="P36">
        <v>14</v>
      </c>
      <c r="Q36">
        <v>2</v>
      </c>
    </row>
    <row r="37" spans="1:17" x14ac:dyDescent="0.35">
      <c r="A37">
        <v>3.5</v>
      </c>
      <c r="B37">
        <v>87.318069061589796</v>
      </c>
      <c r="C37">
        <v>67.708916269415695</v>
      </c>
      <c r="D37">
        <v>61.321732227424697</v>
      </c>
      <c r="E37">
        <f t="shared" si="3"/>
        <v>-1079.2891085152903</v>
      </c>
      <c r="F37">
        <f t="shared" si="4"/>
        <v>-464.64370890430928</v>
      </c>
      <c r="G37">
        <f t="shared" si="5"/>
        <v>-157.96069356248231</v>
      </c>
      <c r="H37">
        <v>6</v>
      </c>
      <c r="I37">
        <v>7</v>
      </c>
      <c r="J37">
        <v>12</v>
      </c>
      <c r="K37">
        <v>9</v>
      </c>
      <c r="L37">
        <v>2</v>
      </c>
      <c r="M37">
        <v>116</v>
      </c>
      <c r="N37">
        <v>102</v>
      </c>
      <c r="O37">
        <v>42</v>
      </c>
      <c r="P37">
        <v>14</v>
      </c>
      <c r="Q37">
        <v>2</v>
      </c>
    </row>
    <row r="38" spans="1:17" x14ac:dyDescent="0.35">
      <c r="A38">
        <v>3.6</v>
      </c>
      <c r="B38">
        <v>84.120417037516802</v>
      </c>
      <c r="C38">
        <v>66.541762678495701</v>
      </c>
      <c r="D38">
        <v>60.810336731642899</v>
      </c>
      <c r="E38">
        <f t="shared" si="3"/>
        <v>-1082.4867605393633</v>
      </c>
      <c r="F38">
        <f t="shared" si="4"/>
        <v>-465.81086249522923</v>
      </c>
      <c r="G38">
        <f t="shared" si="5"/>
        <v>-158.47208905826409</v>
      </c>
      <c r="H38">
        <v>6</v>
      </c>
      <c r="I38">
        <v>7</v>
      </c>
      <c r="J38">
        <v>12</v>
      </c>
      <c r="K38">
        <v>9</v>
      </c>
      <c r="L38">
        <v>2</v>
      </c>
      <c r="M38">
        <v>116</v>
      </c>
      <c r="N38">
        <v>102</v>
      </c>
      <c r="O38">
        <v>42</v>
      </c>
      <c r="P38">
        <v>14</v>
      </c>
      <c r="Q38">
        <v>2</v>
      </c>
    </row>
    <row r="39" spans="1:17" x14ac:dyDescent="0.35">
      <c r="A39">
        <v>3.7</v>
      </c>
      <c r="B39">
        <v>81.234971633667399</v>
      </c>
      <c r="C39">
        <v>65.413765311697901</v>
      </c>
      <c r="D39">
        <v>60.323169873102003</v>
      </c>
      <c r="E39">
        <f t="shared" si="3"/>
        <v>-1085.3722059432127</v>
      </c>
      <c r="F39">
        <f t="shared" si="4"/>
        <v>-466.93885986202707</v>
      </c>
      <c r="G39">
        <f t="shared" si="5"/>
        <v>-158.95925591680498</v>
      </c>
      <c r="H39">
        <v>6</v>
      </c>
      <c r="I39">
        <v>7</v>
      </c>
      <c r="J39">
        <v>12</v>
      </c>
      <c r="K39">
        <v>9</v>
      </c>
      <c r="L39">
        <v>2</v>
      </c>
      <c r="M39">
        <v>116</v>
      </c>
      <c r="N39">
        <v>102</v>
      </c>
      <c r="O39">
        <v>42</v>
      </c>
      <c r="P39">
        <v>14</v>
      </c>
      <c r="Q39">
        <v>2</v>
      </c>
    </row>
    <row r="40" spans="1:17" x14ac:dyDescent="0.35">
      <c r="A40">
        <v>3.8</v>
      </c>
      <c r="B40">
        <v>78.633086521124596</v>
      </c>
      <c r="C40">
        <v>64.320771596051799</v>
      </c>
      <c r="D40">
        <v>59.859868120662902</v>
      </c>
      <c r="E40">
        <f t="shared" si="3"/>
        <v>-1087.9740910557555</v>
      </c>
      <c r="F40">
        <f t="shared" si="4"/>
        <v>-468.03185357767313</v>
      </c>
      <c r="G40">
        <f t="shared" si="5"/>
        <v>-159.4225576692441</v>
      </c>
      <c r="H40">
        <v>6</v>
      </c>
      <c r="I40">
        <v>7</v>
      </c>
      <c r="J40">
        <v>12</v>
      </c>
      <c r="K40">
        <v>9</v>
      </c>
      <c r="L40">
        <v>2</v>
      </c>
      <c r="M40">
        <v>116</v>
      </c>
      <c r="N40">
        <v>102</v>
      </c>
      <c r="O40">
        <v>42</v>
      </c>
      <c r="P40">
        <v>14</v>
      </c>
      <c r="Q40">
        <v>2</v>
      </c>
    </row>
    <row r="41" spans="1:17" x14ac:dyDescent="0.35">
      <c r="A41">
        <v>3.9</v>
      </c>
      <c r="B41">
        <v>76.292959302841098</v>
      </c>
      <c r="C41">
        <v>63.264635111176602</v>
      </c>
      <c r="D41">
        <v>59.4191050758755</v>
      </c>
      <c r="E41">
        <f t="shared" si="3"/>
        <v>-1090.3142182740389</v>
      </c>
      <c r="F41">
        <f t="shared" si="4"/>
        <v>-469.08799006254833</v>
      </c>
      <c r="G41">
        <f t="shared" si="5"/>
        <v>-159.86332071403149</v>
      </c>
      <c r="H41">
        <v>6</v>
      </c>
      <c r="I41">
        <v>7</v>
      </c>
      <c r="J41">
        <v>12</v>
      </c>
      <c r="K41">
        <v>9</v>
      </c>
      <c r="L41">
        <v>2</v>
      </c>
      <c r="M41">
        <v>116</v>
      </c>
      <c r="N41">
        <v>102</v>
      </c>
      <c r="O41">
        <v>42</v>
      </c>
      <c r="P41">
        <v>14</v>
      </c>
      <c r="Q41">
        <v>2</v>
      </c>
    </row>
    <row r="42" spans="1:17" x14ac:dyDescent="0.35">
      <c r="A42">
        <v>4</v>
      </c>
      <c r="B42">
        <v>74.196234487432704</v>
      </c>
      <c r="C42">
        <v>62.249773290044203</v>
      </c>
      <c r="D42">
        <v>58.998642877421098</v>
      </c>
      <c r="E42">
        <f t="shared" si="3"/>
        <v>-1092.4109430894473</v>
      </c>
      <c r="F42">
        <f t="shared" si="4"/>
        <v>-470.10285188368073</v>
      </c>
      <c r="G42">
        <f t="shared" si="5"/>
        <v>-160.28378291248589</v>
      </c>
      <c r="H42">
        <v>6</v>
      </c>
      <c r="I42">
        <v>7</v>
      </c>
      <c r="J42">
        <v>12</v>
      </c>
      <c r="K42">
        <v>9</v>
      </c>
      <c r="L42">
        <v>2</v>
      </c>
      <c r="M42">
        <v>116</v>
      </c>
      <c r="N42">
        <v>102</v>
      </c>
      <c r="O42">
        <v>42</v>
      </c>
      <c r="P42">
        <v>14</v>
      </c>
      <c r="Q42">
        <v>2</v>
      </c>
    </row>
    <row r="43" spans="1:17" x14ac:dyDescent="0.35">
      <c r="A43">
        <v>4.0999999999999996</v>
      </c>
      <c r="B43">
        <v>72.325243223581097</v>
      </c>
      <c r="C43">
        <v>61.280395038168599</v>
      </c>
      <c r="D43">
        <v>58.5954264810251</v>
      </c>
      <c r="E43">
        <f t="shared" si="3"/>
        <v>-1094.281934353299</v>
      </c>
      <c r="F43">
        <f t="shared" si="4"/>
        <v>-471.07223013555637</v>
      </c>
      <c r="G43">
        <f t="shared" si="5"/>
        <v>-160.68699930888189</v>
      </c>
      <c r="H43">
        <v>6</v>
      </c>
      <c r="I43">
        <v>7</v>
      </c>
      <c r="J43">
        <v>12</v>
      </c>
      <c r="K43">
        <v>9</v>
      </c>
      <c r="L43">
        <v>2</v>
      </c>
      <c r="M43">
        <v>116</v>
      </c>
      <c r="N43">
        <v>102</v>
      </c>
      <c r="O43">
        <v>42</v>
      </c>
      <c r="P43">
        <v>14</v>
      </c>
      <c r="Q43">
        <v>2</v>
      </c>
    </row>
    <row r="44" spans="1:17" x14ac:dyDescent="0.35">
      <c r="A44">
        <v>4.2</v>
      </c>
      <c r="B44">
        <v>70.661435028891205</v>
      </c>
      <c r="C44">
        <v>60.3592763291214</v>
      </c>
      <c r="D44">
        <v>58.205739812901399</v>
      </c>
      <c r="E44">
        <f t="shared" si="3"/>
        <v>-1095.9457425479889</v>
      </c>
      <c r="F44">
        <f t="shared" si="4"/>
        <v>-471.99334884460359</v>
      </c>
      <c r="G44">
        <f t="shared" si="5"/>
        <v>-161.07668597700558</v>
      </c>
      <c r="H44">
        <v>6</v>
      </c>
      <c r="I44">
        <v>7</v>
      </c>
      <c r="J44">
        <v>12</v>
      </c>
      <c r="K44">
        <v>9</v>
      </c>
      <c r="L44">
        <v>2</v>
      </c>
      <c r="M44">
        <v>116</v>
      </c>
      <c r="N44">
        <v>102</v>
      </c>
      <c r="O44">
        <v>42</v>
      </c>
      <c r="P44">
        <v>14</v>
      </c>
      <c r="Q44">
        <v>2</v>
      </c>
    </row>
    <row r="45" spans="1:17" x14ac:dyDescent="0.35">
      <c r="A45">
        <v>4.3</v>
      </c>
      <c r="B45">
        <v>69.185022455168806</v>
      </c>
      <c r="C45">
        <v>59.487840446448701</v>
      </c>
      <c r="D45">
        <v>57.825435846864202</v>
      </c>
      <c r="E45">
        <f t="shared" si="3"/>
        <v>-1097.4221551217113</v>
      </c>
      <c r="F45">
        <f t="shared" si="4"/>
        <v>-472.86478472727629</v>
      </c>
      <c r="G45">
        <f t="shared" si="5"/>
        <v>-161.4569899430428</v>
      </c>
      <c r="H45">
        <v>6</v>
      </c>
      <c r="I45">
        <v>7</v>
      </c>
      <c r="J45">
        <v>12</v>
      </c>
      <c r="K45">
        <v>9</v>
      </c>
      <c r="L45">
        <v>2</v>
      </c>
      <c r="M45">
        <v>116</v>
      </c>
      <c r="N45">
        <v>102</v>
      </c>
      <c r="O45">
        <v>42</v>
      </c>
      <c r="P45">
        <v>14</v>
      </c>
      <c r="Q45">
        <v>2</v>
      </c>
    </row>
    <row r="46" spans="1:17" x14ac:dyDescent="0.35">
      <c r="A46">
        <v>4.4000000000000004</v>
      </c>
      <c r="B46">
        <v>67.875448439424403</v>
      </c>
      <c r="C46">
        <v>58.666720595626998</v>
      </c>
      <c r="D46">
        <v>57.450192417846097</v>
      </c>
      <c r="E46">
        <f t="shared" si="3"/>
        <v>-1098.7317291374557</v>
      </c>
      <c r="F46">
        <f t="shared" si="4"/>
        <v>-473.68590457809796</v>
      </c>
      <c r="G46">
        <f t="shared" si="5"/>
        <v>-161.8322333720609</v>
      </c>
      <c r="H46">
        <v>6</v>
      </c>
      <c r="I46">
        <v>7</v>
      </c>
      <c r="J46">
        <v>12</v>
      </c>
      <c r="K46">
        <v>9</v>
      </c>
      <c r="L46">
        <v>2</v>
      </c>
      <c r="M46">
        <v>116</v>
      </c>
      <c r="N46">
        <v>102</v>
      </c>
      <c r="O46">
        <v>42</v>
      </c>
      <c r="P46">
        <v>14</v>
      </c>
      <c r="Q46">
        <v>2</v>
      </c>
    </row>
    <row r="47" spans="1:17" x14ac:dyDescent="0.35">
      <c r="A47">
        <v>4.5</v>
      </c>
      <c r="B47">
        <v>66.712141442070205</v>
      </c>
      <c r="C47">
        <v>57.896130501677803</v>
      </c>
      <c r="D47">
        <v>57.0756794406905</v>
      </c>
      <c r="E47">
        <f t="shared" si="3"/>
        <v>-1099.89503613481</v>
      </c>
      <c r="F47">
        <f t="shared" si="4"/>
        <v>-474.45649467204714</v>
      </c>
      <c r="G47">
        <f t="shared" si="5"/>
        <v>-162.2067463492165</v>
      </c>
      <c r="H47">
        <v>6</v>
      </c>
      <c r="I47">
        <v>7</v>
      </c>
      <c r="J47">
        <v>12</v>
      </c>
      <c r="K47">
        <v>9</v>
      </c>
      <c r="L47">
        <v>2</v>
      </c>
      <c r="M47">
        <v>116</v>
      </c>
      <c r="N47">
        <v>102</v>
      </c>
      <c r="O47">
        <v>42</v>
      </c>
      <c r="P47">
        <v>14</v>
      </c>
      <c r="Q47">
        <v>2</v>
      </c>
    </row>
    <row r="48" spans="1:17" x14ac:dyDescent="0.35">
      <c r="A48">
        <v>4.5999999999999996</v>
      </c>
      <c r="B48">
        <v>65.675144270718405</v>
      </c>
      <c r="C48">
        <v>57.175839533403</v>
      </c>
      <c r="D48">
        <v>56.697520166384102</v>
      </c>
      <c r="E48">
        <f t="shared" si="3"/>
        <v>-1100.9320333061617</v>
      </c>
      <c r="F48">
        <f t="shared" si="4"/>
        <v>-475.17678564032195</v>
      </c>
      <c r="G48">
        <f t="shared" si="5"/>
        <v>-162.5849056235229</v>
      </c>
      <c r="H48">
        <v>6</v>
      </c>
      <c r="I48">
        <v>7</v>
      </c>
      <c r="J48">
        <v>12</v>
      </c>
      <c r="K48">
        <v>9</v>
      </c>
      <c r="L48">
        <v>2</v>
      </c>
      <c r="M48">
        <v>116</v>
      </c>
      <c r="N48">
        <v>102</v>
      </c>
      <c r="O48">
        <v>42</v>
      </c>
      <c r="P48">
        <v>14</v>
      </c>
      <c r="Q48">
        <v>2</v>
      </c>
    </row>
    <row r="49" spans="1:17" x14ac:dyDescent="0.35">
      <c r="A49">
        <v>4.7</v>
      </c>
      <c r="B49">
        <v>64.745505237341405</v>
      </c>
      <c r="C49">
        <v>56.504899526390801</v>
      </c>
      <c r="D49">
        <v>56.3110695378735</v>
      </c>
      <c r="E49">
        <f t="shared" si="3"/>
        <v>-1101.8616723395387</v>
      </c>
      <c r="F49">
        <f t="shared" si="4"/>
        <v>-475.84772564733419</v>
      </c>
      <c r="G49">
        <f t="shared" si="5"/>
        <v>-162.9713562520335</v>
      </c>
      <c r="H49">
        <v>6</v>
      </c>
      <c r="I49">
        <v>7</v>
      </c>
      <c r="J49">
        <v>12</v>
      </c>
      <c r="K49">
        <v>9</v>
      </c>
      <c r="L49">
        <v>2</v>
      </c>
      <c r="M49">
        <v>116</v>
      </c>
      <c r="N49">
        <v>102</v>
      </c>
      <c r="O49">
        <v>42</v>
      </c>
      <c r="P49">
        <v>14</v>
      </c>
      <c r="Q49">
        <v>2</v>
      </c>
    </row>
    <row r="50" spans="1:17" x14ac:dyDescent="0.35">
      <c r="A50">
        <v>4.8</v>
      </c>
      <c r="B50">
        <v>63.905619236717499</v>
      </c>
      <c r="C50">
        <v>55.881359404421701</v>
      </c>
      <c r="D50">
        <v>55.911310565764097</v>
      </c>
      <c r="E50">
        <f t="shared" si="3"/>
        <v>-1102.7015583401626</v>
      </c>
      <c r="F50">
        <f t="shared" si="4"/>
        <v>-476.47126576930327</v>
      </c>
      <c r="G50">
        <f t="shared" si="5"/>
        <v>-163.3711152241429</v>
      </c>
      <c r="H50">
        <v>6</v>
      </c>
      <c r="I50">
        <v>7</v>
      </c>
      <c r="J50">
        <v>12</v>
      </c>
      <c r="K50">
        <v>9</v>
      </c>
      <c r="L50">
        <v>2</v>
      </c>
      <c r="M50">
        <v>116</v>
      </c>
      <c r="N50">
        <v>102</v>
      </c>
      <c r="O50">
        <v>42</v>
      </c>
      <c r="P50">
        <v>14</v>
      </c>
      <c r="Q50">
        <v>2</v>
      </c>
    </row>
    <row r="51" spans="1:17" x14ac:dyDescent="0.35">
      <c r="A51">
        <v>4.9000000000000004</v>
      </c>
      <c r="B51">
        <v>63.139758969304701</v>
      </c>
      <c r="C51">
        <v>55.302126621479601</v>
      </c>
      <c r="D51">
        <v>55.493342206904401</v>
      </c>
      <c r="E51">
        <f t="shared" si="3"/>
        <v>-1103.4674186075754</v>
      </c>
      <c r="F51">
        <f t="shared" si="4"/>
        <v>-477.05049855224536</v>
      </c>
      <c r="G51">
        <f t="shared" si="5"/>
        <v>-163.78908358300259</v>
      </c>
      <c r="H51">
        <v>6</v>
      </c>
      <c r="I51">
        <v>7</v>
      </c>
      <c r="J51">
        <v>12</v>
      </c>
      <c r="K51">
        <v>9</v>
      </c>
      <c r="L51">
        <v>2</v>
      </c>
      <c r="M51">
        <v>116</v>
      </c>
      <c r="N51">
        <v>102</v>
      </c>
      <c r="O51">
        <v>42</v>
      </c>
      <c r="P51">
        <v>14</v>
      </c>
      <c r="Q51">
        <v>2</v>
      </c>
    </row>
    <row r="52" spans="1:17" x14ac:dyDescent="0.35">
      <c r="A52">
        <v>5</v>
      </c>
      <c r="B52">
        <v>62.4347857307175</v>
      </c>
      <c r="C52">
        <v>54.763026608891998</v>
      </c>
      <c r="D52">
        <v>55.053662377039203</v>
      </c>
      <c r="E52">
        <f t="shared" si="3"/>
        <v>-1104.1723918461626</v>
      </c>
      <c r="F52">
        <f t="shared" si="4"/>
        <v>-477.58959856483295</v>
      </c>
      <c r="G52">
        <f t="shared" si="5"/>
        <v>-164.22876341286781</v>
      </c>
      <c r="H52">
        <v>6</v>
      </c>
      <c r="I52">
        <v>7</v>
      </c>
      <c r="J52">
        <v>12</v>
      </c>
      <c r="K52">
        <v>9</v>
      </c>
      <c r="L52">
        <v>2</v>
      </c>
      <c r="M52">
        <v>116</v>
      </c>
      <c r="N52">
        <v>102</v>
      </c>
      <c r="O52">
        <v>42</v>
      </c>
      <c r="P52">
        <v>14</v>
      </c>
      <c r="Q52">
        <v>2</v>
      </c>
    </row>
    <row r="53" spans="1:17" x14ac:dyDescent="0.35">
      <c r="A53">
        <v>5.0999999999999996</v>
      </c>
      <c r="B53">
        <v>61.780731750217598</v>
      </c>
      <c r="C53">
        <v>54.259042078123699</v>
      </c>
      <c r="D53">
        <v>54.591795886900499</v>
      </c>
      <c r="E53">
        <f t="shared" si="3"/>
        <v>-1104.8264458266624</v>
      </c>
      <c r="F53">
        <f t="shared" si="4"/>
        <v>-478.09358309560128</v>
      </c>
      <c r="G53">
        <f t="shared" si="5"/>
        <v>-164.69062990300648</v>
      </c>
      <c r="H53">
        <v>6</v>
      </c>
      <c r="I53">
        <v>7</v>
      </c>
      <c r="J53">
        <v>12</v>
      </c>
      <c r="K53">
        <v>9</v>
      </c>
      <c r="L53">
        <v>2</v>
      </c>
      <c r="M53">
        <v>116</v>
      </c>
      <c r="N53">
        <v>102</v>
      </c>
      <c r="O53">
        <v>42</v>
      </c>
      <c r="P53">
        <v>14</v>
      </c>
      <c r="Q53">
        <v>2</v>
      </c>
    </row>
    <row r="54" spans="1:17" x14ac:dyDescent="0.35">
      <c r="A54">
        <v>5.2</v>
      </c>
      <c r="B54">
        <v>61.170903827922203</v>
      </c>
      <c r="C54">
        <v>53.784686665678898</v>
      </c>
      <c r="D54">
        <v>54.111361810651402</v>
      </c>
      <c r="E54">
        <f t="shared" si="3"/>
        <v>-1105.4362737489578</v>
      </c>
      <c r="F54">
        <f t="shared" si="4"/>
        <v>-478.56793850804604</v>
      </c>
      <c r="G54">
        <f t="shared" si="5"/>
        <v>-165.17106397925559</v>
      </c>
      <c r="H54">
        <v>6</v>
      </c>
      <c r="I54">
        <v>7</v>
      </c>
      <c r="J54">
        <v>12</v>
      </c>
      <c r="K54">
        <v>9</v>
      </c>
      <c r="L54">
        <v>2</v>
      </c>
      <c r="M54">
        <v>116</v>
      </c>
      <c r="N54">
        <v>102</v>
      </c>
      <c r="O54">
        <v>42</v>
      </c>
      <c r="P54">
        <v>14</v>
      </c>
      <c r="Q54">
        <v>2</v>
      </c>
    </row>
    <row r="55" spans="1:17" x14ac:dyDescent="0.35">
      <c r="A55">
        <v>5.3</v>
      </c>
      <c r="B55">
        <v>60.601390298123803</v>
      </c>
      <c r="C55">
        <v>53.334457506419</v>
      </c>
      <c r="D55">
        <v>53.619899278193401</v>
      </c>
      <c r="E55">
        <f t="shared" si="3"/>
        <v>-1106.0057872787563</v>
      </c>
      <c r="F55">
        <f t="shared" si="4"/>
        <v>-479.01816766730599</v>
      </c>
      <c r="G55">
        <f t="shared" si="5"/>
        <v>-165.66252651171359</v>
      </c>
      <c r="H55">
        <v>6</v>
      </c>
      <c r="I55">
        <v>7</v>
      </c>
      <c r="J55">
        <v>12</v>
      </c>
      <c r="K55">
        <v>9</v>
      </c>
      <c r="L55">
        <v>2</v>
      </c>
      <c r="M55">
        <v>116</v>
      </c>
      <c r="N55">
        <v>102</v>
      </c>
      <c r="O55">
        <v>42</v>
      </c>
      <c r="P55">
        <v>14</v>
      </c>
      <c r="Q55">
        <v>2</v>
      </c>
    </row>
    <row r="56" spans="1:17" x14ac:dyDescent="0.35">
      <c r="A56">
        <v>5.4</v>
      </c>
      <c r="B56">
        <v>60.070137272588397</v>
      </c>
      <c r="C56">
        <v>52.903298801373801</v>
      </c>
      <c r="D56">
        <v>53.127487247651104</v>
      </c>
      <c r="E56">
        <f t="shared" si="3"/>
        <v>-1106.5370403042916</v>
      </c>
      <c r="F56">
        <f t="shared" si="4"/>
        <v>-479.44932637235115</v>
      </c>
      <c r="G56">
        <f t="shared" si="5"/>
        <v>-166.15493854225588</v>
      </c>
      <c r="H56">
        <v>6</v>
      </c>
      <c r="I56">
        <v>7</v>
      </c>
      <c r="J56">
        <v>12</v>
      </c>
      <c r="K56">
        <v>9</v>
      </c>
      <c r="L56">
        <v>2</v>
      </c>
      <c r="M56">
        <v>116</v>
      </c>
      <c r="N56">
        <v>102</v>
      </c>
      <c r="O56">
        <v>42</v>
      </c>
      <c r="P56">
        <v>14</v>
      </c>
      <c r="Q56">
        <v>2</v>
      </c>
    </row>
    <row r="57" spans="1:17" x14ac:dyDescent="0.35">
      <c r="A57">
        <v>5.5</v>
      </c>
      <c r="B57">
        <v>59.5759013097219</v>
      </c>
      <c r="C57">
        <v>52.486994352342002</v>
      </c>
      <c r="D57">
        <v>52.644799934976099</v>
      </c>
      <c r="E57">
        <f t="shared" si="3"/>
        <v>-1107.0312762671581</v>
      </c>
      <c r="F57">
        <f t="shared" si="4"/>
        <v>-479.86563082138298</v>
      </c>
      <c r="G57">
        <f t="shared" si="5"/>
        <v>-166.63762585493089</v>
      </c>
      <c r="H57">
        <v>6</v>
      </c>
      <c r="I57">
        <v>7</v>
      </c>
      <c r="J57">
        <v>12</v>
      </c>
      <c r="K57">
        <v>9</v>
      </c>
      <c r="L57">
        <v>2</v>
      </c>
      <c r="M57">
        <v>116</v>
      </c>
      <c r="N57">
        <v>102</v>
      </c>
      <c r="O57">
        <v>42</v>
      </c>
      <c r="P57">
        <v>14</v>
      </c>
      <c r="Q57">
        <v>2</v>
      </c>
    </row>
    <row r="58" spans="1:17" x14ac:dyDescent="0.35">
      <c r="A58">
        <v>5.6</v>
      </c>
      <c r="B58">
        <v>59.117358045013503</v>
      </c>
      <c r="C58">
        <v>52.0824096158358</v>
      </c>
      <c r="D58">
        <v>52.181353475846997</v>
      </c>
      <c r="E58">
        <f t="shared" si="3"/>
        <v>-1107.4898195318665</v>
      </c>
      <c r="F58">
        <f t="shared" si="4"/>
        <v>-480.27021555788917</v>
      </c>
      <c r="G58">
        <f t="shared" si="5"/>
        <v>-167.10107231405999</v>
      </c>
      <c r="H58">
        <v>6</v>
      </c>
      <c r="I58">
        <v>7</v>
      </c>
      <c r="J58">
        <v>12</v>
      </c>
      <c r="K58">
        <v>9</v>
      </c>
      <c r="L58">
        <v>2</v>
      </c>
      <c r="M58">
        <v>116</v>
      </c>
      <c r="N58">
        <v>102</v>
      </c>
      <c r="O58">
        <v>42</v>
      </c>
      <c r="P58">
        <v>14</v>
      </c>
      <c r="Q58">
        <v>2</v>
      </c>
    </row>
    <row r="59" spans="1:17" x14ac:dyDescent="0.35">
      <c r="A59">
        <v>5.7</v>
      </c>
      <c r="B59">
        <v>58.692530841863302</v>
      </c>
      <c r="C59">
        <v>51.687535787251001</v>
      </c>
      <c r="D59">
        <v>51.744398876859499</v>
      </c>
      <c r="E59">
        <f t="shared" si="3"/>
        <v>-1107.9146467350167</v>
      </c>
      <c r="F59">
        <f t="shared" si="4"/>
        <v>-480.66508938647394</v>
      </c>
      <c r="G59">
        <f t="shared" si="5"/>
        <v>-167.5380269130475</v>
      </c>
      <c r="H59">
        <v>6</v>
      </c>
      <c r="I59">
        <v>7</v>
      </c>
      <c r="J59">
        <v>12</v>
      </c>
      <c r="K59">
        <v>9</v>
      </c>
      <c r="L59">
        <v>2</v>
      </c>
      <c r="M59">
        <v>116</v>
      </c>
      <c r="N59">
        <v>102</v>
      </c>
      <c r="O59">
        <v>42</v>
      </c>
      <c r="P59">
        <v>14</v>
      </c>
      <c r="Q59">
        <v>2</v>
      </c>
    </row>
    <row r="60" spans="1:17" x14ac:dyDescent="0.35">
      <c r="A60">
        <v>5.8</v>
      </c>
      <c r="B60">
        <v>58.298581024010502</v>
      </c>
      <c r="C60">
        <v>51.301339599590101</v>
      </c>
      <c r="D60">
        <v>51.338511975838799</v>
      </c>
      <c r="E60">
        <f t="shared" si="3"/>
        <v>-1108.3085965528696</v>
      </c>
      <c r="F60">
        <f t="shared" si="4"/>
        <v>-481.05128557413485</v>
      </c>
      <c r="G60">
        <f t="shared" si="5"/>
        <v>-167.9439138140682</v>
      </c>
      <c r="H60">
        <v>6</v>
      </c>
      <c r="I60">
        <v>7</v>
      </c>
      <c r="J60">
        <v>12</v>
      </c>
      <c r="K60">
        <v>9</v>
      </c>
      <c r="L60">
        <v>2</v>
      </c>
      <c r="M60">
        <v>116</v>
      </c>
      <c r="N60">
        <v>102</v>
      </c>
      <c r="O60">
        <v>42</v>
      </c>
      <c r="P60">
        <v>14</v>
      </c>
      <c r="Q60">
        <v>2</v>
      </c>
    </row>
    <row r="61" spans="1:17" x14ac:dyDescent="0.35">
      <c r="A61">
        <v>5.9</v>
      </c>
      <c r="B61">
        <v>57.931908388158597</v>
      </c>
      <c r="C61">
        <v>50.9234699109535</v>
      </c>
      <c r="D61">
        <v>50.965671689367703</v>
      </c>
      <c r="E61">
        <f t="shared" si="3"/>
        <v>-1108.6752691887216</v>
      </c>
      <c r="F61">
        <f t="shared" si="4"/>
        <v>-481.42915526277147</v>
      </c>
      <c r="G61">
        <f t="shared" si="5"/>
        <v>-168.3167541005393</v>
      </c>
      <c r="H61">
        <v>6</v>
      </c>
      <c r="I61">
        <v>7</v>
      </c>
      <c r="J61">
        <v>12</v>
      </c>
      <c r="K61">
        <v>9</v>
      </c>
      <c r="L61">
        <v>2</v>
      </c>
      <c r="M61">
        <v>116</v>
      </c>
      <c r="N61">
        <v>102</v>
      </c>
      <c r="O61">
        <v>42</v>
      </c>
      <c r="P61">
        <v>14</v>
      </c>
      <c r="Q61">
        <v>2</v>
      </c>
    </row>
    <row r="62" spans="1:17" x14ac:dyDescent="0.35">
      <c r="A62">
        <v>6</v>
      </c>
      <c r="B62">
        <v>57.588453275350901</v>
      </c>
      <c r="C62">
        <v>50.553901711453598</v>
      </c>
      <c r="D62">
        <v>50.625572632337203</v>
      </c>
      <c r="E62">
        <f t="shared" si="3"/>
        <v>-1109.0187243015291</v>
      </c>
      <c r="F62">
        <f t="shared" si="4"/>
        <v>-481.79872346227137</v>
      </c>
      <c r="G62">
        <f t="shared" si="5"/>
        <v>-168.6568531575698</v>
      </c>
      <c r="H62">
        <v>6</v>
      </c>
      <c r="I62">
        <v>7</v>
      </c>
      <c r="J62">
        <v>12</v>
      </c>
      <c r="K62">
        <v>9</v>
      </c>
      <c r="L62">
        <v>2</v>
      </c>
      <c r="M62">
        <v>116</v>
      </c>
      <c r="N62">
        <v>102</v>
      </c>
      <c r="O62">
        <v>42</v>
      </c>
      <c r="P62">
        <v>14</v>
      </c>
      <c r="Q62">
        <v>2</v>
      </c>
    </row>
    <row r="63" spans="1:17" x14ac:dyDescent="0.35">
      <c r="A63">
        <v>6.1</v>
      </c>
      <c r="B63">
        <v>57.264070745374099</v>
      </c>
      <c r="C63">
        <v>50.192608670803601</v>
      </c>
      <c r="D63">
        <v>50.316015704871901</v>
      </c>
      <c r="E63">
        <f t="shared" si="3"/>
        <v>-1109.343106831506</v>
      </c>
      <c r="F63">
        <f t="shared" si="4"/>
        <v>-482.16001650292134</v>
      </c>
      <c r="G63">
        <f t="shared" si="5"/>
        <v>-168.96641008503508</v>
      </c>
      <c r="H63">
        <v>6</v>
      </c>
      <c r="I63">
        <v>7</v>
      </c>
      <c r="J63">
        <v>12</v>
      </c>
      <c r="K63">
        <v>9</v>
      </c>
      <c r="L63">
        <v>2</v>
      </c>
      <c r="M63">
        <v>116</v>
      </c>
      <c r="N63">
        <v>102</v>
      </c>
      <c r="O63">
        <v>42</v>
      </c>
      <c r="P63">
        <v>14</v>
      </c>
      <c r="Q63">
        <v>2</v>
      </c>
    </row>
    <row r="64" spans="1:17" x14ac:dyDescent="0.35">
      <c r="A64">
        <v>6.2</v>
      </c>
      <c r="B64">
        <v>56.954867049479901</v>
      </c>
      <c r="C64">
        <v>49.839346325691302</v>
      </c>
      <c r="D64">
        <v>50.033340909447503</v>
      </c>
      <c r="E64">
        <f t="shared" si="3"/>
        <v>-1109.6523105274002</v>
      </c>
      <c r="F64">
        <f t="shared" si="4"/>
        <v>-482.51327884803368</v>
      </c>
      <c r="G64">
        <f t="shared" si="5"/>
        <v>-169.24908488045949</v>
      </c>
      <c r="H64">
        <v>6</v>
      </c>
      <c r="I64">
        <v>7</v>
      </c>
      <c r="J64">
        <v>12</v>
      </c>
      <c r="K64">
        <v>9</v>
      </c>
      <c r="L64">
        <v>2</v>
      </c>
      <c r="M64">
        <v>116</v>
      </c>
      <c r="N64">
        <v>102</v>
      </c>
      <c r="O64">
        <v>42</v>
      </c>
      <c r="P64">
        <v>14</v>
      </c>
      <c r="Q64">
        <v>2</v>
      </c>
    </row>
    <row r="65" spans="1:17" x14ac:dyDescent="0.35">
      <c r="A65">
        <v>6.3</v>
      </c>
      <c r="B65">
        <v>56.657439239681601</v>
      </c>
      <c r="C65">
        <v>49.493596030376303</v>
      </c>
      <c r="D65">
        <v>49.772923587692802</v>
      </c>
      <c r="E65">
        <f t="shared" si="3"/>
        <v>-1109.9497383371984</v>
      </c>
      <c r="F65">
        <f t="shared" si="4"/>
        <v>-482.85902914334866</v>
      </c>
      <c r="G65">
        <f t="shared" si="5"/>
        <v>-169.50950220221421</v>
      </c>
      <c r="H65">
        <v>6</v>
      </c>
      <c r="I65">
        <v>7</v>
      </c>
      <c r="J65">
        <v>12</v>
      </c>
      <c r="K65">
        <v>9</v>
      </c>
      <c r="L65">
        <v>2</v>
      </c>
      <c r="M65">
        <v>116</v>
      </c>
      <c r="N65">
        <v>102</v>
      </c>
      <c r="O65">
        <v>42</v>
      </c>
      <c r="P65">
        <v>14</v>
      </c>
      <c r="Q65">
        <v>2</v>
      </c>
    </row>
    <row r="66" spans="1:17" x14ac:dyDescent="0.35">
      <c r="A66">
        <v>6.4</v>
      </c>
      <c r="B66">
        <v>56.3690097051077</v>
      </c>
      <c r="C66">
        <v>49.154668565546899</v>
      </c>
      <c r="D66">
        <v>49.529733480421598</v>
      </c>
      <c r="E66">
        <f t="shared" si="3"/>
        <v>-1110.2381678717725</v>
      </c>
      <c r="F66">
        <f t="shared" si="4"/>
        <v>-483.19795660817806</v>
      </c>
      <c r="G66">
        <f t="shared" si="5"/>
        <v>-169.75269230948538</v>
      </c>
      <c r="H66">
        <v>6</v>
      </c>
      <c r="I66">
        <v>7</v>
      </c>
      <c r="J66">
        <v>12</v>
      </c>
      <c r="K66">
        <v>9</v>
      </c>
      <c r="L66">
        <v>2</v>
      </c>
      <c r="M66">
        <v>116</v>
      </c>
      <c r="N66">
        <v>102</v>
      </c>
      <c r="O66">
        <v>42</v>
      </c>
      <c r="P66">
        <v>14</v>
      </c>
      <c r="Q66">
        <v>2</v>
      </c>
    </row>
    <row r="67" spans="1:17" x14ac:dyDescent="0.35">
      <c r="A67">
        <v>6.5</v>
      </c>
      <c r="B67">
        <v>56.087467894759897</v>
      </c>
      <c r="C67">
        <v>48.821913357859003</v>
      </c>
      <c r="D67">
        <v>49.298900576341701</v>
      </c>
      <c r="E67">
        <f t="shared" ref="E67:E77" si="6">B67-Uganda_Adult_High_Risk_LRV_zero</f>
        <v>-1110.5197096821203</v>
      </c>
      <c r="F67">
        <f t="shared" ref="F67:F77" si="7">C67-Uganda_Adult_Medium_Risk_LRV_zero</f>
        <v>-483.53071181586597</v>
      </c>
      <c r="G67">
        <f t="shared" ref="G67:G77" si="8">D67-Uganda_Adult_Low_Risk_LRV_zero</f>
        <v>-169.98352521356529</v>
      </c>
      <c r="H67">
        <v>6</v>
      </c>
      <c r="I67">
        <v>7</v>
      </c>
      <c r="J67">
        <v>12</v>
      </c>
      <c r="K67">
        <v>9</v>
      </c>
      <c r="L67">
        <v>2</v>
      </c>
      <c r="M67">
        <v>116</v>
      </c>
      <c r="N67">
        <v>102</v>
      </c>
      <c r="O67">
        <v>42</v>
      </c>
      <c r="P67">
        <v>14</v>
      </c>
      <c r="Q67">
        <v>2</v>
      </c>
    </row>
    <row r="68" spans="1:17" x14ac:dyDescent="0.35">
      <c r="A68">
        <v>6.6</v>
      </c>
      <c r="B68">
        <v>55.8113167530692</v>
      </c>
      <c r="C68">
        <v>48.494946596534497</v>
      </c>
      <c r="D68">
        <v>49.076198820222203</v>
      </c>
      <c r="E68">
        <f t="shared" si="6"/>
        <v>-1110.7958608238109</v>
      </c>
      <c r="F68">
        <f t="shared" si="7"/>
        <v>-483.85767857719048</v>
      </c>
      <c r="G68">
        <f t="shared" si="8"/>
        <v>-170.20622696968479</v>
      </c>
      <c r="H68">
        <v>6</v>
      </c>
      <c r="I68">
        <v>7</v>
      </c>
      <c r="J68">
        <v>12</v>
      </c>
      <c r="K68">
        <v>9</v>
      </c>
      <c r="L68">
        <v>2</v>
      </c>
      <c r="M68">
        <v>116</v>
      </c>
      <c r="N68">
        <v>102</v>
      </c>
      <c r="O68">
        <v>42</v>
      </c>
      <c r="P68">
        <v>14</v>
      </c>
      <c r="Q68">
        <v>2</v>
      </c>
    </row>
    <row r="69" spans="1:17" x14ac:dyDescent="0.35">
      <c r="A69">
        <v>6.7</v>
      </c>
      <c r="B69">
        <v>55.539492115314097</v>
      </c>
      <c r="C69">
        <v>48.173808471573999</v>
      </c>
      <c r="D69">
        <v>48.858370756798699</v>
      </c>
      <c r="E69">
        <f t="shared" si="6"/>
        <v>-1111.067685461566</v>
      </c>
      <c r="F69">
        <f t="shared" si="7"/>
        <v>-484.17881670215098</v>
      </c>
      <c r="G69">
        <f t="shared" si="8"/>
        <v>-170.42405503310829</v>
      </c>
      <c r="H69">
        <v>6</v>
      </c>
      <c r="I69">
        <v>7</v>
      </c>
      <c r="J69">
        <v>12</v>
      </c>
      <c r="K69">
        <v>9</v>
      </c>
      <c r="L69">
        <v>2</v>
      </c>
      <c r="M69">
        <v>116</v>
      </c>
      <c r="N69">
        <v>102</v>
      </c>
      <c r="O69">
        <v>42</v>
      </c>
      <c r="P69">
        <v>14</v>
      </c>
      <c r="Q69">
        <v>2</v>
      </c>
    </row>
    <row r="70" spans="1:17" x14ac:dyDescent="0.35">
      <c r="A70">
        <v>6.8</v>
      </c>
      <c r="B70">
        <v>55.271009483744898</v>
      </c>
      <c r="C70">
        <v>47.8589764135602</v>
      </c>
      <c r="D70">
        <v>48.643256224186302</v>
      </c>
      <c r="E70">
        <f t="shared" si="6"/>
        <v>-1111.3361680931353</v>
      </c>
      <c r="F70">
        <f t="shared" si="7"/>
        <v>-484.49364876016477</v>
      </c>
      <c r="G70">
        <f t="shared" si="8"/>
        <v>-170.63916956572069</v>
      </c>
      <c r="H70">
        <v>6</v>
      </c>
      <c r="I70">
        <v>7</v>
      </c>
      <c r="J70">
        <v>12</v>
      </c>
      <c r="K70">
        <v>9</v>
      </c>
      <c r="L70">
        <v>2</v>
      </c>
      <c r="M70">
        <v>116</v>
      </c>
      <c r="N70">
        <v>102</v>
      </c>
      <c r="O70">
        <v>42</v>
      </c>
      <c r="P70">
        <v>14</v>
      </c>
      <c r="Q70">
        <v>2</v>
      </c>
    </row>
    <row r="71" spans="1:17" x14ac:dyDescent="0.35">
      <c r="A71">
        <v>6.9</v>
      </c>
      <c r="B71">
        <v>55.004431854183501</v>
      </c>
      <c r="C71">
        <v>47.5511798294852</v>
      </c>
      <c r="D71">
        <v>48.429728670482604</v>
      </c>
      <c r="E71">
        <f t="shared" si="6"/>
        <v>-1111.6027457226967</v>
      </c>
      <c r="F71">
        <f t="shared" si="7"/>
        <v>-484.80144534423977</v>
      </c>
      <c r="G71">
        <f t="shared" si="8"/>
        <v>-170.85269711942439</v>
      </c>
      <c r="H71">
        <v>6</v>
      </c>
      <c r="I71">
        <v>7</v>
      </c>
      <c r="J71">
        <v>12</v>
      </c>
      <c r="K71">
        <v>9</v>
      </c>
      <c r="L71">
        <v>2</v>
      </c>
      <c r="M71">
        <v>116</v>
      </c>
      <c r="N71">
        <v>102</v>
      </c>
      <c r="O71">
        <v>42</v>
      </c>
      <c r="P71">
        <v>14</v>
      </c>
      <c r="Q71">
        <v>2</v>
      </c>
    </row>
    <row r="72" spans="1:17" x14ac:dyDescent="0.35">
      <c r="A72">
        <v>7</v>
      </c>
      <c r="B72">
        <v>54.737284368449998</v>
      </c>
      <c r="C72">
        <v>47.250978770641801</v>
      </c>
      <c r="D72">
        <v>48.217471941283897</v>
      </c>
      <c r="E72">
        <f t="shared" si="6"/>
        <v>-1111.8698932084301</v>
      </c>
      <c r="F72">
        <f t="shared" si="7"/>
        <v>-485.10164640308318</v>
      </c>
      <c r="G72">
        <f t="shared" si="8"/>
        <v>-171.06495384862311</v>
      </c>
      <c r="H72">
        <v>6</v>
      </c>
      <c r="I72">
        <v>7</v>
      </c>
      <c r="J72">
        <v>12</v>
      </c>
      <c r="K72">
        <v>9</v>
      </c>
      <c r="L72">
        <v>2</v>
      </c>
      <c r="M72">
        <v>116</v>
      </c>
      <c r="N72">
        <v>102</v>
      </c>
      <c r="O72">
        <v>42</v>
      </c>
      <c r="P72">
        <v>14</v>
      </c>
      <c r="Q72">
        <v>2</v>
      </c>
    </row>
    <row r="73" spans="1:17" x14ac:dyDescent="0.35">
      <c r="A73">
        <v>7.1</v>
      </c>
      <c r="B73">
        <v>54.465738840879801</v>
      </c>
      <c r="C73">
        <v>46.9581151425378</v>
      </c>
      <c r="D73">
        <v>48.006653757257602</v>
      </c>
      <c r="E73">
        <f t="shared" si="6"/>
        <v>-1112.1414387360003</v>
      </c>
      <c r="F73">
        <f t="shared" si="7"/>
        <v>-485.39451003118717</v>
      </c>
      <c r="G73">
        <f t="shared" si="8"/>
        <v>-171.2757720326494</v>
      </c>
      <c r="H73">
        <v>6</v>
      </c>
      <c r="I73">
        <v>7</v>
      </c>
      <c r="J73">
        <v>12</v>
      </c>
      <c r="K73">
        <v>9</v>
      </c>
      <c r="L73">
        <v>2</v>
      </c>
      <c r="M73">
        <v>116</v>
      </c>
      <c r="N73">
        <v>102</v>
      </c>
      <c r="O73">
        <v>42</v>
      </c>
      <c r="P73">
        <v>14</v>
      </c>
      <c r="Q73">
        <v>2</v>
      </c>
    </row>
    <row r="74" spans="1:17" x14ac:dyDescent="0.35">
      <c r="A74">
        <v>7.2</v>
      </c>
      <c r="B74">
        <v>54.184971240897497</v>
      </c>
      <c r="C74">
        <v>46.670775346632396</v>
      </c>
      <c r="D74">
        <v>47.7975734155849</v>
      </c>
      <c r="E74">
        <f t="shared" si="6"/>
        <v>-1112.4222063359825</v>
      </c>
      <c r="F74">
        <f t="shared" si="7"/>
        <v>-485.68184982709255</v>
      </c>
      <c r="G74">
        <f t="shared" si="8"/>
        <v>-171.48485237432209</v>
      </c>
      <c r="H74">
        <v>6</v>
      </c>
      <c r="I74">
        <v>7</v>
      </c>
      <c r="J74">
        <v>12</v>
      </c>
      <c r="K74">
        <v>9</v>
      </c>
      <c r="L74">
        <v>2</v>
      </c>
      <c r="M74">
        <v>116</v>
      </c>
      <c r="N74">
        <v>102</v>
      </c>
      <c r="O74">
        <v>42</v>
      </c>
      <c r="P74">
        <v>14</v>
      </c>
      <c r="Q74">
        <v>2</v>
      </c>
    </row>
    <row r="75" spans="1:17" x14ac:dyDescent="0.35">
      <c r="A75">
        <v>7.3</v>
      </c>
      <c r="B75">
        <v>53.890334773187099</v>
      </c>
      <c r="C75">
        <v>46.385111704923297</v>
      </c>
      <c r="D75">
        <v>47.590370040327301</v>
      </c>
      <c r="E75">
        <f t="shared" si="6"/>
        <v>-1112.716842803693</v>
      </c>
      <c r="F75">
        <f t="shared" si="7"/>
        <v>-485.96751346880166</v>
      </c>
      <c r="G75">
        <f t="shared" si="8"/>
        <v>-171.69205574957971</v>
      </c>
      <c r="H75">
        <v>6</v>
      </c>
      <c r="I75">
        <v>7</v>
      </c>
      <c r="J75">
        <v>12</v>
      </c>
      <c r="K75">
        <v>9</v>
      </c>
      <c r="L75">
        <v>2</v>
      </c>
      <c r="M75">
        <v>116</v>
      </c>
      <c r="N75">
        <v>102</v>
      </c>
      <c r="O75">
        <v>42</v>
      </c>
      <c r="P75">
        <v>14</v>
      </c>
      <c r="Q75">
        <v>2</v>
      </c>
    </row>
    <row r="76" spans="1:17" x14ac:dyDescent="0.35">
      <c r="A76">
        <v>7.4</v>
      </c>
      <c r="B76">
        <v>53.578955177246897</v>
      </c>
      <c r="C76">
        <v>46.095486116863903</v>
      </c>
      <c r="D76">
        <v>47.384858412961499</v>
      </c>
      <c r="E76">
        <f t="shared" si="6"/>
        <v>-1113.0282223996333</v>
      </c>
      <c r="F76">
        <f t="shared" si="7"/>
        <v>-486.25713905686104</v>
      </c>
      <c r="G76">
        <f t="shared" si="8"/>
        <v>-171.89756737694549</v>
      </c>
      <c r="H76">
        <v>6</v>
      </c>
      <c r="I76">
        <v>7</v>
      </c>
      <c r="J76">
        <v>12</v>
      </c>
      <c r="K76">
        <v>9</v>
      </c>
      <c r="L76">
        <v>2</v>
      </c>
      <c r="M76">
        <v>116</v>
      </c>
      <c r="N76">
        <v>102</v>
      </c>
      <c r="O76">
        <v>42</v>
      </c>
      <c r="P76">
        <v>14</v>
      </c>
      <c r="Q76">
        <v>2</v>
      </c>
    </row>
    <row r="77" spans="1:17" x14ac:dyDescent="0.35">
      <c r="A77">
        <v>7.5</v>
      </c>
      <c r="B77">
        <v>53.250975936885901</v>
      </c>
      <c r="C77">
        <v>45.795676353550597</v>
      </c>
      <c r="D77">
        <v>47.180512453047101</v>
      </c>
      <c r="E77">
        <f t="shared" si="6"/>
        <v>-1113.3562016399942</v>
      </c>
      <c r="F77">
        <f t="shared" si="7"/>
        <v>-486.55694882017434</v>
      </c>
      <c r="G77">
        <f t="shared" si="8"/>
        <v>-172.10191333685989</v>
      </c>
      <c r="H77">
        <v>6</v>
      </c>
      <c r="I77">
        <v>7</v>
      </c>
      <c r="J77">
        <v>12</v>
      </c>
      <c r="K77">
        <v>9</v>
      </c>
      <c r="L77">
        <v>2</v>
      </c>
      <c r="M77">
        <v>116</v>
      </c>
      <c r="N77">
        <v>102</v>
      </c>
      <c r="O77">
        <v>42</v>
      </c>
      <c r="P77">
        <v>14</v>
      </c>
      <c r="Q77">
        <v>2</v>
      </c>
    </row>
  </sheetData>
  <mergeCells count="1">
    <mergeCell ref="T1:V1"/>
  </mergeCells>
  <pageMargins left="0.7" right="0.7" top="0.75" bottom="0.75" header="0.3" footer="0.3"/>
  <pageSetup orientation="portrait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AFC7F-F60A-4972-8BA6-E61FAA789DB5}">
  <dimension ref="A1:D77"/>
  <sheetViews>
    <sheetView workbookViewId="0">
      <selection activeCell="G15" sqref="G15"/>
    </sheetView>
  </sheetViews>
  <sheetFormatPr defaultRowHeight="14.5" x14ac:dyDescent="0.35"/>
  <sheetData>
    <row r="1" spans="1:4" ht="58" x14ac:dyDescent="0.35">
      <c r="A1" t="s">
        <v>63</v>
      </c>
      <c r="B1" s="23" t="s">
        <v>67</v>
      </c>
      <c r="C1" s="23" t="s">
        <v>68</v>
      </c>
      <c r="D1" s="23" t="s">
        <v>69</v>
      </c>
    </row>
    <row r="2" spans="1:4" x14ac:dyDescent="0.35">
      <c r="A2">
        <v>0</v>
      </c>
      <c r="B2">
        <v>421.67261251924799</v>
      </c>
      <c r="C2">
        <v>201.37291841021201</v>
      </c>
      <c r="D2">
        <v>83.388490253980095</v>
      </c>
    </row>
    <row r="3" spans="1:4" x14ac:dyDescent="0.35">
      <c r="A3">
        <v>0.1</v>
      </c>
      <c r="B3">
        <v>394.92385883804099</v>
      </c>
      <c r="C3">
        <v>183.40912990868401</v>
      </c>
      <c r="D3">
        <v>76.467882853443101</v>
      </c>
    </row>
    <row r="4" spans="1:4" x14ac:dyDescent="0.35">
      <c r="A4">
        <v>0.2</v>
      </c>
      <c r="B4">
        <v>368.55215211428498</v>
      </c>
      <c r="C4">
        <v>166.91987125757001</v>
      </c>
      <c r="D4">
        <v>70.332257751693305</v>
      </c>
    </row>
    <row r="5" spans="1:4" x14ac:dyDescent="0.35">
      <c r="A5">
        <v>0.3</v>
      </c>
      <c r="B5">
        <v>342.78033274231899</v>
      </c>
      <c r="C5">
        <v>151.86710438496499</v>
      </c>
      <c r="D5">
        <v>64.908376571081007</v>
      </c>
    </row>
    <row r="6" spans="1:4" x14ac:dyDescent="0.35">
      <c r="A6">
        <v>0.4</v>
      </c>
      <c r="B6">
        <v>317.810639474357</v>
      </c>
      <c r="C6">
        <v>138.19340940363099</v>
      </c>
      <c r="D6">
        <v>60.1295461604183</v>
      </c>
    </row>
    <row r="7" spans="1:4" x14ac:dyDescent="0.35">
      <c r="A7">
        <v>0.5</v>
      </c>
      <c r="B7">
        <v>293.81796423681902</v>
      </c>
      <c r="C7">
        <v>125.826871538528</v>
      </c>
      <c r="D7">
        <v>55.9338825335387</v>
      </c>
    </row>
    <row r="8" spans="1:4" x14ac:dyDescent="0.35">
      <c r="A8">
        <v>0.6</v>
      </c>
      <c r="B8">
        <v>270.948960672309</v>
      </c>
      <c r="C8">
        <v>114.686737543912</v>
      </c>
      <c r="D8">
        <v>52.262879875647599</v>
      </c>
    </row>
    <row r="9" spans="1:4" x14ac:dyDescent="0.35">
      <c r="A9">
        <v>0.7</v>
      </c>
      <c r="B9">
        <v>249.32001511701699</v>
      </c>
      <c r="C9">
        <v>104.687795485999</v>
      </c>
      <c r="D9">
        <v>49.059849775554</v>
      </c>
    </row>
    <row r="10" spans="1:4" x14ac:dyDescent="0.35">
      <c r="A10">
        <v>0.8</v>
      </c>
      <c r="B10">
        <v>229.01178935433799</v>
      </c>
      <c r="C10">
        <v>95.742326850773097</v>
      </c>
      <c r="D10">
        <v>46.268921712049</v>
      </c>
    </row>
    <row r="11" spans="1:4" x14ac:dyDescent="0.35">
      <c r="A11">
        <v>0.9</v>
      </c>
      <c r="B11">
        <v>210.06552464001999</v>
      </c>
      <c r="C11">
        <v>87.760351457093194</v>
      </c>
      <c r="D11">
        <v>43.835455118237803</v>
      </c>
    </row>
    <row r="12" spans="1:4" x14ac:dyDescent="0.35">
      <c r="A12">
        <v>1</v>
      </c>
      <c r="B12">
        <v>192.48677612907301</v>
      </c>
      <c r="C12">
        <v>80.649745515314194</v>
      </c>
      <c r="D12">
        <v>41.707792742102598</v>
      </c>
    </row>
    <row r="13" spans="1:4" x14ac:dyDescent="0.35">
      <c r="A13">
        <v>1.1000000000000001</v>
      </c>
      <c r="B13">
        <v>176.25478291673599</v>
      </c>
      <c r="C13">
        <v>74.318376073698303</v>
      </c>
      <c r="D13">
        <v>39.839329400546198</v>
      </c>
    </row>
    <row r="14" spans="1:4" x14ac:dyDescent="0.35">
      <c r="A14">
        <v>1.2</v>
      </c>
      <c r="B14">
        <v>161.33060629396201</v>
      </c>
      <c r="C14">
        <v>68.678880748972702</v>
      </c>
      <c r="D14">
        <v>38.189798257199797</v>
      </c>
    </row>
    <row r="15" spans="1:4" x14ac:dyDescent="0.35">
      <c r="A15">
        <v>1.3</v>
      </c>
      <c r="B15">
        <v>147.66034782335399</v>
      </c>
      <c r="C15">
        <v>63.653503528626302</v>
      </c>
      <c r="D15">
        <v>36.725468113370397</v>
      </c>
    </row>
    <row r="16" spans="1:4" x14ac:dyDescent="0.35">
      <c r="A16">
        <v>1.4</v>
      </c>
      <c r="B16">
        <v>135.17606626481299</v>
      </c>
      <c r="C16">
        <v>59.176123497815901</v>
      </c>
      <c r="D16">
        <v>35.418739246028601</v>
      </c>
    </row>
    <row r="17" spans="1:4" x14ac:dyDescent="0.35">
      <c r="A17">
        <v>1.5</v>
      </c>
      <c r="B17">
        <v>123.798867048605</v>
      </c>
      <c r="C17">
        <v>55.191262325117101</v>
      </c>
      <c r="D17">
        <v>34.247654741583098</v>
      </c>
    </row>
    <row r="18" spans="1:4" x14ac:dyDescent="0.35">
      <c r="A18">
        <v>1.6</v>
      </c>
      <c r="B18">
        <v>113.445146213309</v>
      </c>
      <c r="C18">
        <v>51.651586463434001</v>
      </c>
      <c r="D18">
        <v>33.195291919307998</v>
      </c>
    </row>
    <row r="19" spans="1:4" x14ac:dyDescent="0.35">
      <c r="A19">
        <v>1.7</v>
      </c>
      <c r="B19">
        <v>104.033682834887</v>
      </c>
      <c r="C19">
        <v>48.515190877524802</v>
      </c>
      <c r="D19">
        <v>32.248675126783901</v>
      </c>
    </row>
    <row r="20" spans="1:4" x14ac:dyDescent="0.35">
      <c r="A20">
        <v>1.8</v>
      </c>
      <c r="B20">
        <v>95.490720525015305</v>
      </c>
      <c r="C20">
        <v>45.743168096757898</v>
      </c>
      <c r="D20">
        <v>31.397154971168799</v>
      </c>
    </row>
    <row r="21" spans="1:4" x14ac:dyDescent="0.35">
      <c r="A21">
        <v>1.9</v>
      </c>
      <c r="B21">
        <v>87.751366732501296</v>
      </c>
      <c r="C21">
        <v>43.297624461623101</v>
      </c>
      <c r="D21">
        <v>30.630733002432699</v>
      </c>
    </row>
    <row r="22" spans="1:4" x14ac:dyDescent="0.35">
      <c r="A22">
        <v>2</v>
      </c>
      <c r="B22">
        <v>80.757746939590106</v>
      </c>
      <c r="C22">
        <v>41.140384638400299</v>
      </c>
      <c r="D22">
        <v>29.938959279116499</v>
      </c>
    </row>
    <row r="23" spans="1:4" x14ac:dyDescent="0.35">
      <c r="A23">
        <v>2.1</v>
      </c>
      <c r="B23">
        <v>74.456073571453402</v>
      </c>
      <c r="C23">
        <v>39.232719950005503</v>
      </c>
      <c r="D23">
        <v>29.310678015838601</v>
      </c>
    </row>
    <row r="24" spans="1:4" x14ac:dyDescent="0.35">
      <c r="A24">
        <v>2.2000000000000002</v>
      </c>
      <c r="B24">
        <v>68.794728935068804</v>
      </c>
      <c r="C24">
        <v>37.536266388448603</v>
      </c>
      <c r="D24">
        <v>28.734464341999701</v>
      </c>
    </row>
    <row r="25" spans="1:4" x14ac:dyDescent="0.35">
      <c r="A25">
        <v>2.2999999999999998</v>
      </c>
      <c r="B25">
        <v>63.723942687769103</v>
      </c>
      <c r="C25">
        <v>36.014898760316903</v>
      </c>
      <c r="D25">
        <v>28.199436974868899</v>
      </c>
    </row>
    <row r="26" spans="1:4" x14ac:dyDescent="0.35">
      <c r="A26">
        <v>2.4</v>
      </c>
      <c r="B26">
        <v>59.196279812886402</v>
      </c>
      <c r="C26">
        <v>34.636957078886297</v>
      </c>
      <c r="D26">
        <v>27.696180011498299</v>
      </c>
    </row>
    <row r="27" spans="1:4" x14ac:dyDescent="0.35">
      <c r="A27">
        <v>2.5</v>
      </c>
      <c r="B27">
        <v>55.166891975084802</v>
      </c>
      <c r="C27">
        <v>33.377092478837902</v>
      </c>
      <c r="D27">
        <v>27.217549403958301</v>
      </c>
    </row>
    <row r="28" spans="1:4" x14ac:dyDescent="0.35">
      <c r="A28">
        <v>2.6</v>
      </c>
      <c r="B28">
        <v>51.593029758407297</v>
      </c>
      <c r="C28">
        <v>32.217118316150497</v>
      </c>
      <c r="D28">
        <v>26.7591366672352</v>
      </c>
    </row>
    <row r="29" spans="1:4" x14ac:dyDescent="0.35">
      <c r="A29">
        <v>2.7</v>
      </c>
      <c r="B29">
        <v>48.433025957878399</v>
      </c>
      <c r="C29">
        <v>31.145558736588601</v>
      </c>
      <c r="D29">
        <v>26.319215039152901</v>
      </c>
    </row>
    <row r="30" spans="1:4" x14ac:dyDescent="0.35">
      <c r="A30">
        <v>2.8</v>
      </c>
      <c r="B30">
        <v>45.645404061534997</v>
      </c>
      <c r="C30">
        <v>30.156059640373201</v>
      </c>
      <c r="D30">
        <v>25.8981553015043</v>
      </c>
    </row>
    <row r="31" spans="1:4" x14ac:dyDescent="0.35">
      <c r="A31">
        <v>2.9</v>
      </c>
      <c r="B31">
        <v>43.188732954101297</v>
      </c>
      <c r="C31">
        <v>29.245291795019199</v>
      </c>
      <c r="D31">
        <v>25.497487382503301</v>
      </c>
    </row>
    <row r="32" spans="1:4" x14ac:dyDescent="0.35">
      <c r="A32">
        <v>3</v>
      </c>
      <c r="B32">
        <v>41.022442951657197</v>
      </c>
      <c r="C32">
        <v>28.4110989893782</v>
      </c>
      <c r="D32">
        <v>25.118876215975501</v>
      </c>
    </row>
    <row r="33" spans="1:4" x14ac:dyDescent="0.35">
      <c r="A33">
        <v>3.1</v>
      </c>
      <c r="B33">
        <v>39.108328204537102</v>
      </c>
      <c r="C33">
        <v>27.6513230876722</v>
      </c>
      <c r="D33">
        <v>24.763261013709599</v>
      </c>
    </row>
    <row r="34" spans="1:4" x14ac:dyDescent="0.35">
      <c r="A34">
        <v>3.2</v>
      </c>
      <c r="B34">
        <v>37.412119145124102</v>
      </c>
      <c r="C34">
        <v>26.9632777522352</v>
      </c>
      <c r="D34">
        <v>24.430355924453998</v>
      </c>
    </row>
    <row r="35" spans="1:4" x14ac:dyDescent="0.35">
      <c r="A35">
        <v>3.3</v>
      </c>
      <c r="B35">
        <v>35.904479524663898</v>
      </c>
      <c r="C35">
        <v>26.343601667546999</v>
      </c>
      <c r="D35">
        <v>24.118646195627498</v>
      </c>
    </row>
    <row r="36" spans="1:4" x14ac:dyDescent="0.35">
      <c r="A36">
        <v>3.4</v>
      </c>
      <c r="B36">
        <v>34.561113086589401</v>
      </c>
      <c r="C36">
        <v>25.788258990106002</v>
      </c>
      <c r="D36">
        <v>23.825866711044899</v>
      </c>
    </row>
    <row r="37" spans="1:4" x14ac:dyDescent="0.35">
      <c r="A37">
        <v>3.5</v>
      </c>
      <c r="B37">
        <v>33.3621349819526</v>
      </c>
      <c r="C37">
        <v>25.292594627756401</v>
      </c>
      <c r="D37">
        <v>23.5497306119988</v>
      </c>
    </row>
    <row r="38" spans="1:4" x14ac:dyDescent="0.35">
      <c r="A38">
        <v>3.6</v>
      </c>
      <c r="B38">
        <v>32.291097687620898</v>
      </c>
      <c r="C38">
        <v>24.8514408149587</v>
      </c>
      <c r="D38">
        <v>23.288550235762699</v>
      </c>
    </row>
    <row r="39" spans="1:4" x14ac:dyDescent="0.35">
      <c r="A39">
        <v>3.7</v>
      </c>
      <c r="B39">
        <v>31.333938161030702</v>
      </c>
      <c r="C39">
        <v>24.459283626655498</v>
      </c>
      <c r="D39">
        <v>23.0414885992572</v>
      </c>
    </row>
    <row r="40" spans="1:4" x14ac:dyDescent="0.35">
      <c r="A40">
        <v>3.8</v>
      </c>
      <c r="B40">
        <v>30.477905774997001</v>
      </c>
      <c r="C40">
        <v>24.1104773626388</v>
      </c>
      <c r="D40">
        <v>22.808418709843799</v>
      </c>
    </row>
    <row r="41" spans="1:4" x14ac:dyDescent="0.35">
      <c r="A41">
        <v>3.9</v>
      </c>
      <c r="B41">
        <v>29.710522163435499</v>
      </c>
      <c r="C41">
        <v>23.7994758930346</v>
      </c>
      <c r="D41">
        <v>22.589561113866299</v>
      </c>
    </row>
    <row r="42" spans="1:4" x14ac:dyDescent="0.35">
      <c r="A42">
        <v>4</v>
      </c>
      <c r="B42">
        <v>29.018780628656199</v>
      </c>
      <c r="C42">
        <v>23.521040538571501</v>
      </c>
      <c r="D42">
        <v>22.3851116036283</v>
      </c>
    </row>
    <row r="43" spans="1:4" x14ac:dyDescent="0.35">
      <c r="A43">
        <v>4.0999999999999996</v>
      </c>
      <c r="B43">
        <v>28.3889075093877</v>
      </c>
      <c r="C43">
        <v>23.270384219060499</v>
      </c>
      <c r="D43">
        <v>22.194993622777101</v>
      </c>
    </row>
    <row r="44" spans="1:4" x14ac:dyDescent="0.35">
      <c r="A44">
        <v>4.2</v>
      </c>
      <c r="B44">
        <v>27.806925403944199</v>
      </c>
      <c r="C44">
        <v>23.043226789958901</v>
      </c>
      <c r="D44">
        <v>22.0187647390756</v>
      </c>
    </row>
    <row r="45" spans="1:4" x14ac:dyDescent="0.35">
      <c r="A45">
        <v>4.3</v>
      </c>
      <c r="B45">
        <v>27.2599417232259</v>
      </c>
      <c r="C45">
        <v>22.835767783064899</v>
      </c>
      <c r="D45">
        <v>21.855638250939801</v>
      </c>
    </row>
    <row r="46" spans="1:4" x14ac:dyDescent="0.35">
      <c r="A46">
        <v>4.4000000000000004</v>
      </c>
      <c r="B46">
        <v>26.737688929647899</v>
      </c>
      <c r="C46">
        <v>22.644614922584498</v>
      </c>
      <c r="D46">
        <v>21.704563687671101</v>
      </c>
    </row>
    <row r="47" spans="1:4" x14ac:dyDescent="0.35">
      <c r="A47">
        <v>4.5</v>
      </c>
      <c r="B47">
        <v>26.2336574361854</v>
      </c>
      <c r="C47">
        <v>22.466713351128998</v>
      </c>
      <c r="D47">
        <v>21.564325211575198</v>
      </c>
    </row>
    <row r="48" spans="1:4" x14ac:dyDescent="0.35">
      <c r="A48">
        <v>4.5999999999999996</v>
      </c>
      <c r="B48">
        <v>25.745348989301</v>
      </c>
      <c r="C48">
        <v>22.299287976194702</v>
      </c>
      <c r="D48">
        <v>21.433638652627099</v>
      </c>
    </row>
    <row r="49" spans="1:4" x14ac:dyDescent="0.35">
      <c r="A49">
        <v>4.7</v>
      </c>
      <c r="B49">
        <v>25.273603132615499</v>
      </c>
      <c r="C49">
        <v>22.1397658931037</v>
      </c>
      <c r="D49">
        <v>21.311239164827601</v>
      </c>
    </row>
    <row r="50" spans="1:4" x14ac:dyDescent="0.35">
      <c r="A50">
        <v>4.8</v>
      </c>
      <c r="B50">
        <v>24.821328760135799</v>
      </c>
      <c r="C50">
        <v>21.985649717412901</v>
      </c>
      <c r="D50">
        <v>21.1959509386189</v>
      </c>
    </row>
    <row r="51" spans="1:4" x14ac:dyDescent="0.35">
      <c r="A51">
        <v>4.9000000000000004</v>
      </c>
      <c r="B51">
        <v>24.392117886024799</v>
      </c>
      <c r="C51">
        <v>21.834398534404801</v>
      </c>
      <c r="D51">
        <v>21.0867276123377</v>
      </c>
    </row>
    <row r="52" spans="1:4" x14ac:dyDescent="0.35">
      <c r="A52">
        <v>5</v>
      </c>
      <c r="B52">
        <v>23.989130420488401</v>
      </c>
      <c r="C52">
        <v>21.6834633082198</v>
      </c>
      <c r="D52">
        <v>20.982655598936901</v>
      </c>
    </row>
    <row r="53" spans="1:4" x14ac:dyDescent="0.35">
      <c r="A53">
        <v>5.0999999999999996</v>
      </c>
      <c r="B53">
        <v>23.614435460237601</v>
      </c>
      <c r="C53">
        <v>21.530578845837301</v>
      </c>
      <c r="D53">
        <v>20.882922054421901</v>
      </c>
    </row>
    <row r="54" spans="1:4" x14ac:dyDescent="0.35">
      <c r="A54">
        <v>5.2</v>
      </c>
      <c r="B54">
        <v>23.268798871510999</v>
      </c>
      <c r="C54">
        <v>21.3742218833424</v>
      </c>
      <c r="D54">
        <v>20.786758586735399</v>
      </c>
    </row>
    <row r="55" spans="1:4" x14ac:dyDescent="0.35">
      <c r="A55">
        <v>5.3</v>
      </c>
      <c r="B55">
        <v>22.951787348596699</v>
      </c>
      <c r="C55">
        <v>21.213980786969799</v>
      </c>
      <c r="D55">
        <v>20.6933781977107</v>
      </c>
    </row>
    <row r="56" spans="1:4" x14ac:dyDescent="0.35">
      <c r="A56">
        <v>5.4</v>
      </c>
      <c r="B56">
        <v>22.662029079143998</v>
      </c>
      <c r="C56">
        <v>21.050612783546701</v>
      </c>
      <c r="D56">
        <v>20.601928449113998</v>
      </c>
    </row>
    <row r="57" spans="1:4" x14ac:dyDescent="0.35">
      <c r="A57">
        <v>5.5</v>
      </c>
      <c r="B57">
        <v>22.397506503557199</v>
      </c>
      <c r="C57">
        <v>20.885755084384002</v>
      </c>
      <c r="D57">
        <v>20.511487426190399</v>
      </c>
    </row>
    <row r="58" spans="1:4" x14ac:dyDescent="0.35">
      <c r="A58">
        <v>5.6</v>
      </c>
      <c r="B58">
        <v>22.155816442711501</v>
      </c>
      <c r="C58">
        <v>20.721437663745601</v>
      </c>
      <c r="D58">
        <v>20.4211218342415</v>
      </c>
    </row>
    <row r="59" spans="1:4" x14ac:dyDescent="0.35">
      <c r="A59">
        <v>5.7</v>
      </c>
      <c r="B59">
        <v>21.934381525982602</v>
      </c>
      <c r="C59">
        <v>20.559600795552299</v>
      </c>
      <c r="D59">
        <v>20.330001570594199</v>
      </c>
    </row>
    <row r="60" spans="1:4" x14ac:dyDescent="0.35">
      <c r="A60">
        <v>5.8</v>
      </c>
      <c r="B60">
        <v>21.730619223407899</v>
      </c>
      <c r="C60">
        <v>20.401759225208899</v>
      </c>
      <c r="D60">
        <v>20.237532024247301</v>
      </c>
    </row>
    <row r="61" spans="1:4" x14ac:dyDescent="0.35">
      <c r="A61">
        <v>5.9</v>
      </c>
      <c r="B61">
        <v>21.5420754436457</v>
      </c>
      <c r="C61">
        <v>20.248854782487602</v>
      </c>
      <c r="D61">
        <v>20.143447927309499</v>
      </c>
    </row>
    <row r="62" spans="1:4" x14ac:dyDescent="0.35">
      <c r="A62">
        <v>6</v>
      </c>
      <c r="B62">
        <v>21.366521348629899</v>
      </c>
      <c r="C62">
        <v>20.101265786815802</v>
      </c>
      <c r="D62">
        <v>20.047826768987601</v>
      </c>
    </row>
    <row r="63" spans="1:4" x14ac:dyDescent="0.35">
      <c r="A63">
        <v>6.1</v>
      </c>
      <c r="B63">
        <v>21.202005847145699</v>
      </c>
      <c r="C63">
        <v>19.958913953762199</v>
      </c>
      <c r="D63">
        <v>19.951017137392501</v>
      </c>
    </row>
    <row r="64" spans="1:4" x14ac:dyDescent="0.35">
      <c r="A64">
        <v>6.2</v>
      </c>
      <c r="B64">
        <v>21.046859233139799</v>
      </c>
      <c r="C64">
        <v>19.821412671026501</v>
      </c>
      <c r="D64">
        <v>19.853513284733399</v>
      </c>
    </row>
    <row r="65" spans="1:4" x14ac:dyDescent="0.35">
      <c r="A65">
        <v>6.3</v>
      </c>
      <c r="B65">
        <v>20.8996576236121</v>
      </c>
      <c r="C65">
        <v>19.688214125209601</v>
      </c>
      <c r="D65">
        <v>19.755822944748999</v>
      </c>
    </row>
    <row r="66" spans="1:4" x14ac:dyDescent="0.35">
      <c r="A66">
        <v>6.4</v>
      </c>
      <c r="B66">
        <v>20.759175619986301</v>
      </c>
      <c r="C66">
        <v>19.558727713753601</v>
      </c>
      <c r="D66">
        <v>19.658369335564799</v>
      </c>
    </row>
    <row r="67" spans="1:4" x14ac:dyDescent="0.35">
      <c r="A67">
        <v>6.5</v>
      </c>
      <c r="B67">
        <v>20.624359725506899</v>
      </c>
      <c r="C67">
        <v>19.4323970655423</v>
      </c>
      <c r="D67">
        <v>19.561450003224198</v>
      </c>
    </row>
    <row r="68" spans="1:4" x14ac:dyDescent="0.35">
      <c r="A68">
        <v>6.6</v>
      </c>
      <c r="B68">
        <v>20.494337124291398</v>
      </c>
      <c r="C68">
        <v>19.308736071374799</v>
      </c>
      <c r="D68">
        <v>19.4652549664338</v>
      </c>
    </row>
    <row r="69" spans="1:4" x14ac:dyDescent="0.35">
      <c r="A69">
        <v>6.7</v>
      </c>
      <c r="B69">
        <v>20.368443312599499</v>
      </c>
      <c r="C69">
        <v>19.187333603795601</v>
      </c>
      <c r="D69">
        <v>19.369930232936401</v>
      </c>
    </row>
    <row r="70" spans="1:4" x14ac:dyDescent="0.35">
      <c r="A70">
        <v>6.8</v>
      </c>
      <c r="B70">
        <v>20.246231766148799</v>
      </c>
      <c r="C70">
        <v>19.067842121436101</v>
      </c>
      <c r="D70">
        <v>19.275661605654498</v>
      </c>
    </row>
    <row r="71" spans="1:4" x14ac:dyDescent="0.35">
      <c r="A71">
        <v>6.9</v>
      </c>
      <c r="B71">
        <v>20.127435440654899</v>
      </c>
      <c r="C71">
        <v>18.949966791443</v>
      </c>
      <c r="D71">
        <v>19.1827477277924</v>
      </c>
    </row>
    <row r="72" spans="1:4" x14ac:dyDescent="0.35">
      <c r="A72">
        <v>7</v>
      </c>
      <c r="B72">
        <v>20.011878026250699</v>
      </c>
      <c r="C72">
        <v>18.8334674404393</v>
      </c>
      <c r="D72">
        <v>19.0916321018668</v>
      </c>
    </row>
    <row r="73" spans="1:4" x14ac:dyDescent="0.35">
      <c r="A73">
        <v>7.1</v>
      </c>
      <c r="B73">
        <v>19.8993623981107</v>
      </c>
      <c r="C73">
        <v>18.718176578042499</v>
      </c>
      <c r="D73">
        <v>19.002874582099899</v>
      </c>
    </row>
    <row r="74" spans="1:4" x14ac:dyDescent="0.35">
      <c r="A74">
        <v>7.2</v>
      </c>
      <c r="B74">
        <v>19.7895765642326</v>
      </c>
      <c r="C74">
        <v>18.604027976503499</v>
      </c>
      <c r="D74">
        <v>18.917064025359601</v>
      </c>
    </row>
    <row r="75" spans="1:4" x14ac:dyDescent="0.35">
      <c r="A75">
        <v>7.3</v>
      </c>
      <c r="B75">
        <v>19.682049060512298</v>
      </c>
      <c r="C75">
        <v>18.491085740536999</v>
      </c>
      <c r="D75">
        <v>18.834698497600598</v>
      </c>
    </row>
    <row r="76" spans="1:4" x14ac:dyDescent="0.35">
      <c r="A76">
        <v>7.4</v>
      </c>
      <c r="B76">
        <v>19.576165097471801</v>
      </c>
      <c r="C76">
        <v>18.3795625697629</v>
      </c>
      <c r="D76">
        <v>18.756074916265199</v>
      </c>
    </row>
    <row r="77" spans="1:4" x14ac:dyDescent="0.35">
      <c r="A77">
        <v>7.5</v>
      </c>
      <c r="B77">
        <v>19.471234830637201</v>
      </c>
      <c r="C77">
        <v>18.2698155931581</v>
      </c>
      <c r="D77">
        <v>18.6812261349639</v>
      </c>
    </row>
  </sheetData>
  <pageMargins left="0.7" right="0.7" top="0.75" bottom="0.75" header="0.3" footer="0.3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E967C-3D08-4FE0-9A0A-E6A06232486F}">
  <dimension ref="A1:D77"/>
  <sheetViews>
    <sheetView workbookViewId="0">
      <selection sqref="A1:D1048576"/>
    </sheetView>
  </sheetViews>
  <sheetFormatPr defaultRowHeight="14.5" x14ac:dyDescent="0.35"/>
  <sheetData>
    <row r="1" spans="1:4" ht="58" x14ac:dyDescent="0.35">
      <c r="A1" t="s">
        <v>63</v>
      </c>
      <c r="B1" s="23" t="s">
        <v>70</v>
      </c>
      <c r="C1" s="23" t="s">
        <v>71</v>
      </c>
      <c r="D1" s="23" t="s">
        <v>72</v>
      </c>
    </row>
    <row r="2" spans="1:4" x14ac:dyDescent="0.35">
      <c r="A2">
        <v>0</v>
      </c>
      <c r="B2">
        <v>1222.8964118077899</v>
      </c>
      <c r="C2">
        <v>570.38222876658301</v>
      </c>
      <c r="D2">
        <v>223.748973957885</v>
      </c>
    </row>
    <row r="3" spans="1:4" x14ac:dyDescent="0.35">
      <c r="A3">
        <v>0.1</v>
      </c>
      <c r="B3">
        <v>1144.1810789595099</v>
      </c>
      <c r="C3">
        <v>517.908008868151</v>
      </c>
      <c r="D3">
        <v>205.437325503149</v>
      </c>
    </row>
    <row r="4" spans="1:4" x14ac:dyDescent="0.35">
      <c r="A4">
        <v>0.2</v>
      </c>
      <c r="B4">
        <v>1066.8365655208099</v>
      </c>
      <c r="C4">
        <v>469.82024708469498</v>
      </c>
      <c r="D4">
        <v>189.38985697935701</v>
      </c>
    </row>
    <row r="5" spans="1:4" x14ac:dyDescent="0.35">
      <c r="A5">
        <v>0.3</v>
      </c>
      <c r="B5">
        <v>991.55876908350103</v>
      </c>
      <c r="C5">
        <v>426.11096346597702</v>
      </c>
      <c r="D5">
        <v>175.325482457568</v>
      </c>
    </row>
    <row r="6" spans="1:4" x14ac:dyDescent="0.35">
      <c r="A6">
        <v>0.4</v>
      </c>
      <c r="B6">
        <v>918.949745436493</v>
      </c>
      <c r="C6">
        <v>386.68004725342303</v>
      </c>
      <c r="D6">
        <v>162.98855846235401</v>
      </c>
    </row>
    <row r="7" spans="1:4" x14ac:dyDescent="0.35">
      <c r="A7">
        <v>0.5</v>
      </c>
      <c r="B7">
        <v>849.48786644159497</v>
      </c>
      <c r="C7">
        <v>351.334943902742</v>
      </c>
      <c r="D7">
        <v>152.15467044195</v>
      </c>
    </row>
    <row r="8" spans="1:4" x14ac:dyDescent="0.35">
      <c r="A8">
        <v>0.6</v>
      </c>
      <c r="B8">
        <v>783.520830420979</v>
      </c>
      <c r="C8">
        <v>319.80551830598699</v>
      </c>
      <c r="D8">
        <v>142.62976906401099</v>
      </c>
    </row>
    <row r="9" spans="1:4" x14ac:dyDescent="0.35">
      <c r="A9">
        <v>0.7</v>
      </c>
      <c r="B9">
        <v>721.27145087278495</v>
      </c>
      <c r="C9">
        <v>291.76753545557801</v>
      </c>
      <c r="D9">
        <v>134.24607074270199</v>
      </c>
    </row>
    <row r="10" spans="1:4" x14ac:dyDescent="0.35">
      <c r="A10">
        <v>0.8</v>
      </c>
      <c r="B10">
        <v>662.85271594548396</v>
      </c>
      <c r="C10">
        <v>266.87131409634202</v>
      </c>
      <c r="D10">
        <v>126.85764369642401</v>
      </c>
    </row>
    <row r="11" spans="1:4" x14ac:dyDescent="0.35">
      <c r="A11">
        <v>0.9</v>
      </c>
      <c r="B11">
        <v>608.29414425370896</v>
      </c>
      <c r="C11">
        <v>244.76665310504799</v>
      </c>
      <c r="D11">
        <v>120.337184304963</v>
      </c>
    </row>
    <row r="12" spans="1:4" x14ac:dyDescent="0.35">
      <c r="A12">
        <v>1</v>
      </c>
      <c r="B12">
        <v>557.57404984537402</v>
      </c>
      <c r="C12">
        <v>225.11772602172999</v>
      </c>
      <c r="D12">
        <v>114.57430499166399</v>
      </c>
    </row>
    <row r="13" spans="1:4" x14ac:dyDescent="0.35">
      <c r="A13">
        <v>1.1000000000000001</v>
      </c>
      <c r="B13">
        <v>510.64205190763499</v>
      </c>
      <c r="C13">
        <v>207.61483408532399</v>
      </c>
      <c r="D13">
        <v>109.47481310057699</v>
      </c>
    </row>
    <row r="14" spans="1:4" x14ac:dyDescent="0.35">
      <c r="A14">
        <v>1.2</v>
      </c>
      <c r="B14">
        <v>467.42050512877802</v>
      </c>
      <c r="C14">
        <v>191.98952992743099</v>
      </c>
      <c r="D14">
        <v>104.959821717525</v>
      </c>
    </row>
    <row r="15" spans="1:4" x14ac:dyDescent="0.35">
      <c r="A15">
        <v>1.3</v>
      </c>
      <c r="B15">
        <v>427.79371030827701</v>
      </c>
      <c r="C15">
        <v>178.02576209520601</v>
      </c>
      <c r="D15">
        <v>100.963611665736</v>
      </c>
    </row>
    <row r="16" spans="1:4" x14ac:dyDescent="0.35">
      <c r="A16">
        <v>1.4</v>
      </c>
      <c r="B16">
        <v>391.60630049772197</v>
      </c>
      <c r="C16">
        <v>165.557944103425</v>
      </c>
      <c r="D16">
        <v>97.430137677444705</v>
      </c>
    </row>
    <row r="17" spans="1:4" x14ac:dyDescent="0.35">
      <c r="A17">
        <v>1.5</v>
      </c>
      <c r="B17">
        <v>358.68049229542299</v>
      </c>
      <c r="C17">
        <v>154.45745702957399</v>
      </c>
      <c r="D17">
        <v>94.309053500918793</v>
      </c>
    </row>
    <row r="18" spans="1:4" x14ac:dyDescent="0.35">
      <c r="A18">
        <v>1.6</v>
      </c>
      <c r="B18">
        <v>328.83873120750201</v>
      </c>
      <c r="C18">
        <v>144.615713022173</v>
      </c>
      <c r="D18">
        <v>91.552349250289097</v>
      </c>
    </row>
    <row r="19" spans="1:4" x14ac:dyDescent="0.35">
      <c r="A19">
        <v>1.7</v>
      </c>
      <c r="B19">
        <v>301.91323363154999</v>
      </c>
      <c r="C19">
        <v>135.93083359252401</v>
      </c>
      <c r="D19">
        <v>89.112388489900795</v>
      </c>
    </row>
    <row r="20" spans="1:4" x14ac:dyDescent="0.35">
      <c r="A20">
        <v>1.8</v>
      </c>
      <c r="B20">
        <v>277.73989288287902</v>
      </c>
      <c r="C20">
        <v>128.30091410273201</v>
      </c>
      <c r="D20">
        <v>86.941749390235103</v>
      </c>
    </row>
    <row r="21" spans="1:4" x14ac:dyDescent="0.35">
      <c r="A21">
        <v>1.9</v>
      </c>
      <c r="B21">
        <v>256.14672303387601</v>
      </c>
      <c r="C21">
        <v>121.623133425814</v>
      </c>
      <c r="D21">
        <v>84.994762378089803</v>
      </c>
    </row>
    <row r="22" spans="1:4" x14ac:dyDescent="0.35">
      <c r="A22">
        <v>2</v>
      </c>
      <c r="B22">
        <v>236.94579548190299</v>
      </c>
      <c r="C22">
        <v>115.79601479266699</v>
      </c>
      <c r="D22">
        <v>83.229981255974295</v>
      </c>
    </row>
    <row r="23" spans="1:4" x14ac:dyDescent="0.35">
      <c r="A23">
        <v>2.1</v>
      </c>
      <c r="B23">
        <v>219.931004948344</v>
      </c>
      <c r="C23">
        <v>110.722068494825</v>
      </c>
      <c r="D23">
        <v>81.612400146971893</v>
      </c>
    </row>
    <row r="24" spans="1:4" x14ac:dyDescent="0.35">
      <c r="A24">
        <v>2.2000000000000002</v>
      </c>
      <c r="B24">
        <v>204.88080123348001</v>
      </c>
      <c r="C24">
        <v>106.309102333524</v>
      </c>
      <c r="D24">
        <v>80.114326104868297</v>
      </c>
    </row>
    <row r="25" spans="1:4" x14ac:dyDescent="0.35">
      <c r="A25">
        <v>2.2999999999999998</v>
      </c>
      <c r="B25">
        <v>191.565806793993</v>
      </c>
      <c r="C25">
        <v>102.46994380378899</v>
      </c>
      <c r="D25">
        <v>78.714458529160495</v>
      </c>
    </row>
    <row r="26" spans="1:4" x14ac:dyDescent="0.35">
      <c r="A26">
        <v>2.4</v>
      </c>
      <c r="B26">
        <v>179.76126256801001</v>
      </c>
      <c r="C26">
        <v>99.121587810437703</v>
      </c>
      <c r="D26">
        <v>77.395771971303205</v>
      </c>
    </row>
    <row r="27" spans="1:4" x14ac:dyDescent="0.35">
      <c r="A27">
        <v>2.5</v>
      </c>
      <c r="B27">
        <v>169.26121285537701</v>
      </c>
      <c r="C27">
        <v>96.185124606335705</v>
      </c>
      <c r="D27">
        <v>76.143654018784602</v>
      </c>
    </row>
    <row r="28" spans="1:4" x14ac:dyDescent="0.35">
      <c r="A28">
        <v>2.6</v>
      </c>
      <c r="B28">
        <v>159.888655636837</v>
      </c>
      <c r="C28">
        <v>93.587039829428406</v>
      </c>
      <c r="D28">
        <v>74.9455274716464</v>
      </c>
    </row>
    <row r="29" spans="1:4" x14ac:dyDescent="0.35">
      <c r="A29">
        <v>2.7</v>
      </c>
      <c r="B29">
        <v>151.497412522693</v>
      </c>
      <c r="C29">
        <v>91.261435295605196</v>
      </c>
      <c r="D29">
        <v>73.7918745636739</v>
      </c>
    </row>
    <row r="30" spans="1:4" x14ac:dyDescent="0.35">
      <c r="A30">
        <v>2.8</v>
      </c>
      <c r="B30">
        <v>143.966433533215</v>
      </c>
      <c r="C30">
        <v>89.152195051168803</v>
      </c>
      <c r="D30">
        <v>72.677416567865393</v>
      </c>
    </row>
    <row r="31" spans="1:4" x14ac:dyDescent="0.35">
      <c r="A31">
        <v>2.9</v>
      </c>
      <c r="B31">
        <v>137.191462385189</v>
      </c>
      <c r="C31">
        <v>87.214261661424004</v>
      </c>
      <c r="D31">
        <v>71.601249786195893</v>
      </c>
    </row>
    <row r="32" spans="1:4" x14ac:dyDescent="0.35">
      <c r="A32">
        <v>3</v>
      </c>
      <c r="B32">
        <v>131.079179622765</v>
      </c>
      <c r="C32">
        <v>85.413791457367907</v>
      </c>
      <c r="D32">
        <v>70.565708156890295</v>
      </c>
    </row>
    <row r="33" spans="1:4" x14ac:dyDescent="0.35">
      <c r="A33">
        <v>3.1</v>
      </c>
      <c r="B33">
        <v>125.545536859389</v>
      </c>
      <c r="C33">
        <v>83.727501886809307</v>
      </c>
      <c r="D33">
        <v>69.574576267377594</v>
      </c>
    </row>
    <row r="34" spans="1:4" x14ac:dyDescent="0.35">
      <c r="A34">
        <v>3.2</v>
      </c>
      <c r="B34">
        <v>120.516478239085</v>
      </c>
      <c r="C34">
        <v>82.141468289885097</v>
      </c>
      <c r="D34">
        <v>68.631442911476199</v>
      </c>
    </row>
    <row r="35" spans="1:4" x14ac:dyDescent="0.35">
      <c r="A35">
        <v>3.3</v>
      </c>
      <c r="B35">
        <v>115.928615253131</v>
      </c>
      <c r="C35">
        <v>80.649181537150099</v>
      </c>
      <c r="D35">
        <v>67.738652435892803</v>
      </c>
    </row>
    <row r="36" spans="1:4" x14ac:dyDescent="0.35">
      <c r="A36">
        <v>3.4</v>
      </c>
      <c r="B36">
        <v>111.72908727001099</v>
      </c>
      <c r="C36">
        <v>79.248601649136504</v>
      </c>
      <c r="D36">
        <v>66.896915001894897</v>
      </c>
    </row>
    <row r="37" spans="1:4" x14ac:dyDescent="0.35">
      <c r="A37">
        <v>3.5</v>
      </c>
      <c r="B37">
        <v>107.87493854826501</v>
      </c>
      <c r="C37">
        <v>77.938531676259302</v>
      </c>
      <c r="D37">
        <v>66.105410434077797</v>
      </c>
    </row>
    <row r="38" spans="1:4" x14ac:dyDescent="0.35">
      <c r="A38">
        <v>3.6</v>
      </c>
      <c r="B38">
        <v>104.33191629008699</v>
      </c>
      <c r="C38">
        <v>76.715369650167503</v>
      </c>
      <c r="D38">
        <v>65.362158782485096</v>
      </c>
    </row>
    <row r="39" spans="1:4" x14ac:dyDescent="0.35">
      <c r="A39">
        <v>3.7</v>
      </c>
      <c r="B39">
        <v>101.07232535002299</v>
      </c>
      <c r="C39">
        <v>75.571390518821701</v>
      </c>
      <c r="D39">
        <v>64.664456992706505</v>
      </c>
    </row>
    <row r="40" spans="1:4" x14ac:dyDescent="0.35">
      <c r="A40">
        <v>3.8</v>
      </c>
      <c r="B40">
        <v>98.072408249207598</v>
      </c>
      <c r="C40">
        <v>74.494960861175898</v>
      </c>
      <c r="D40">
        <v>64.009246104637796</v>
      </c>
    </row>
    <row r="41" spans="1:4" x14ac:dyDescent="0.35">
      <c r="A41">
        <v>3.9</v>
      </c>
      <c r="B41">
        <v>95.310454856101998</v>
      </c>
      <c r="C41">
        <v>73.472192539302299</v>
      </c>
      <c r="D41">
        <v>63.393353069628198</v>
      </c>
    </row>
    <row r="42" spans="1:4" x14ac:dyDescent="0.35">
      <c r="A42">
        <v>4</v>
      </c>
      <c r="B42">
        <v>92.766394550803795</v>
      </c>
      <c r="C42">
        <v>72.489253906532994</v>
      </c>
      <c r="D42">
        <v>62.813622401294197</v>
      </c>
    </row>
    <row r="43" spans="1:4" x14ac:dyDescent="0.35">
      <c r="A43">
        <v>4.0999999999999996</v>
      </c>
      <c r="B43">
        <v>90.422479358416297</v>
      </c>
      <c r="C43">
        <v>71.534736461491804</v>
      </c>
      <c r="D43">
        <v>62.266991960131897</v>
      </c>
    </row>
    <row r="44" spans="1:4" x14ac:dyDescent="0.35">
      <c r="A44">
        <v>4.2</v>
      </c>
      <c r="B44">
        <v>88.263927658419803</v>
      </c>
      <c r="C44">
        <v>70.601546170579397</v>
      </c>
      <c r="D44">
        <v>61.750563822056598</v>
      </c>
    </row>
    <row r="45" spans="1:4" x14ac:dyDescent="0.35">
      <c r="A45">
        <v>4.3</v>
      </c>
      <c r="B45">
        <v>86.278612227771006</v>
      </c>
      <c r="C45">
        <v>69.687751869853003</v>
      </c>
      <c r="D45">
        <v>61.261688221581899</v>
      </c>
    </row>
    <row r="46" spans="1:4" x14ac:dyDescent="0.35">
      <c r="A46">
        <v>4.4000000000000004</v>
      </c>
      <c r="B46">
        <v>84.455783336725304</v>
      </c>
      <c r="C46">
        <v>68.796076971118197</v>
      </c>
      <c r="D46">
        <v>60.798044224491697</v>
      </c>
    </row>
    <row r="47" spans="1:4" x14ac:dyDescent="0.35">
      <c r="A47">
        <v>4.5</v>
      </c>
      <c r="B47">
        <v>82.784584031572805</v>
      </c>
      <c r="C47">
        <v>67.932269212633003</v>
      </c>
      <c r="D47">
        <v>60.357686424495199</v>
      </c>
    </row>
    <row r="48" spans="1:4" x14ac:dyDescent="0.35">
      <c r="A48">
        <v>4.5999999999999996</v>
      </c>
      <c r="B48">
        <v>81.253034105157397</v>
      </c>
      <c r="C48">
        <v>67.103012235687004</v>
      </c>
      <c r="D48">
        <v>59.939034418836499</v>
      </c>
    </row>
    <row r="49" spans="1:4" x14ac:dyDescent="0.35">
      <c r="A49">
        <v>4.7</v>
      </c>
      <c r="B49">
        <v>79.847446910635298</v>
      </c>
      <c r="C49">
        <v>66.314073292491997</v>
      </c>
      <c r="D49">
        <v>59.540801773798897</v>
      </c>
    </row>
    <row r="50" spans="1:4" x14ac:dyDescent="0.35">
      <c r="A50">
        <v>4.8</v>
      </c>
      <c r="B50">
        <v>78.551875678065997</v>
      </c>
      <c r="C50">
        <v>65.569105398998602</v>
      </c>
      <c r="D50">
        <v>59.161884476226298</v>
      </c>
    </row>
    <row r="51" spans="1:4" x14ac:dyDescent="0.35">
      <c r="A51">
        <v>4.9000000000000004</v>
      </c>
      <c r="B51">
        <v>77.347710929142195</v>
      </c>
      <c r="C51">
        <v>64.869195827876993</v>
      </c>
      <c r="D51">
        <v>58.801245777165597</v>
      </c>
    </row>
    <row r="52" spans="1:4" x14ac:dyDescent="0.35">
      <c r="A52">
        <v>5</v>
      </c>
      <c r="B52">
        <v>76.214302273829105</v>
      </c>
      <c r="C52">
        <v>64.213042900528393</v>
      </c>
      <c r="D52">
        <v>58.457833754990602</v>
      </c>
    </row>
    <row r="53" spans="1:4" x14ac:dyDescent="0.35">
      <c r="A53">
        <v>5.0999999999999996</v>
      </c>
      <c r="B53">
        <v>75.131315268786693</v>
      </c>
      <c r="C53">
        <v>63.597559033986798</v>
      </c>
      <c r="D53">
        <v>58.130547853470802</v>
      </c>
    </row>
    <row r="54" spans="1:4" x14ac:dyDescent="0.35">
      <c r="A54">
        <v>5.2</v>
      </c>
      <c r="B54">
        <v>74.082304161066105</v>
      </c>
      <c r="C54">
        <v>63.018676720064903</v>
      </c>
      <c r="D54">
        <v>57.818245114673999</v>
      </c>
    </row>
    <row r="55" spans="1:4" x14ac:dyDescent="0.35">
      <c r="A55">
        <v>5.3</v>
      </c>
      <c r="B55">
        <v>73.057832290944305</v>
      </c>
      <c r="C55">
        <v>62.472142718736997</v>
      </c>
      <c r="D55">
        <v>57.519762728738897</v>
      </c>
    </row>
    <row r="56" spans="1:4" x14ac:dyDescent="0.35">
      <c r="A56">
        <v>5.4</v>
      </c>
      <c r="B56">
        <v>72.056545244651502</v>
      </c>
      <c r="C56">
        <v>61.954136631301303</v>
      </c>
      <c r="D56">
        <v>57.233930498902502</v>
      </c>
    </row>
    <row r="57" spans="1:4" x14ac:dyDescent="0.35">
      <c r="A57">
        <v>5.5</v>
      </c>
      <c r="B57">
        <v>71.083793432807497</v>
      </c>
      <c r="C57">
        <v>61.461641891225703</v>
      </c>
      <c r="D57">
        <v>56.959536922982103</v>
      </c>
    </row>
    <row r="58" spans="1:4" x14ac:dyDescent="0.35">
      <c r="A58">
        <v>5.6</v>
      </c>
      <c r="B58">
        <v>70.148656000021603</v>
      </c>
      <c r="C58">
        <v>60.992584903527202</v>
      </c>
      <c r="D58">
        <v>56.695187511285802</v>
      </c>
    </row>
    <row r="59" spans="1:4" x14ac:dyDescent="0.35">
      <c r="A59">
        <v>5.7</v>
      </c>
      <c r="B59">
        <v>69.260704116248405</v>
      </c>
      <c r="C59">
        <v>60.545795983094202</v>
      </c>
      <c r="D59">
        <v>56.438991533980001</v>
      </c>
    </row>
    <row r="60" spans="1:4" x14ac:dyDescent="0.35">
      <c r="A60">
        <v>5.8</v>
      </c>
      <c r="B60">
        <v>68.427536326714701</v>
      </c>
      <c r="C60">
        <v>60.120837583618901</v>
      </c>
      <c r="D60">
        <v>56.188113561788903</v>
      </c>
    </row>
    <row r="61" spans="1:4" x14ac:dyDescent="0.35">
      <c r="A61">
        <v>5.9</v>
      </c>
      <c r="B61">
        <v>67.653495253639804</v>
      </c>
      <c r="C61">
        <v>59.717731572785503</v>
      </c>
      <c r="D61">
        <v>55.938442859365402</v>
      </c>
    </row>
    <row r="62" spans="1:4" x14ac:dyDescent="0.35">
      <c r="A62">
        <v>6</v>
      </c>
      <c r="B62">
        <v>66.939464548635598</v>
      </c>
      <c r="C62">
        <v>59.336625691868498</v>
      </c>
      <c r="D62">
        <v>55.6847808386891</v>
      </c>
    </row>
    <row r="63" spans="1:4" x14ac:dyDescent="0.35">
      <c r="A63">
        <v>6.1</v>
      </c>
      <c r="B63">
        <v>66.283401602052294</v>
      </c>
      <c r="C63">
        <v>58.977462420752701</v>
      </c>
      <c r="D63">
        <v>55.421757173075399</v>
      </c>
    </row>
    <row r="64" spans="1:4" x14ac:dyDescent="0.35">
      <c r="A64">
        <v>6.2</v>
      </c>
      <c r="B64">
        <v>65.681229471778494</v>
      </c>
      <c r="C64">
        <v>58.639726536230498</v>
      </c>
      <c r="D64">
        <v>55.1451913496592</v>
      </c>
    </row>
    <row r="65" spans="1:4" x14ac:dyDescent="0.35">
      <c r="A65">
        <v>6.3</v>
      </c>
      <c r="B65">
        <v>65.127780516258198</v>
      </c>
      <c r="C65">
        <v>58.322333773319201</v>
      </c>
      <c r="D65">
        <v>54.853243999938996</v>
      </c>
    </row>
    <row r="66" spans="1:4" x14ac:dyDescent="0.35">
      <c r="A66">
        <v>6.4</v>
      </c>
      <c r="B66">
        <v>64.617584361305603</v>
      </c>
      <c r="C66">
        <v>58.023683021682601</v>
      </c>
      <c r="D66">
        <v>54.546807157979003</v>
      </c>
    </row>
    <row r="67" spans="1:4" x14ac:dyDescent="0.35">
      <c r="A67">
        <v>6.5</v>
      </c>
      <c r="B67">
        <v>64.145398613266906</v>
      </c>
      <c r="C67">
        <v>57.741843780546198</v>
      </c>
      <c r="D67">
        <v>54.229046143113898</v>
      </c>
    </row>
    <row r="68" spans="1:4" x14ac:dyDescent="0.35">
      <c r="A68">
        <v>6.6</v>
      </c>
      <c r="B68">
        <v>63.706475137960503</v>
      </c>
      <c r="C68">
        <v>57.474810027770701</v>
      </c>
      <c r="D68">
        <v>53.904424086474798</v>
      </c>
    </row>
    <row r="69" spans="1:4" x14ac:dyDescent="0.35">
      <c r="A69">
        <v>6.7</v>
      </c>
      <c r="B69">
        <v>63.296616461887602</v>
      </c>
      <c r="C69">
        <v>57.2207374875195</v>
      </c>
      <c r="D69">
        <v>53.577662792850901</v>
      </c>
    </row>
    <row r="70" spans="1:4" x14ac:dyDescent="0.35">
      <c r="A70">
        <v>6.8</v>
      </c>
      <c r="B70">
        <v>62.912097917208698</v>
      </c>
      <c r="C70">
        <v>56.978097401404703</v>
      </c>
      <c r="D70">
        <v>53.252965013997198</v>
      </c>
    </row>
    <row r="71" spans="1:4" x14ac:dyDescent="0.35">
      <c r="A71">
        <v>6.9</v>
      </c>
      <c r="B71">
        <v>62.549526759476798</v>
      </c>
      <c r="C71">
        <v>56.745715635039801</v>
      </c>
      <c r="D71">
        <v>52.933613820389802</v>
      </c>
    </row>
    <row r="72" spans="1:4" x14ac:dyDescent="0.35">
      <c r="A72">
        <v>7</v>
      </c>
      <c r="B72">
        <v>62.205701637634697</v>
      </c>
      <c r="C72">
        <v>56.522701793149103</v>
      </c>
      <c r="D72">
        <v>52.6218959318796</v>
      </c>
    </row>
    <row r="73" spans="1:4" x14ac:dyDescent="0.35">
      <c r="A73">
        <v>7.1</v>
      </c>
      <c r="B73">
        <v>61.877529585518602</v>
      </c>
      <c r="C73">
        <v>56.308293669849</v>
      </c>
      <c r="D73">
        <v>52.3192072147326</v>
      </c>
    </row>
    <row r="74" spans="1:4" x14ac:dyDescent="0.35">
      <c r="A74">
        <v>7.2</v>
      </c>
      <c r="B74">
        <v>61.562039024049596</v>
      </c>
      <c r="C74">
        <v>56.1016485213569</v>
      </c>
      <c r="D74">
        <v>52.026191592978897</v>
      </c>
    </row>
    <row r="75" spans="1:4" x14ac:dyDescent="0.35">
      <c r="A75">
        <v>7.3</v>
      </c>
      <c r="B75">
        <v>61.256487869289998</v>
      </c>
      <c r="C75">
        <v>55.9016188037821</v>
      </c>
      <c r="D75">
        <v>51.742826426914696</v>
      </c>
    </row>
    <row r="76" spans="1:4" x14ac:dyDescent="0.35">
      <c r="A76">
        <v>7.4</v>
      </c>
      <c r="B76">
        <v>60.958522944960301</v>
      </c>
      <c r="C76">
        <v>55.706566658803901</v>
      </c>
      <c r="D76">
        <v>51.468462331165199</v>
      </c>
    </row>
    <row r="77" spans="1:4" x14ac:dyDescent="0.35">
      <c r="A77">
        <v>7.5</v>
      </c>
      <c r="B77">
        <v>60.666326258033301</v>
      </c>
      <c r="C77">
        <v>55.514289218686102</v>
      </c>
      <c r="D77">
        <v>51.2018967843388</v>
      </c>
    </row>
  </sheetData>
  <pageMargins left="0.7" right="0.7" top="0.75" bottom="0.75" header="0.3" footer="0.3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6349A-11D6-4B16-900F-F348CF4EB39B}">
  <dimension ref="A1:D77"/>
  <sheetViews>
    <sheetView workbookViewId="0">
      <selection sqref="A1:D1048576"/>
    </sheetView>
  </sheetViews>
  <sheetFormatPr defaultRowHeight="14.5" x14ac:dyDescent="0.35"/>
  <sheetData>
    <row r="1" spans="1:4" ht="58" x14ac:dyDescent="0.35">
      <c r="A1" t="s">
        <v>63</v>
      </c>
      <c r="B1" s="23" t="s">
        <v>73</v>
      </c>
      <c r="C1" s="23" t="s">
        <v>74</v>
      </c>
      <c r="D1" s="23" t="s">
        <v>75</v>
      </c>
    </row>
    <row r="2" spans="1:4" x14ac:dyDescent="0.35">
      <c r="A2">
        <v>0</v>
      </c>
      <c r="B2">
        <v>191.52021327507899</v>
      </c>
      <c r="C2">
        <v>94.3893998701801</v>
      </c>
      <c r="D2">
        <v>40.087811772044503</v>
      </c>
    </row>
    <row r="3" spans="1:4" x14ac:dyDescent="0.35">
      <c r="A3">
        <v>0.1</v>
      </c>
      <c r="B3">
        <v>179.868415452248</v>
      </c>
      <c r="C3">
        <v>85.582766017950405</v>
      </c>
      <c r="D3">
        <v>36.866945784991003</v>
      </c>
    </row>
    <row r="4" spans="1:4" x14ac:dyDescent="0.35">
      <c r="A4">
        <v>0.2</v>
      </c>
      <c r="B4">
        <v>168.32997183665901</v>
      </c>
      <c r="C4">
        <v>77.488351187618804</v>
      </c>
      <c r="D4">
        <v>33.995322204363902</v>
      </c>
    </row>
    <row r="5" spans="1:4" x14ac:dyDescent="0.35">
      <c r="A5">
        <v>0.3</v>
      </c>
      <c r="B5">
        <v>156.973340530786</v>
      </c>
      <c r="C5">
        <v>70.094735921518193</v>
      </c>
      <c r="D5">
        <v>31.429897480440001</v>
      </c>
    </row>
    <row r="6" spans="1:4" x14ac:dyDescent="0.35">
      <c r="A6">
        <v>0.4</v>
      </c>
      <c r="B6">
        <v>145.882042225443</v>
      </c>
      <c r="C6">
        <v>63.376202694127201</v>
      </c>
      <c r="D6">
        <v>29.1346269501433</v>
      </c>
    </row>
    <row r="7" spans="1:4" x14ac:dyDescent="0.35">
      <c r="A7">
        <v>0.5</v>
      </c>
      <c r="B7">
        <v>135.152408681178</v>
      </c>
      <c r="C7">
        <v>57.298974592142102</v>
      </c>
      <c r="D7">
        <v>27.079972319613901</v>
      </c>
    </row>
    <row r="8" spans="1:4" x14ac:dyDescent="0.35">
      <c r="A8">
        <v>0.6</v>
      </c>
      <c r="B8">
        <v>124.878772734649</v>
      </c>
      <c r="C8">
        <v>51.8267126625692</v>
      </c>
      <c r="D8">
        <v>25.241547943586099</v>
      </c>
    </row>
    <row r="9" spans="1:4" x14ac:dyDescent="0.35">
      <c r="A9">
        <v>0.7</v>
      </c>
      <c r="B9">
        <v>115.13671239678099</v>
      </c>
      <c r="C9">
        <v>46.923495597105003</v>
      </c>
      <c r="D9">
        <v>23.598382230536799</v>
      </c>
    </row>
    <row r="10" spans="1:4" x14ac:dyDescent="0.35">
      <c r="A10">
        <v>0.8</v>
      </c>
      <c r="B10">
        <v>105.973302596281</v>
      </c>
      <c r="C10">
        <v>42.554047316655499</v>
      </c>
      <c r="D10">
        <v>22.131590556315199</v>
      </c>
    </row>
    <row r="11" spans="1:4" x14ac:dyDescent="0.35">
      <c r="A11">
        <v>0.9</v>
      </c>
      <c r="B11">
        <v>97.406221815843793</v>
      </c>
      <c r="C11">
        <v>38.682196204426099</v>
      </c>
      <c r="D11">
        <v>20.823813438603398</v>
      </c>
    </row>
    <row r="12" spans="1:4" x14ac:dyDescent="0.35">
      <c r="A12">
        <v>1</v>
      </c>
      <c r="B12">
        <v>89.4296669124533</v>
      </c>
      <c r="C12">
        <v>35.2694260988644</v>
      </c>
      <c r="D12">
        <v>19.659108508246799</v>
      </c>
    </row>
    <row r="13" spans="1:4" x14ac:dyDescent="0.35">
      <c r="A13">
        <v>1.1000000000000001</v>
      </c>
      <c r="B13">
        <v>82.023060375051898</v>
      </c>
      <c r="C13">
        <v>32.274911312005699</v>
      </c>
      <c r="D13">
        <v>18.622803528738999</v>
      </c>
    </row>
    <row r="14" spans="1:4" x14ac:dyDescent="0.35">
      <c r="A14">
        <v>1.2</v>
      </c>
      <c r="B14">
        <v>75.159236508273807</v>
      </c>
      <c r="C14">
        <v>29.656747463822601</v>
      </c>
      <c r="D14">
        <v>17.701192111464302</v>
      </c>
    </row>
    <row r="15" spans="1:4" x14ac:dyDescent="0.35">
      <c r="A15">
        <v>1.3</v>
      </c>
      <c r="B15">
        <v>68.8107208342213</v>
      </c>
      <c r="C15">
        <v>27.3733657958926</v>
      </c>
      <c r="D15">
        <v>16.881335162464602</v>
      </c>
    </row>
    <row r="16" spans="1:4" x14ac:dyDescent="0.35">
      <c r="A16">
        <v>1.4</v>
      </c>
      <c r="B16">
        <v>62.953481591066001</v>
      </c>
      <c r="C16">
        <v>25.384636372564501</v>
      </c>
      <c r="D16">
        <v>16.1511600320413</v>
      </c>
    </row>
    <row r="17" spans="1:4" x14ac:dyDescent="0.35">
      <c r="A17">
        <v>1.5</v>
      </c>
      <c r="B17">
        <v>57.567901701362302</v>
      </c>
      <c r="C17">
        <v>23.652694013820899</v>
      </c>
      <c r="D17">
        <v>15.499699034079701</v>
      </c>
    </row>
    <row r="18" spans="1:4" x14ac:dyDescent="0.35">
      <c r="A18">
        <v>1.6</v>
      </c>
      <c r="B18">
        <v>52.6376510344843</v>
      </c>
      <c r="C18">
        <v>22.142649842574301</v>
      </c>
      <c r="D18">
        <v>14.9171802755443</v>
      </c>
    </row>
    <row r="19" spans="1:4" x14ac:dyDescent="0.35">
      <c r="A19">
        <v>1.7</v>
      </c>
      <c r="B19">
        <v>48.147712452413103</v>
      </c>
      <c r="C19">
        <v>20.8232559674681</v>
      </c>
      <c r="D19">
        <v>14.394909787710199</v>
      </c>
    </row>
    <row r="20" spans="1:4" x14ac:dyDescent="0.35">
      <c r="A20">
        <v>1.8</v>
      </c>
      <c r="B20">
        <v>44.0821354097979</v>
      </c>
      <c r="C20">
        <v>19.6674235879332</v>
      </c>
      <c r="D20">
        <v>13.9251285280481</v>
      </c>
    </row>
    <row r="21" spans="1:4" x14ac:dyDescent="0.35">
      <c r="A21">
        <v>1.9</v>
      </c>
      <c r="B21">
        <v>40.421858300456002</v>
      </c>
      <c r="C21">
        <v>18.652401017324699</v>
      </c>
      <c r="D21">
        <v>13.501014722233901</v>
      </c>
    </row>
    <row r="22" spans="1:4" x14ac:dyDescent="0.35">
      <c r="A22">
        <v>2</v>
      </c>
      <c r="B22">
        <v>37.143540588275798</v>
      </c>
      <c r="C22">
        <v>17.759496867819699</v>
      </c>
      <c r="D22">
        <v>13.1168207671179</v>
      </c>
    </row>
    <row r="23" spans="1:4" x14ac:dyDescent="0.35">
      <c r="A23">
        <v>2.1</v>
      </c>
      <c r="B23">
        <v>34.220083599409399</v>
      </c>
      <c r="C23">
        <v>16.9734177277799</v>
      </c>
      <c r="D23">
        <v>12.768002299449901</v>
      </c>
    </row>
    <row r="24" spans="1:4" x14ac:dyDescent="0.35">
      <c r="A24">
        <v>2.2000000000000002</v>
      </c>
      <c r="B24">
        <v>31.622330201801201</v>
      </c>
      <c r="C24">
        <v>16.2814086154733</v>
      </c>
      <c r="D24">
        <v>12.451196562882901</v>
      </c>
    </row>
    <row r="25" spans="1:4" x14ac:dyDescent="0.35">
      <c r="A25">
        <v>2.2999999999999998</v>
      </c>
      <c r="B25">
        <v>29.320762611689901</v>
      </c>
      <c r="C25">
        <v>15.672376037410899</v>
      </c>
      <c r="D25">
        <v>12.163996499318699</v>
      </c>
    </row>
    <row r="26" spans="1:4" x14ac:dyDescent="0.35">
      <c r="A26">
        <v>2.4</v>
      </c>
      <c r="B26">
        <v>27.286440052028802</v>
      </c>
      <c r="C26">
        <v>15.136136857155</v>
      </c>
      <c r="D26">
        <v>11.904576053416401</v>
      </c>
    </row>
    <row r="27" spans="1:4" x14ac:dyDescent="0.35">
      <c r="A27">
        <v>2.5</v>
      </c>
      <c r="B27">
        <v>25.491266600095202</v>
      </c>
      <c r="C27">
        <v>14.6629461491474</v>
      </c>
      <c r="D27">
        <v>11.671290560556701</v>
      </c>
    </row>
    <row r="28" spans="1:4" x14ac:dyDescent="0.35">
      <c r="A28">
        <v>2.6</v>
      </c>
      <c r="B28">
        <v>23.9081487942358</v>
      </c>
      <c r="C28">
        <v>14.2434377025142</v>
      </c>
      <c r="D28">
        <v>11.462374689634</v>
      </c>
    </row>
    <row r="29" spans="1:4" x14ac:dyDescent="0.35">
      <c r="A29">
        <v>2.7</v>
      </c>
      <c r="B29">
        <v>22.511451070250398</v>
      </c>
      <c r="C29">
        <v>13.868959956509601</v>
      </c>
      <c r="D29">
        <v>11.2758036998968</v>
      </c>
    </row>
    <row r="30" spans="1:4" x14ac:dyDescent="0.35">
      <c r="A30">
        <v>2.8</v>
      </c>
      <c r="B30">
        <v>21.277685999311799</v>
      </c>
      <c r="C30">
        <v>13.5320690962534</v>
      </c>
      <c r="D30">
        <v>11.109312226754801</v>
      </c>
    </row>
    <row r="31" spans="1:4" x14ac:dyDescent="0.35">
      <c r="A31">
        <v>2.9</v>
      </c>
      <c r="B31">
        <v>20.1860697517929</v>
      </c>
      <c r="C31">
        <v>13.226843171908801</v>
      </c>
      <c r="D31">
        <v>10.960514410014801</v>
      </c>
    </row>
    <row r="32" spans="1:4" x14ac:dyDescent="0.35">
      <c r="A32">
        <v>3</v>
      </c>
      <c r="B32">
        <v>19.218659858400699</v>
      </c>
      <c r="C32">
        <v>12.9488105329373</v>
      </c>
      <c r="D32">
        <v>10.8270541282278</v>
      </c>
    </row>
    <row r="33" spans="1:4" x14ac:dyDescent="0.35">
      <c r="A33">
        <v>3.1</v>
      </c>
      <c r="B33">
        <v>18.360094388411401</v>
      </c>
      <c r="C33">
        <v>12.6945462182579</v>
      </c>
      <c r="D33">
        <v>10.706728666342199</v>
      </c>
    </row>
    <row r="34" spans="1:4" x14ac:dyDescent="0.35">
      <c r="A34">
        <v>3.2</v>
      </c>
      <c r="B34">
        <v>17.597162596349801</v>
      </c>
      <c r="C34">
        <v>12.461190057560501</v>
      </c>
      <c r="D34">
        <v>10.597558174267499</v>
      </c>
    </row>
    <row r="35" spans="1:4" x14ac:dyDescent="0.35">
      <c r="A35">
        <v>3.3</v>
      </c>
      <c r="B35">
        <v>16.918424354673899</v>
      </c>
      <c r="C35">
        <v>12.2461477758755</v>
      </c>
      <c r="D35">
        <v>10.497800489029601</v>
      </c>
    </row>
    <row r="36" spans="1:4" x14ac:dyDescent="0.35">
      <c r="A36">
        <v>3.4</v>
      </c>
      <c r="B36">
        <v>16.313935586085702</v>
      </c>
      <c r="C36">
        <v>12.0470654043691</v>
      </c>
      <c r="D36">
        <v>10.4059239192416</v>
      </c>
    </row>
    <row r="37" spans="1:4" x14ac:dyDescent="0.35">
      <c r="A37">
        <v>3.5</v>
      </c>
      <c r="B37">
        <v>15.7749953126989</v>
      </c>
      <c r="C37">
        <v>11.861968782037</v>
      </c>
      <c r="D37">
        <v>10.3205477586709</v>
      </c>
    </row>
    <row r="38" spans="1:4" x14ac:dyDescent="0.35">
      <c r="A38">
        <v>3.6</v>
      </c>
      <c r="B38">
        <v>15.2938195348476</v>
      </c>
      <c r="C38">
        <v>11.6893880645307</v>
      </c>
      <c r="D38">
        <v>10.240356692493201</v>
      </c>
    </row>
    <row r="39" spans="1:4" x14ac:dyDescent="0.35">
      <c r="A39">
        <v>3.7</v>
      </c>
      <c r="B39">
        <v>14.8631622942266</v>
      </c>
      <c r="C39">
        <v>11.528358834330399</v>
      </c>
      <c r="D39">
        <v>10.1640127382808</v>
      </c>
    </row>
    <row r="40" spans="1:4" x14ac:dyDescent="0.35">
      <c r="A40">
        <v>3.8</v>
      </c>
      <c r="B40">
        <v>14.476051345124199</v>
      </c>
      <c r="C40">
        <v>11.3783044560956</v>
      </c>
      <c r="D40">
        <v>10.090122248279</v>
      </c>
    </row>
    <row r="41" spans="1:4" x14ac:dyDescent="0.35">
      <c r="A41">
        <v>3.9</v>
      </c>
      <c r="B41">
        <v>14.1258379748765</v>
      </c>
      <c r="C41">
        <v>11.238865612322201</v>
      </c>
      <c r="D41">
        <v>10.0173180347771</v>
      </c>
    </row>
    <row r="42" spans="1:4" x14ac:dyDescent="0.35">
      <c r="A42">
        <v>4</v>
      </c>
      <c r="B42">
        <v>13.806585622799201</v>
      </c>
      <c r="C42">
        <v>11.1097391734907</v>
      </c>
      <c r="D42">
        <v>9.9444509489605295</v>
      </c>
    </row>
    <row r="43" spans="1:4" x14ac:dyDescent="0.35">
      <c r="A43">
        <v>4.0999999999999996</v>
      </c>
      <c r="B43">
        <v>13.513561688274301</v>
      </c>
      <c r="C43">
        <v>10.990556765271799</v>
      </c>
      <c r="D43">
        <v>9.8707955751481204</v>
      </c>
    </row>
    <row r="44" spans="1:4" x14ac:dyDescent="0.35">
      <c r="A44">
        <v>4.2</v>
      </c>
      <c r="B44">
        <v>13.2435001006313</v>
      </c>
      <c r="C44">
        <v>10.880806695743701</v>
      </c>
      <c r="D44">
        <v>9.7961514550526001</v>
      </c>
    </row>
    <row r="45" spans="1:4" x14ac:dyDescent="0.35">
      <c r="A45">
        <v>4.3</v>
      </c>
      <c r="B45">
        <v>12.9944530344179</v>
      </c>
      <c r="C45">
        <v>10.779789312835399</v>
      </c>
      <c r="D45">
        <v>9.7207899350795497</v>
      </c>
    </row>
    <row r="46" spans="1:4" x14ac:dyDescent="0.35">
      <c r="A46">
        <v>4.4000000000000004</v>
      </c>
      <c r="B46">
        <v>12.7652956052926</v>
      </c>
      <c r="C46">
        <v>10.6865893864671</v>
      </c>
      <c r="D46">
        <v>9.6452903695202092</v>
      </c>
    </row>
    <row r="47" spans="1:4" x14ac:dyDescent="0.35">
      <c r="A47">
        <v>4.5</v>
      </c>
      <c r="B47">
        <v>12.5551077179987</v>
      </c>
      <c r="C47">
        <v>10.600049790844499</v>
      </c>
      <c r="D47">
        <v>9.5703524788938701</v>
      </c>
    </row>
    <row r="48" spans="1:4" x14ac:dyDescent="0.35">
      <c r="A48">
        <v>4.5999999999999996</v>
      </c>
      <c r="B48">
        <v>12.3626748275798</v>
      </c>
      <c r="C48">
        <v>10.5187505879939</v>
      </c>
      <c r="D48">
        <v>9.4966514848060992</v>
      </c>
    </row>
    <row r="49" spans="1:4" x14ac:dyDescent="0.35">
      <c r="A49">
        <v>4.7</v>
      </c>
      <c r="B49">
        <v>12.1862496483062</v>
      </c>
      <c r="C49">
        <v>10.4410361197948</v>
      </c>
      <c r="D49">
        <v>9.4247568863752704</v>
      </c>
    </row>
    <row r="50" spans="1:4" x14ac:dyDescent="0.35">
      <c r="A50">
        <v>4.8</v>
      </c>
      <c r="B50">
        <v>12.0235662275994</v>
      </c>
      <c r="C50">
        <v>10.365148906120501</v>
      </c>
      <c r="D50">
        <v>9.35510190575034</v>
      </c>
    </row>
    <row r="51" spans="1:4" x14ac:dyDescent="0.35">
      <c r="A51">
        <v>4.9000000000000004</v>
      </c>
      <c r="B51">
        <v>11.872004076916999</v>
      </c>
      <c r="C51">
        <v>10.2894754702128</v>
      </c>
      <c r="D51">
        <v>9.2879798744722208</v>
      </c>
    </row>
    <row r="52" spans="1:4" x14ac:dyDescent="0.35">
      <c r="A52">
        <v>5</v>
      </c>
      <c r="B52">
        <v>11.728826085021799</v>
      </c>
      <c r="C52">
        <v>10.212810361605399</v>
      </c>
      <c r="D52">
        <v>9.2235484906411607</v>
      </c>
    </row>
    <row r="53" spans="1:4" x14ac:dyDescent="0.35">
      <c r="A53">
        <v>5.0999999999999996</v>
      </c>
      <c r="B53">
        <v>11.591483095076001</v>
      </c>
      <c r="C53">
        <v>10.1344963175206</v>
      </c>
      <c r="D53">
        <v>9.1618329082733094</v>
      </c>
    </row>
    <row r="54" spans="1:4" x14ac:dyDescent="0.35">
      <c r="A54">
        <v>5.2</v>
      </c>
      <c r="B54">
        <v>11.457966684439601</v>
      </c>
      <c r="C54">
        <v>10.0543626046312</v>
      </c>
      <c r="D54">
        <v>9.1027283992260806</v>
      </c>
    </row>
    <row r="55" spans="1:4" x14ac:dyDescent="0.35">
      <c r="A55">
        <v>5.3</v>
      </c>
      <c r="B55">
        <v>11.3271063757</v>
      </c>
      <c r="C55">
        <v>9.9725173087155596</v>
      </c>
      <c r="D55">
        <v>9.0460096023901109</v>
      </c>
    </row>
    <row r="56" spans="1:4" x14ac:dyDescent="0.35">
      <c r="A56">
        <v>5.4</v>
      </c>
      <c r="B56">
        <v>11.1986736399076</v>
      </c>
      <c r="C56">
        <v>9.8891449798745708</v>
      </c>
      <c r="D56">
        <v>8.9913535295907607</v>
      </c>
    </row>
    <row r="57" spans="1:4" x14ac:dyDescent="0.35">
      <c r="A57">
        <v>5.5</v>
      </c>
      <c r="B57">
        <v>11.0732374869984</v>
      </c>
      <c r="C57">
        <v>9.8044390752056003</v>
      </c>
      <c r="D57">
        <v>8.9383776201618002</v>
      </c>
    </row>
    <row r="58" spans="1:4" x14ac:dyDescent="0.35">
      <c r="A58">
        <v>5.6</v>
      </c>
      <c r="B58">
        <v>10.951842384974</v>
      </c>
      <c r="C58">
        <v>9.7186784943936804</v>
      </c>
      <c r="D58">
        <v>8.8866866349802596</v>
      </c>
    </row>
    <row r="59" spans="1:4" x14ac:dyDescent="0.35">
      <c r="A59">
        <v>5.7</v>
      </c>
      <c r="B59">
        <v>10.835643840781101</v>
      </c>
      <c r="C59">
        <v>9.6323449627858704</v>
      </c>
      <c r="D59">
        <v>8.8359187804484502</v>
      </c>
    </row>
    <row r="60" spans="1:4" x14ac:dyDescent="0.35">
      <c r="A60">
        <v>5.8</v>
      </c>
      <c r="B60">
        <v>10.7256140369756</v>
      </c>
      <c r="C60">
        <v>9.5461633006653006</v>
      </c>
      <c r="D60">
        <v>8.7857838548724292</v>
      </c>
    </row>
    <row r="61" spans="1:4" x14ac:dyDescent="0.35">
      <c r="A61">
        <v>5.9</v>
      </c>
      <c r="B61">
        <v>10.6223657413128</v>
      </c>
      <c r="C61">
        <v>9.4610210312549707</v>
      </c>
      <c r="D61">
        <v>8.7360906316890592</v>
      </c>
    </row>
    <row r="62" spans="1:4" x14ac:dyDescent="0.35">
      <c r="A62">
        <v>6</v>
      </c>
      <c r="B62">
        <v>10.5260890657147</v>
      </c>
      <c r="C62">
        <v>9.3778089842309793</v>
      </c>
      <c r="D62">
        <v>8.6867624007754802</v>
      </c>
    </row>
    <row r="63" spans="1:4" x14ac:dyDescent="0.35">
      <c r="A63">
        <v>6.1</v>
      </c>
      <c r="B63">
        <v>10.4365713640737</v>
      </c>
      <c r="C63">
        <v>9.2972595871369403</v>
      </c>
      <c r="D63">
        <v>8.6378382072440196</v>
      </c>
    </row>
    <row r="64" spans="1:4" x14ac:dyDescent="0.35">
      <c r="A64">
        <v>6.2</v>
      </c>
      <c r="B64">
        <v>10.353267905330901</v>
      </c>
      <c r="C64">
        <v>9.2198412597068504</v>
      </c>
      <c r="D64">
        <v>8.5894567040854195</v>
      </c>
    </row>
    <row r="65" spans="1:4" x14ac:dyDescent="0.35">
      <c r="A65">
        <v>6.3</v>
      </c>
      <c r="B65">
        <v>10.2753969125396</v>
      </c>
      <c r="C65">
        <v>9.1457277265035195</v>
      </c>
      <c r="D65">
        <v>8.5418227452190596</v>
      </c>
    </row>
    <row r="66" spans="1:4" x14ac:dyDescent="0.35">
      <c r="A66">
        <v>6.4</v>
      </c>
      <c r="B66">
        <v>10.2020404004978</v>
      </c>
      <c r="C66">
        <v>9.0748300342622006</v>
      </c>
      <c r="D66">
        <v>8.4951626544564096</v>
      </c>
    </row>
    <row r="67" spans="1:4" x14ac:dyDescent="0.35">
      <c r="A67">
        <v>6.5</v>
      </c>
      <c r="B67">
        <v>10.132240214981101</v>
      </c>
      <c r="C67">
        <v>9.0068669687255607</v>
      </c>
      <c r="D67">
        <v>8.4496785403886996</v>
      </c>
    </row>
    <row r="68" spans="1:4" x14ac:dyDescent="0.35">
      <c r="A68">
        <v>6.6</v>
      </c>
      <c r="B68">
        <v>10.0650847427047</v>
      </c>
      <c r="C68">
        <v>8.94145066985757</v>
      </c>
      <c r="D68">
        <v>8.4055122131084303</v>
      </c>
    </row>
    <row r="69" spans="1:4" x14ac:dyDescent="0.35">
      <c r="A69">
        <v>6.7</v>
      </c>
      <c r="B69">
        <v>9.9997830009722506</v>
      </c>
      <c r="C69">
        <v>8.8781687144930093</v>
      </c>
      <c r="D69">
        <v>8.3627252111639994</v>
      </c>
    </row>
    <row r="70" spans="1:4" x14ac:dyDescent="0.35">
      <c r="A70">
        <v>6.8</v>
      </c>
      <c r="B70">
        <v>9.9357193671838502</v>
      </c>
      <c r="C70">
        <v>8.8166475030666298</v>
      </c>
      <c r="D70">
        <v>8.3212953264136598</v>
      </c>
    </row>
    <row r="71" spans="1:4" x14ac:dyDescent="0.35">
      <c r="A71">
        <v>6.9</v>
      </c>
      <c r="B71">
        <v>9.8724792097966905</v>
      </c>
      <c r="C71">
        <v>8.7565869322766794</v>
      </c>
      <c r="D71">
        <v>8.2811247790416296</v>
      </c>
    </row>
    <row r="72" spans="1:4" x14ac:dyDescent="0.35">
      <c r="A72">
        <v>7</v>
      </c>
      <c r="B72">
        <v>9.8098391675053094</v>
      </c>
      <c r="C72">
        <v>8.6977657005679507</v>
      </c>
      <c r="D72">
        <v>8.2420533693416704</v>
      </c>
    </row>
    <row r="73" spans="1:4" x14ac:dyDescent="0.35">
      <c r="A73">
        <v>7.1</v>
      </c>
      <c r="B73">
        <v>9.7477263778110093</v>
      </c>
      <c r="C73">
        <v>8.6400268887071991</v>
      </c>
      <c r="D73">
        <v>8.2038722129186805</v>
      </c>
    </row>
    <row r="74" spans="1:4" x14ac:dyDescent="0.35">
      <c r="A74">
        <v>7.2</v>
      </c>
      <c r="B74">
        <v>9.6861622880923797</v>
      </c>
      <c r="C74">
        <v>8.5832580035202604</v>
      </c>
      <c r="D74">
        <v>8.1663380700942394</v>
      </c>
    </row>
    <row r="75" spans="1:4" x14ac:dyDescent="0.35">
      <c r="A75">
        <v>7.3</v>
      </c>
      <c r="B75">
        <v>9.6252110467085306</v>
      </c>
      <c r="C75">
        <v>8.5273763327973509</v>
      </c>
      <c r="D75">
        <v>8.1291911177277694</v>
      </c>
    </row>
    <row r="76" spans="1:4" x14ac:dyDescent="0.35">
      <c r="A76">
        <v>7.4</v>
      </c>
      <c r="B76">
        <v>9.5649473090591304</v>
      </c>
      <c r="C76">
        <v>8.4723238436179997</v>
      </c>
      <c r="D76">
        <v>8.0921776357998993</v>
      </c>
    </row>
    <row r="77" spans="1:4" x14ac:dyDescent="0.35">
      <c r="A77">
        <v>7.5</v>
      </c>
      <c r="B77">
        <v>9.5054475211173095</v>
      </c>
      <c r="C77">
        <v>8.4180710901293594</v>
      </c>
      <c r="D77">
        <v>8.0550744246873194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B3507-0A07-45BF-83A1-C866CE856EC7}">
  <dimension ref="A1:H8"/>
  <sheetViews>
    <sheetView workbookViewId="0">
      <selection sqref="A1:D8"/>
    </sheetView>
  </sheetViews>
  <sheetFormatPr defaultRowHeight="14.5" x14ac:dyDescent="0.35"/>
  <sheetData>
    <row r="1" spans="1:8" ht="29" x14ac:dyDescent="0.35">
      <c r="A1" s="25" t="s">
        <v>15</v>
      </c>
      <c r="B1" s="27" t="s">
        <v>12</v>
      </c>
      <c r="C1" s="27"/>
      <c r="D1" s="27"/>
      <c r="E1" s="25" t="s">
        <v>14</v>
      </c>
      <c r="F1" s="27" t="s">
        <v>0</v>
      </c>
      <c r="G1" s="27"/>
      <c r="H1" s="27"/>
    </row>
    <row r="2" spans="1:8" ht="58" x14ac:dyDescent="0.35">
      <c r="A2" s="4" t="s">
        <v>1</v>
      </c>
      <c r="B2" s="5" t="s">
        <v>2</v>
      </c>
      <c r="C2" s="5" t="s">
        <v>3</v>
      </c>
      <c r="D2" s="5" t="s">
        <v>4</v>
      </c>
      <c r="E2" s="4" t="s">
        <v>1</v>
      </c>
      <c r="F2" s="5" t="s">
        <v>2</v>
      </c>
      <c r="G2" s="5" t="s">
        <v>3</v>
      </c>
      <c r="H2" s="5" t="s">
        <v>4</v>
      </c>
    </row>
    <row r="3" spans="1:8" ht="29" x14ac:dyDescent="0.35">
      <c r="A3" s="5" t="s">
        <v>5</v>
      </c>
      <c r="B3" s="26">
        <v>194</v>
      </c>
      <c r="C3" s="26">
        <v>192</v>
      </c>
      <c r="D3" s="26">
        <v>196</v>
      </c>
      <c r="E3" s="5" t="s">
        <v>5</v>
      </c>
      <c r="F3" s="26">
        <v>33.630000000000003</v>
      </c>
      <c r="G3" s="26">
        <v>34.159999999999997</v>
      </c>
      <c r="H3" s="26">
        <v>35.22</v>
      </c>
    </row>
    <row r="4" spans="1:8" ht="29" x14ac:dyDescent="0.35">
      <c r="A4" s="5" t="s">
        <v>6</v>
      </c>
      <c r="B4" s="26">
        <v>186</v>
      </c>
      <c r="C4" s="26">
        <v>178</v>
      </c>
      <c r="D4" s="26">
        <v>191</v>
      </c>
      <c r="E4" s="5" t="s">
        <v>6</v>
      </c>
      <c r="F4" s="26">
        <v>36.32</v>
      </c>
      <c r="G4" s="26">
        <v>37.299999999999997</v>
      </c>
      <c r="H4" s="26">
        <v>35.32</v>
      </c>
    </row>
    <row r="5" spans="1:8" x14ac:dyDescent="0.35">
      <c r="A5" s="5" t="s">
        <v>7</v>
      </c>
      <c r="B5" s="26">
        <v>66</v>
      </c>
      <c r="C5" s="26">
        <v>46</v>
      </c>
      <c r="D5" s="26">
        <v>92</v>
      </c>
      <c r="E5" s="5" t="s">
        <v>7</v>
      </c>
      <c r="F5" s="26">
        <v>44.66</v>
      </c>
      <c r="G5" s="26">
        <v>33.35</v>
      </c>
      <c r="H5" s="26">
        <v>47.41</v>
      </c>
    </row>
    <row r="6" spans="1:8" ht="43.5" x14ac:dyDescent="0.35">
      <c r="A6" s="5" t="s">
        <v>8</v>
      </c>
      <c r="B6" s="26">
        <v>20</v>
      </c>
      <c r="C6" s="26">
        <v>12</v>
      </c>
      <c r="D6" s="26">
        <v>30</v>
      </c>
      <c r="E6" s="5" t="s">
        <v>8</v>
      </c>
      <c r="F6" s="26">
        <v>19.350000000000001</v>
      </c>
      <c r="G6" s="26">
        <v>12.08</v>
      </c>
      <c r="H6" s="26">
        <v>25.7</v>
      </c>
    </row>
    <row r="7" spans="1:8" x14ac:dyDescent="0.35">
      <c r="A7" s="5" t="s">
        <v>9</v>
      </c>
      <c r="B7" s="26">
        <v>4</v>
      </c>
      <c r="C7" s="26">
        <v>3</v>
      </c>
      <c r="D7" s="26">
        <v>6</v>
      </c>
      <c r="E7" s="5" t="s">
        <v>9</v>
      </c>
      <c r="F7" s="26">
        <v>6.52</v>
      </c>
      <c r="G7" s="26">
        <v>4.0999999999999996</v>
      </c>
      <c r="H7" s="26">
        <v>8.9499999999999993</v>
      </c>
    </row>
    <row r="8" spans="1:8" x14ac:dyDescent="0.35">
      <c r="A8" s="5" t="s">
        <v>10</v>
      </c>
      <c r="B8" s="26">
        <v>1</v>
      </c>
      <c r="C8" s="26">
        <v>1</v>
      </c>
      <c r="D8" s="26">
        <v>1</v>
      </c>
      <c r="E8" s="5" t="s">
        <v>10</v>
      </c>
      <c r="F8" s="26">
        <v>2.3199999999999998</v>
      </c>
      <c r="G8" s="26">
        <v>2.4900000000000002</v>
      </c>
      <c r="H8" s="26">
        <v>2.27</v>
      </c>
    </row>
  </sheetData>
  <mergeCells count="2">
    <mergeCell ref="B1:D1"/>
    <mergeCell ref="F1:H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FB6EC-53FB-4596-BE10-8A0D404D0C5C}">
  <dimension ref="A1:D8"/>
  <sheetViews>
    <sheetView workbookViewId="0">
      <selection activeCell="B3" sqref="B3:D8"/>
    </sheetView>
  </sheetViews>
  <sheetFormatPr defaultRowHeight="14.5" x14ac:dyDescent="0.35"/>
  <sheetData>
    <row r="1" spans="1:4" x14ac:dyDescent="0.35">
      <c r="A1" s="25" t="s">
        <v>15</v>
      </c>
      <c r="B1" s="27" t="s">
        <v>12</v>
      </c>
      <c r="C1" s="27"/>
      <c r="D1" s="27"/>
    </row>
    <row r="2" spans="1:4" ht="58" x14ac:dyDescent="0.35">
      <c r="A2" s="4" t="s">
        <v>1</v>
      </c>
      <c r="B2" s="5" t="s">
        <v>2</v>
      </c>
      <c r="C2" s="5" t="s">
        <v>3</v>
      </c>
      <c r="D2" s="5" t="s">
        <v>4</v>
      </c>
    </row>
    <row r="3" spans="1:4" ht="29" x14ac:dyDescent="0.35">
      <c r="A3" s="5" t="s">
        <v>5</v>
      </c>
      <c r="B3" s="26">
        <f>'Uganda Child PM DALYs'!B3+'Uganda Adults PM DALYs'!B3</f>
        <v>316</v>
      </c>
      <c r="C3" s="26">
        <f>'Uganda Child PM DALYs'!C3+'Uganda Adults PM DALYs'!C3</f>
        <v>308</v>
      </c>
      <c r="D3" s="26">
        <f>'Uganda Child PM DALYs'!D3+'Uganda Adults PM DALYs'!D3</f>
        <v>324</v>
      </c>
    </row>
    <row r="4" spans="1:4" ht="29" x14ac:dyDescent="0.35">
      <c r="A4" s="5" t="s">
        <v>6</v>
      </c>
      <c r="B4" s="26">
        <f>'Uganda Child PM DALYs'!B4+'Uganda Adults PM DALYs'!B4</f>
        <v>295</v>
      </c>
      <c r="C4" s="26">
        <f>'Uganda Child PM DALYs'!C4+'Uganda Adults PM DALYs'!C4</f>
        <v>280</v>
      </c>
      <c r="D4" s="26">
        <f>'Uganda Child PM DALYs'!D4+'Uganda Adults PM DALYs'!D4</f>
        <v>307</v>
      </c>
    </row>
    <row r="5" spans="1:4" x14ac:dyDescent="0.35">
      <c r="A5" s="5" t="s">
        <v>7</v>
      </c>
      <c r="B5" s="26">
        <f>'Uganda Child PM DALYs'!B5+'Uganda Adults PM DALYs'!B5</f>
        <v>117</v>
      </c>
      <c r="C5" s="26">
        <f>'Uganda Child PM DALYs'!C5+'Uganda Adults PM DALYs'!C5</f>
        <v>88</v>
      </c>
      <c r="D5" s="26">
        <f>'Uganda Child PM DALYs'!D5+'Uganda Adults PM DALYs'!D5</f>
        <v>155</v>
      </c>
    </row>
    <row r="6" spans="1:4" ht="43.5" x14ac:dyDescent="0.35">
      <c r="A6" s="5" t="s">
        <v>8</v>
      </c>
      <c r="B6" s="26">
        <f>'Uganda Child PM DALYs'!B6+'Uganda Adults PM DALYs'!B6</f>
        <v>42</v>
      </c>
      <c r="C6" s="26">
        <f>'Uganda Child PM DALYs'!C6+'Uganda Adults PM DALYs'!C6</f>
        <v>26</v>
      </c>
      <c r="D6" s="26">
        <f>'Uganda Child PM DALYs'!D6+'Uganda Adults PM DALYs'!D6</f>
        <v>61</v>
      </c>
    </row>
    <row r="7" spans="1:4" x14ac:dyDescent="0.35">
      <c r="A7" s="5" t="s">
        <v>9</v>
      </c>
      <c r="B7" s="26">
        <f>'Uganda Child PM DALYs'!B7+'Uganda Adults PM DALYs'!B7</f>
        <v>8</v>
      </c>
      <c r="C7" s="26">
        <f>'Uganda Child PM DALYs'!C7+'Uganda Adults PM DALYs'!C7</f>
        <v>5</v>
      </c>
      <c r="D7" s="26">
        <f>'Uganda Child PM DALYs'!D7+'Uganda Adults PM DALYs'!D7</f>
        <v>12</v>
      </c>
    </row>
    <row r="8" spans="1:4" x14ac:dyDescent="0.35">
      <c r="A8" s="5" t="s">
        <v>10</v>
      </c>
      <c r="B8" s="26" t="e">
        <f>'Uganda Child PM DALYs'!B8+'Uganda Adults PM DALYs'!B8</f>
        <v>#VALUE!</v>
      </c>
      <c r="C8" s="26" t="e">
        <f>'Uganda Child PM DALYs'!C8+'Uganda Adults PM DALYs'!C8</f>
        <v>#VALUE!</v>
      </c>
      <c r="D8" s="26" t="e">
        <f>'Uganda Child PM DALYs'!D8+'Uganda Adults PM DALYs'!D8</f>
        <v>#VALUE!</v>
      </c>
    </row>
  </sheetData>
  <mergeCells count="1">
    <mergeCell ref="B1:D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38E80-5789-4F17-834B-4ACA044313C2}">
  <dimension ref="A1:S13"/>
  <sheetViews>
    <sheetView workbookViewId="0">
      <selection activeCell="K13" sqref="K13:P13"/>
    </sheetView>
  </sheetViews>
  <sheetFormatPr defaultRowHeight="14.5" x14ac:dyDescent="0.35"/>
  <sheetData>
    <row r="1" spans="1:19" x14ac:dyDescent="0.35">
      <c r="A1" s="1" t="s">
        <v>15</v>
      </c>
      <c r="B1" s="9" t="s">
        <v>37</v>
      </c>
      <c r="C1" s="9"/>
      <c r="D1" s="9"/>
      <c r="E1" s="11" t="s">
        <v>38</v>
      </c>
      <c r="F1" s="11"/>
      <c r="G1" s="11"/>
      <c r="H1" t="s">
        <v>41</v>
      </c>
      <c r="K1" s="13" t="s">
        <v>39</v>
      </c>
      <c r="L1" s="13"/>
      <c r="M1" s="13"/>
      <c r="N1" s="15" t="s">
        <v>40</v>
      </c>
      <c r="O1" s="15"/>
      <c r="P1" s="15"/>
      <c r="Q1" t="s">
        <v>42</v>
      </c>
    </row>
    <row r="2" spans="1:19" ht="58" x14ac:dyDescent="0.35">
      <c r="B2" s="10" t="s">
        <v>2</v>
      </c>
      <c r="C2" s="10" t="s">
        <v>3</v>
      </c>
      <c r="D2" s="10" t="s">
        <v>4</v>
      </c>
      <c r="E2" s="12" t="s">
        <v>2</v>
      </c>
      <c r="F2" s="12" t="s">
        <v>3</v>
      </c>
      <c r="G2" s="12" t="s">
        <v>4</v>
      </c>
      <c r="H2" s="3" t="s">
        <v>2</v>
      </c>
      <c r="I2" s="3" t="s">
        <v>3</v>
      </c>
      <c r="J2" s="3" t="s">
        <v>4</v>
      </c>
      <c r="K2" s="14" t="s">
        <v>2</v>
      </c>
      <c r="L2" s="14" t="s">
        <v>3</v>
      </c>
      <c r="M2" s="14" t="s">
        <v>4</v>
      </c>
      <c r="N2" s="16" t="s">
        <v>2</v>
      </c>
      <c r="O2" s="16" t="s">
        <v>3</v>
      </c>
      <c r="P2" s="16" t="s">
        <v>4</v>
      </c>
      <c r="Q2" s="3" t="s">
        <v>2</v>
      </c>
      <c r="R2" s="3" t="s">
        <v>3</v>
      </c>
      <c r="S2" s="3" t="s">
        <v>4</v>
      </c>
    </row>
    <row r="3" spans="1:19" ht="29" x14ac:dyDescent="0.35">
      <c r="A3" s="2" t="s">
        <v>1</v>
      </c>
      <c r="B3" s="9"/>
      <c r="C3" s="9"/>
      <c r="D3" s="9"/>
      <c r="E3" s="11"/>
      <c r="F3" s="11"/>
      <c r="G3" s="11"/>
      <c r="K3" s="13"/>
      <c r="L3" s="13"/>
      <c r="M3" s="13"/>
      <c r="N3" s="15"/>
      <c r="O3" s="15"/>
      <c r="P3" s="15"/>
    </row>
    <row r="4" spans="1:19" ht="29" x14ac:dyDescent="0.35">
      <c r="A4" s="3" t="s">
        <v>5</v>
      </c>
      <c r="B4" s="9">
        <f>'Uganda Adults PM DALYs'!B3</f>
        <v>122</v>
      </c>
      <c r="C4" s="9">
        <f>'Uganda Adults PM DALYs'!C3</f>
        <v>116</v>
      </c>
      <c r="D4" s="9">
        <f>'Uganda Adults PM DALYs'!D3</f>
        <v>128</v>
      </c>
      <c r="E4" s="11">
        <f>'Uganda Child PM DALYs'!B3</f>
        <v>194</v>
      </c>
      <c r="F4" s="11">
        <f>'Uganda Child PM DALYs'!C3</f>
        <v>192</v>
      </c>
      <c r="G4" s="11">
        <f>'Uganda Child PM DALYs'!D3</f>
        <v>196</v>
      </c>
      <c r="H4">
        <f t="shared" ref="H4:H9" si="0">E4/(B4+E4)</f>
        <v>0.61392405063291144</v>
      </c>
      <c r="I4">
        <f t="shared" ref="I4:J9" si="1">F4/(C4+F4)</f>
        <v>0.62337662337662336</v>
      </c>
      <c r="J4">
        <f t="shared" si="1"/>
        <v>0.60493827160493829</v>
      </c>
      <c r="K4" s="13">
        <f>'Vietnam Adults PM DALYs'!B3</f>
        <v>261</v>
      </c>
      <c r="L4" s="13">
        <f>'Vietnam Adults PM DALYs'!C3</f>
        <v>244</v>
      </c>
      <c r="M4" s="13">
        <f>'Vietnam Adults PM DALYs'!D3</f>
        <v>277</v>
      </c>
      <c r="N4" s="15">
        <f>'Vietnam Child PM DALYs'!B3</f>
        <v>21</v>
      </c>
      <c r="O4" s="15">
        <f>'Vietnam Child PM DALYs'!C3</f>
        <v>20</v>
      </c>
      <c r="P4" s="15">
        <f>'Vietnam Child PM DALYs'!D3</f>
        <v>21</v>
      </c>
      <c r="Q4">
        <f t="shared" ref="Q4:Q9" si="2">(N4/(K4+N4))</f>
        <v>7.4468085106382975E-2</v>
      </c>
      <c r="R4">
        <f t="shared" ref="R4:S9" si="3">(O4/(L4+O4))</f>
        <v>7.575757575757576E-2</v>
      </c>
      <c r="S4">
        <f t="shared" si="3"/>
        <v>7.0469798657718116E-2</v>
      </c>
    </row>
    <row r="5" spans="1:19" ht="29" x14ac:dyDescent="0.35">
      <c r="A5" s="3" t="s">
        <v>6</v>
      </c>
      <c r="B5" s="9">
        <f>'Uganda Adults PM DALYs'!B4</f>
        <v>109</v>
      </c>
      <c r="C5" s="9">
        <f>'Uganda Adults PM DALYs'!C4</f>
        <v>102</v>
      </c>
      <c r="D5" s="9">
        <f>'Uganda Adults PM DALYs'!D4</f>
        <v>116</v>
      </c>
      <c r="E5" s="11">
        <f>'Uganda Child PM DALYs'!B4</f>
        <v>186</v>
      </c>
      <c r="F5" s="11">
        <f>'Uganda Child PM DALYs'!C4</f>
        <v>178</v>
      </c>
      <c r="G5" s="11">
        <f>'Uganda Child PM DALYs'!D4</f>
        <v>191</v>
      </c>
      <c r="H5">
        <f t="shared" si="0"/>
        <v>0.63050847457627124</v>
      </c>
      <c r="I5">
        <f t="shared" si="1"/>
        <v>0.63571428571428568</v>
      </c>
      <c r="J5">
        <f t="shared" si="1"/>
        <v>0.62214983713355054</v>
      </c>
      <c r="K5" s="13">
        <f>'Vietnam Adults PM DALYs'!B4</f>
        <v>226</v>
      </c>
      <c r="L5" s="13">
        <f>'Vietnam Adults PM DALYs'!C4</f>
        <v>213</v>
      </c>
      <c r="M5" s="13">
        <f>'Vietnam Adults PM DALYs'!D4</f>
        <v>246</v>
      </c>
      <c r="N5" s="15">
        <f>'Vietnam Child PM DALYs'!B4</f>
        <v>19</v>
      </c>
      <c r="O5" s="15">
        <f>'Vietnam Child PM DALYs'!C4</f>
        <v>19</v>
      </c>
      <c r="P5" s="15">
        <f>'Vietnam Child PM DALYs'!D4</f>
        <v>20</v>
      </c>
      <c r="Q5">
        <f t="shared" si="2"/>
        <v>7.7551020408163265E-2</v>
      </c>
      <c r="R5">
        <f t="shared" si="3"/>
        <v>8.1896551724137928E-2</v>
      </c>
      <c r="S5">
        <f t="shared" si="3"/>
        <v>7.5187969924812026E-2</v>
      </c>
    </row>
    <row r="6" spans="1:19" x14ac:dyDescent="0.35">
      <c r="A6" s="3" t="s">
        <v>7</v>
      </c>
      <c r="B6" s="9">
        <f>'Uganda Adults PM DALYs'!B5</f>
        <v>51</v>
      </c>
      <c r="C6" s="9">
        <f>'Uganda Adults PM DALYs'!C5</f>
        <v>42</v>
      </c>
      <c r="D6" s="9">
        <f>'Uganda Adults PM DALYs'!D5</f>
        <v>63</v>
      </c>
      <c r="E6" s="11">
        <f>'Uganda Child PM DALYs'!B5</f>
        <v>66</v>
      </c>
      <c r="F6" s="11">
        <f>'Uganda Child PM DALYs'!C5</f>
        <v>46</v>
      </c>
      <c r="G6" s="11">
        <f>'Uganda Child PM DALYs'!D5</f>
        <v>92</v>
      </c>
      <c r="H6">
        <f t="shared" si="0"/>
        <v>0.5641025641025641</v>
      </c>
      <c r="I6">
        <f t="shared" si="1"/>
        <v>0.52272727272727271</v>
      </c>
      <c r="J6">
        <f t="shared" si="1"/>
        <v>0.59354838709677415</v>
      </c>
      <c r="K6" s="13">
        <f>'Vietnam Adults PM DALYs'!B5</f>
        <v>97</v>
      </c>
      <c r="L6" s="13">
        <f>'Vietnam Adults PM DALYs'!C5</f>
        <v>71</v>
      </c>
      <c r="M6" s="13">
        <f>'Vietnam Adults PM DALYs'!D5</f>
        <v>121</v>
      </c>
      <c r="N6" s="15">
        <f>'Vietnam Child PM DALYs'!B5</f>
        <v>6</v>
      </c>
      <c r="O6" s="15">
        <f>'Vietnam Child PM DALYs'!C5</f>
        <v>4</v>
      </c>
      <c r="P6" s="15">
        <f>'Vietnam Child PM DALYs'!D5</f>
        <v>8</v>
      </c>
      <c r="Q6">
        <f t="shared" si="2"/>
        <v>5.8252427184466021E-2</v>
      </c>
      <c r="R6">
        <f t="shared" si="3"/>
        <v>5.3333333333333337E-2</v>
      </c>
      <c r="S6">
        <f t="shared" si="3"/>
        <v>6.2015503875968991E-2</v>
      </c>
    </row>
    <row r="7" spans="1:19" ht="43.5" x14ac:dyDescent="0.35">
      <c r="A7" s="3" t="s">
        <v>8</v>
      </c>
      <c r="B7" s="9">
        <f>'Uganda Adults PM DALYs'!B6</f>
        <v>22</v>
      </c>
      <c r="C7" s="9">
        <f>'Uganda Adults PM DALYs'!C6</f>
        <v>14</v>
      </c>
      <c r="D7" s="9">
        <f>'Uganda Adults PM DALYs'!D6</f>
        <v>31</v>
      </c>
      <c r="E7" s="11">
        <f>'Uganda Child PM DALYs'!B6</f>
        <v>20</v>
      </c>
      <c r="F7" s="11">
        <f>'Uganda Child PM DALYs'!C6</f>
        <v>12</v>
      </c>
      <c r="G7" s="11">
        <f>'Uganda Child PM DALYs'!D6</f>
        <v>30</v>
      </c>
      <c r="H7">
        <f t="shared" si="0"/>
        <v>0.47619047619047616</v>
      </c>
      <c r="I7">
        <f t="shared" si="1"/>
        <v>0.46153846153846156</v>
      </c>
      <c r="J7">
        <f t="shared" si="1"/>
        <v>0.49180327868852458</v>
      </c>
      <c r="K7" s="13">
        <f>'Vietnam Adults PM DALYs'!B6</f>
        <v>33</v>
      </c>
      <c r="L7" s="13">
        <f>'Vietnam Adults PM DALYs'!C6</f>
        <v>19</v>
      </c>
      <c r="M7" s="13">
        <f>'Vietnam Adults PM DALYs'!D6</f>
        <v>50</v>
      </c>
      <c r="N7" s="15">
        <f>'Vietnam Child PM DALYs'!B6</f>
        <v>2</v>
      </c>
      <c r="O7" s="15">
        <f>'Vietnam Child PM DALYs'!C6</f>
        <v>1</v>
      </c>
      <c r="P7" s="15">
        <f>'Vietnam Child PM DALYs'!D6</f>
        <v>3</v>
      </c>
      <c r="Q7">
        <f t="shared" si="2"/>
        <v>5.7142857142857141E-2</v>
      </c>
      <c r="R7">
        <f t="shared" si="3"/>
        <v>0.05</v>
      </c>
      <c r="S7">
        <f t="shared" si="3"/>
        <v>5.6603773584905662E-2</v>
      </c>
    </row>
    <row r="8" spans="1:19" x14ac:dyDescent="0.35">
      <c r="A8" s="3" t="s">
        <v>9</v>
      </c>
      <c r="B8" s="9">
        <f>'Uganda Adults PM DALYs'!B7</f>
        <v>4</v>
      </c>
      <c r="C8" s="9">
        <f>'Uganda Adults PM DALYs'!C7</f>
        <v>2</v>
      </c>
      <c r="D8" s="9">
        <f>'Uganda Adults PM DALYs'!D7</f>
        <v>6</v>
      </c>
      <c r="E8" s="11">
        <f>'Uganda Child PM DALYs'!B7</f>
        <v>4</v>
      </c>
      <c r="F8" s="11">
        <f>'Uganda Child PM DALYs'!C7</f>
        <v>3</v>
      </c>
      <c r="G8" s="11">
        <f>'Uganda Child PM DALYs'!D7</f>
        <v>6</v>
      </c>
      <c r="H8">
        <f t="shared" si="0"/>
        <v>0.5</v>
      </c>
      <c r="I8">
        <f t="shared" si="1"/>
        <v>0.6</v>
      </c>
      <c r="J8">
        <f t="shared" si="1"/>
        <v>0.5</v>
      </c>
      <c r="K8" s="13">
        <f>'Vietnam Adults PM DALYs'!B7</f>
        <v>4</v>
      </c>
      <c r="L8" s="13">
        <f>'Vietnam Adults PM DALYs'!C7</f>
        <v>2</v>
      </c>
      <c r="M8" s="13">
        <f>'Vietnam Adults PM DALYs'!D7</f>
        <v>8</v>
      </c>
      <c r="N8" s="15">
        <f>'Vietnam Child PM DALYs'!B7</f>
        <v>0</v>
      </c>
      <c r="O8" s="15">
        <f>'Vietnam Child PM DALYs'!C7</f>
        <v>0</v>
      </c>
      <c r="P8" s="15">
        <f>'Vietnam Child PM DALYs'!D7</f>
        <v>0</v>
      </c>
      <c r="Q8">
        <f t="shared" si="2"/>
        <v>0</v>
      </c>
      <c r="R8">
        <f t="shared" si="3"/>
        <v>0</v>
      </c>
      <c r="S8">
        <f t="shared" si="3"/>
        <v>0</v>
      </c>
    </row>
    <row r="9" spans="1:19" x14ac:dyDescent="0.35">
      <c r="A9" s="3" t="s">
        <v>10</v>
      </c>
      <c r="B9" s="9" t="str">
        <f>'Uganda Adults PM DALYs'!B8</f>
        <v>0 </v>
      </c>
      <c r="C9" s="9" t="str">
        <f>'Uganda Adults PM DALYs'!C8</f>
        <v>0 </v>
      </c>
      <c r="D9" s="9" t="str">
        <f>'Uganda Adults PM DALYs'!D8</f>
        <v>0 </v>
      </c>
      <c r="E9" s="11">
        <f>'Uganda Child PM DALYs'!B8</f>
        <v>1</v>
      </c>
      <c r="F9" s="11">
        <f>'Uganda Child PM DALYs'!C8</f>
        <v>1</v>
      </c>
      <c r="G9" s="11">
        <f>'Uganda Child PM DALYs'!D8</f>
        <v>1</v>
      </c>
      <c r="H9" t="e">
        <f t="shared" si="0"/>
        <v>#VALUE!</v>
      </c>
      <c r="I9" t="e">
        <f t="shared" si="1"/>
        <v>#VALUE!</v>
      </c>
      <c r="J9" t="e">
        <f t="shared" si="1"/>
        <v>#VALUE!</v>
      </c>
      <c r="K9" s="13" t="str">
        <f>'Vietnam Adults PM DALYs'!B8</f>
        <v>0 </v>
      </c>
      <c r="L9" s="13" t="str">
        <f>'Vietnam Adults PM DALYs'!C8</f>
        <v>0 </v>
      </c>
      <c r="M9" s="13" t="str">
        <f>'Vietnam Adults PM DALYs'!D8</f>
        <v>0 </v>
      </c>
      <c r="N9" s="15" t="str">
        <f>'Vietnam Child PM DALYs'!B8</f>
        <v>0 </v>
      </c>
      <c r="O9" s="15" t="str">
        <f>'Vietnam Child PM DALYs'!C8</f>
        <v>0 </v>
      </c>
      <c r="P9" s="15" t="str">
        <f>'Vietnam Child PM DALYs'!D8</f>
        <v>0 </v>
      </c>
      <c r="Q9" t="e">
        <f t="shared" si="2"/>
        <v>#VALUE!</v>
      </c>
      <c r="R9" t="e">
        <f t="shared" si="3"/>
        <v>#VALUE!</v>
      </c>
      <c r="S9" t="e">
        <f t="shared" si="3"/>
        <v>#VALUE!</v>
      </c>
    </row>
    <row r="10" spans="1:19" ht="58" x14ac:dyDescent="0.35">
      <c r="A10" s="18" t="s">
        <v>43</v>
      </c>
      <c r="B10" s="9">
        <f>(B5-B4)/B4</f>
        <v>-0.10655737704918032</v>
      </c>
      <c r="C10" s="9">
        <f t="shared" ref="C10:S10" si="4">(C5-C4)/C4</f>
        <v>-0.1206896551724138</v>
      </c>
      <c r="D10" s="9">
        <f t="shared" si="4"/>
        <v>-9.375E-2</v>
      </c>
      <c r="E10" s="11">
        <f>(E5-E4)/E4</f>
        <v>-4.1237113402061855E-2</v>
      </c>
      <c r="F10" s="11">
        <f t="shared" si="4"/>
        <v>-7.2916666666666671E-2</v>
      </c>
      <c r="G10" s="11">
        <f t="shared" si="4"/>
        <v>-2.5510204081632654E-2</v>
      </c>
      <c r="H10">
        <f t="shared" si="4"/>
        <v>2.7013803948977805E-2</v>
      </c>
      <c r="I10">
        <f t="shared" si="4"/>
        <v>1.9791666666666628E-2</v>
      </c>
      <c r="J10">
        <f t="shared" si="4"/>
        <v>2.8451771588114124E-2</v>
      </c>
      <c r="K10" s="13">
        <f t="shared" si="4"/>
        <v>-0.13409961685823754</v>
      </c>
      <c r="L10" s="13">
        <f t="shared" si="4"/>
        <v>-0.12704918032786885</v>
      </c>
      <c r="M10" s="13">
        <f t="shared" si="4"/>
        <v>-0.11191335740072202</v>
      </c>
      <c r="N10" s="15">
        <f t="shared" si="4"/>
        <v>-9.5238095238095233E-2</v>
      </c>
      <c r="O10" s="15">
        <f t="shared" si="4"/>
        <v>-0.05</v>
      </c>
      <c r="P10" s="15">
        <f t="shared" si="4"/>
        <v>-4.7619047619047616E-2</v>
      </c>
      <c r="Q10">
        <f t="shared" si="4"/>
        <v>4.139941690962104E-2</v>
      </c>
      <c r="R10">
        <f t="shared" si="4"/>
        <v>8.1034482758620616E-2</v>
      </c>
      <c r="S10">
        <f t="shared" si="4"/>
        <v>6.6953097028285002E-2</v>
      </c>
    </row>
    <row r="11" spans="1:19" ht="58" x14ac:dyDescent="0.35">
      <c r="A11" s="18" t="s">
        <v>43</v>
      </c>
      <c r="B11" s="17">
        <f>B10*100</f>
        <v>-10.655737704918032</v>
      </c>
      <c r="C11" s="17">
        <f t="shared" ref="C11:H11" si="5">C10*100</f>
        <v>-12.068965517241379</v>
      </c>
      <c r="D11" s="17">
        <f t="shared" si="5"/>
        <v>-9.375</v>
      </c>
      <c r="E11" s="17">
        <f t="shared" si="5"/>
        <v>-4.1237113402061851</v>
      </c>
      <c r="F11" s="17">
        <f t="shared" si="5"/>
        <v>-7.291666666666667</v>
      </c>
      <c r="G11" s="17">
        <f t="shared" si="5"/>
        <v>-2.5510204081632653</v>
      </c>
      <c r="H11">
        <f t="shared" si="5"/>
        <v>2.7013803948977806</v>
      </c>
      <c r="I11">
        <f t="shared" ref="I11:P11" si="6">I10*100</f>
        <v>1.9791666666666627</v>
      </c>
      <c r="J11">
        <f t="shared" si="6"/>
        <v>2.8451771588114125</v>
      </c>
      <c r="K11" s="17">
        <f t="shared" si="6"/>
        <v>-13.409961685823754</v>
      </c>
      <c r="L11" s="17">
        <f t="shared" si="6"/>
        <v>-12.704918032786885</v>
      </c>
      <c r="M11" s="17">
        <f t="shared" si="6"/>
        <v>-11.191335740072201</v>
      </c>
      <c r="N11" s="17">
        <f t="shared" si="6"/>
        <v>-9.5238095238095237</v>
      </c>
      <c r="O11" s="17">
        <f t="shared" si="6"/>
        <v>-5</v>
      </c>
      <c r="P11" s="17">
        <f t="shared" si="6"/>
        <v>-4.7619047619047619</v>
      </c>
    </row>
    <row r="12" spans="1:19" ht="43.5" x14ac:dyDescent="0.35">
      <c r="A12" s="18" t="s">
        <v>44</v>
      </c>
      <c r="B12">
        <f>(B8-B4)/B4</f>
        <v>-0.96721311475409832</v>
      </c>
      <c r="C12">
        <f t="shared" ref="C12:P12" si="7">(C8-C4)/C4</f>
        <v>-0.98275862068965514</v>
      </c>
      <c r="D12">
        <f t="shared" si="7"/>
        <v>-0.953125</v>
      </c>
      <c r="E12">
        <f t="shared" si="7"/>
        <v>-0.97938144329896903</v>
      </c>
      <c r="F12">
        <f t="shared" si="7"/>
        <v>-0.984375</v>
      </c>
      <c r="G12">
        <f t="shared" si="7"/>
        <v>-0.96938775510204078</v>
      </c>
      <c r="H12">
        <f t="shared" si="7"/>
        <v>-0.18556701030927841</v>
      </c>
      <c r="I12">
        <f t="shared" si="7"/>
        <v>-3.7500000000000012E-2</v>
      </c>
      <c r="J12">
        <f t="shared" si="7"/>
        <v>-0.17346938775510207</v>
      </c>
      <c r="K12">
        <f t="shared" si="7"/>
        <v>-0.98467432950191569</v>
      </c>
      <c r="L12">
        <f t="shared" si="7"/>
        <v>-0.99180327868852458</v>
      </c>
      <c r="M12">
        <f t="shared" si="7"/>
        <v>-0.97111913357400725</v>
      </c>
      <c r="N12">
        <f t="shared" si="7"/>
        <v>-1</v>
      </c>
      <c r="O12">
        <f t="shared" si="7"/>
        <v>-1</v>
      </c>
      <c r="P12">
        <f t="shared" si="7"/>
        <v>-1</v>
      </c>
    </row>
    <row r="13" spans="1:19" ht="43.5" x14ac:dyDescent="0.35">
      <c r="A13" s="18" t="s">
        <v>44</v>
      </c>
      <c r="B13">
        <f t="shared" ref="B13:G13" si="8">B12*100</f>
        <v>-96.721311475409834</v>
      </c>
      <c r="C13">
        <f t="shared" si="8"/>
        <v>-98.275862068965509</v>
      </c>
      <c r="D13">
        <f t="shared" si="8"/>
        <v>-95.3125</v>
      </c>
      <c r="E13">
        <f t="shared" si="8"/>
        <v>-97.9381443298969</v>
      </c>
      <c r="F13">
        <f t="shared" si="8"/>
        <v>-98.4375</v>
      </c>
      <c r="G13">
        <f t="shared" si="8"/>
        <v>-96.938775510204081</v>
      </c>
      <c r="K13">
        <f t="shared" ref="K13:P13" si="9">K12*100</f>
        <v>-98.467432950191565</v>
      </c>
      <c r="L13">
        <f t="shared" si="9"/>
        <v>-99.180327868852459</v>
      </c>
      <c r="M13">
        <f t="shared" si="9"/>
        <v>-97.111913357400724</v>
      </c>
      <c r="N13">
        <f t="shared" si="9"/>
        <v>-100</v>
      </c>
      <c r="O13">
        <f t="shared" si="9"/>
        <v>-100</v>
      </c>
      <c r="P13">
        <f t="shared" si="9"/>
        <v>-100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BF48E-D634-4E8C-9771-6AF58206751D}">
  <dimension ref="A1:H8"/>
  <sheetViews>
    <sheetView workbookViewId="0">
      <selection sqref="A1:H8"/>
    </sheetView>
  </sheetViews>
  <sheetFormatPr defaultRowHeight="14.5" x14ac:dyDescent="0.35"/>
  <sheetData>
    <row r="1" spans="1:8" ht="29" x14ac:dyDescent="0.35">
      <c r="A1" s="25" t="s">
        <v>15</v>
      </c>
      <c r="B1" s="27" t="s">
        <v>0</v>
      </c>
      <c r="C1" s="27"/>
      <c r="D1" s="27"/>
      <c r="E1" s="25" t="s">
        <v>14</v>
      </c>
      <c r="F1" s="27" t="s">
        <v>0</v>
      </c>
      <c r="G1" s="27"/>
      <c r="H1" s="27"/>
    </row>
    <row r="2" spans="1:8" ht="58" x14ac:dyDescent="0.35">
      <c r="A2" s="4" t="s">
        <v>1</v>
      </c>
      <c r="B2" s="5" t="s">
        <v>2</v>
      </c>
      <c r="C2" s="5" t="s">
        <v>3</v>
      </c>
      <c r="D2" s="5" t="s">
        <v>4</v>
      </c>
      <c r="E2" s="4" t="s">
        <v>1</v>
      </c>
      <c r="F2" s="5" t="s">
        <v>2</v>
      </c>
      <c r="G2" s="5" t="s">
        <v>3</v>
      </c>
      <c r="H2" s="5" t="s">
        <v>4</v>
      </c>
    </row>
    <row r="3" spans="1:8" ht="29" x14ac:dyDescent="0.35">
      <c r="A3" s="5" t="s">
        <v>5</v>
      </c>
      <c r="B3" s="26">
        <v>261</v>
      </c>
      <c r="C3" s="26">
        <v>244</v>
      </c>
      <c r="D3" s="26">
        <v>277</v>
      </c>
      <c r="E3" s="5" t="s">
        <v>5</v>
      </c>
      <c r="F3" s="26">
        <v>38.19</v>
      </c>
      <c r="G3" s="26">
        <v>38.61</v>
      </c>
      <c r="H3" s="26">
        <v>34.08</v>
      </c>
    </row>
    <row r="4" spans="1:8" ht="29" x14ac:dyDescent="0.35">
      <c r="A4" s="5" t="s">
        <v>6</v>
      </c>
      <c r="B4" s="26">
        <v>226</v>
      </c>
      <c r="C4" s="26">
        <v>213</v>
      </c>
      <c r="D4" s="26">
        <v>246</v>
      </c>
      <c r="E4" s="5" t="s">
        <v>6</v>
      </c>
      <c r="F4" s="26">
        <v>43.36</v>
      </c>
      <c r="G4" s="26">
        <v>42.41</v>
      </c>
      <c r="H4" s="26">
        <v>38.909999999999997</v>
      </c>
    </row>
    <row r="5" spans="1:8" x14ac:dyDescent="0.35">
      <c r="A5" s="5" t="s">
        <v>7</v>
      </c>
      <c r="B5" s="26">
        <v>97</v>
      </c>
      <c r="C5" s="26">
        <v>71</v>
      </c>
      <c r="D5" s="26">
        <v>121</v>
      </c>
      <c r="E5" s="5" t="s">
        <v>7</v>
      </c>
      <c r="F5" s="26">
        <v>53.73</v>
      </c>
      <c r="G5" s="26">
        <v>42.74</v>
      </c>
      <c r="H5" s="26">
        <v>51.96</v>
      </c>
    </row>
    <row r="6" spans="1:8" ht="43.5" x14ac:dyDescent="0.35">
      <c r="A6" s="5" t="s">
        <v>8</v>
      </c>
      <c r="B6" s="26">
        <v>33</v>
      </c>
      <c r="C6" s="26">
        <v>19</v>
      </c>
      <c r="D6" s="26">
        <v>50</v>
      </c>
      <c r="E6" s="5" t="s">
        <v>8</v>
      </c>
      <c r="F6" s="26">
        <v>29.66</v>
      </c>
      <c r="G6" s="26">
        <v>19.45</v>
      </c>
      <c r="H6" s="26">
        <v>35.89</v>
      </c>
    </row>
    <row r="7" spans="1:8" x14ac:dyDescent="0.35">
      <c r="A7" s="5" t="s">
        <v>9</v>
      </c>
      <c r="B7" s="26">
        <v>4</v>
      </c>
      <c r="C7" s="26">
        <v>2</v>
      </c>
      <c r="D7" s="26">
        <v>8</v>
      </c>
      <c r="E7" s="5" t="s">
        <v>9</v>
      </c>
      <c r="F7" s="26">
        <v>8.75</v>
      </c>
      <c r="G7" s="26">
        <v>4.9800000000000004</v>
      </c>
      <c r="H7" s="26">
        <v>12.9</v>
      </c>
    </row>
    <row r="8" spans="1:8" x14ac:dyDescent="0.35">
      <c r="A8" s="5" t="s">
        <v>10</v>
      </c>
      <c r="B8" s="5" t="s">
        <v>11</v>
      </c>
      <c r="C8" s="5" t="s">
        <v>11</v>
      </c>
      <c r="D8" s="5" t="s">
        <v>11</v>
      </c>
      <c r="E8" s="5" t="s">
        <v>10</v>
      </c>
      <c r="F8" s="5" t="s">
        <v>11</v>
      </c>
      <c r="G8" s="5" t="s">
        <v>11</v>
      </c>
      <c r="H8" s="5" t="s">
        <v>11</v>
      </c>
    </row>
  </sheetData>
  <mergeCells count="2">
    <mergeCell ref="B1:D1"/>
    <mergeCell ref="F1:H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C66BE-37BB-471B-AB9C-15772F5E8515}">
  <dimension ref="A1:H10"/>
  <sheetViews>
    <sheetView workbookViewId="0">
      <selection sqref="A1:H8"/>
    </sheetView>
  </sheetViews>
  <sheetFormatPr defaultRowHeight="14.5" x14ac:dyDescent="0.35"/>
  <sheetData>
    <row r="1" spans="1:8" ht="29" x14ac:dyDescent="0.35">
      <c r="A1" s="25" t="s">
        <v>15</v>
      </c>
      <c r="B1" s="27" t="s">
        <v>0</v>
      </c>
      <c r="C1" s="27"/>
      <c r="D1" s="27"/>
      <c r="E1" s="25" t="s">
        <v>14</v>
      </c>
      <c r="F1" s="27" t="s">
        <v>0</v>
      </c>
      <c r="G1" s="27"/>
      <c r="H1" s="27"/>
    </row>
    <row r="2" spans="1:8" ht="58" x14ac:dyDescent="0.35">
      <c r="A2" s="4" t="s">
        <v>1</v>
      </c>
      <c r="B2" s="5" t="s">
        <v>2</v>
      </c>
      <c r="C2" s="5" t="s">
        <v>3</v>
      </c>
      <c r="D2" s="5" t="s">
        <v>4</v>
      </c>
      <c r="E2" s="4" t="s">
        <v>1</v>
      </c>
      <c r="F2" s="5" t="s">
        <v>2</v>
      </c>
      <c r="G2" s="5" t="s">
        <v>3</v>
      </c>
      <c r="H2" s="5" t="s">
        <v>4</v>
      </c>
    </row>
    <row r="3" spans="1:8" ht="29" x14ac:dyDescent="0.35">
      <c r="A3" s="5" t="s">
        <v>5</v>
      </c>
      <c r="B3" s="26">
        <v>21</v>
      </c>
      <c r="C3" s="26">
        <v>20</v>
      </c>
      <c r="D3" s="26">
        <v>21</v>
      </c>
      <c r="E3" s="5" t="s">
        <v>5</v>
      </c>
      <c r="F3" s="26">
        <v>3.43</v>
      </c>
      <c r="G3" s="26">
        <v>3.58</v>
      </c>
      <c r="H3" s="26">
        <v>3.49</v>
      </c>
    </row>
    <row r="4" spans="1:8" ht="29" x14ac:dyDescent="0.35">
      <c r="A4" s="5" t="s">
        <v>6</v>
      </c>
      <c r="B4" s="26">
        <v>19</v>
      </c>
      <c r="C4" s="26">
        <v>19</v>
      </c>
      <c r="D4" s="26">
        <v>20</v>
      </c>
      <c r="E4" s="5" t="s">
        <v>6</v>
      </c>
      <c r="F4" s="26">
        <v>4.0199999999999996</v>
      </c>
      <c r="G4" s="26">
        <v>4.3</v>
      </c>
      <c r="H4" s="26">
        <v>3.51</v>
      </c>
    </row>
    <row r="5" spans="1:8" x14ac:dyDescent="0.35">
      <c r="A5" s="5" t="s">
        <v>7</v>
      </c>
      <c r="B5" s="26">
        <v>6</v>
      </c>
      <c r="C5" s="26">
        <v>4</v>
      </c>
      <c r="D5" s="26">
        <v>8</v>
      </c>
      <c r="E5" s="5" t="s">
        <v>7</v>
      </c>
      <c r="F5" s="26">
        <v>4.3099999999999996</v>
      </c>
      <c r="G5" s="26">
        <v>3.22</v>
      </c>
      <c r="H5" s="26">
        <v>5.18</v>
      </c>
    </row>
    <row r="6" spans="1:8" ht="43.5" x14ac:dyDescent="0.35">
      <c r="A6" s="5" t="s">
        <v>8</v>
      </c>
      <c r="B6" s="26">
        <v>2</v>
      </c>
      <c r="C6" s="26">
        <v>1</v>
      </c>
      <c r="D6" s="26">
        <v>3</v>
      </c>
      <c r="E6" s="5" t="s">
        <v>8</v>
      </c>
      <c r="F6" s="26">
        <v>1.78</v>
      </c>
      <c r="G6" s="26">
        <v>1.01</v>
      </c>
      <c r="H6" s="26">
        <v>2.29</v>
      </c>
    </row>
    <row r="7" spans="1:8" x14ac:dyDescent="0.35">
      <c r="A7" s="5" t="s">
        <v>9</v>
      </c>
      <c r="B7" s="26">
        <v>0</v>
      </c>
      <c r="C7" s="26">
        <v>0</v>
      </c>
      <c r="D7" s="26">
        <v>0</v>
      </c>
      <c r="E7" s="5" t="s">
        <v>9</v>
      </c>
      <c r="F7" s="26">
        <v>0.51</v>
      </c>
      <c r="G7" s="26">
        <v>0.31</v>
      </c>
      <c r="H7" s="26">
        <v>0.67</v>
      </c>
    </row>
    <row r="8" spans="1:8" x14ac:dyDescent="0.35">
      <c r="A8" s="5" t="s">
        <v>10</v>
      </c>
      <c r="B8" s="5" t="s">
        <v>11</v>
      </c>
      <c r="C8" s="5" t="s">
        <v>11</v>
      </c>
      <c r="D8" s="5" t="s">
        <v>11</v>
      </c>
      <c r="E8" s="5" t="s">
        <v>10</v>
      </c>
      <c r="F8" s="26">
        <v>0.16</v>
      </c>
      <c r="G8" s="26">
        <v>0.16</v>
      </c>
      <c r="H8" s="26">
        <v>0.16</v>
      </c>
    </row>
    <row r="10" spans="1:8" x14ac:dyDescent="0.35">
      <c r="B10">
        <f>(B4-B3)/B3</f>
        <v>-9.5238095238095233E-2</v>
      </c>
      <c r="C10">
        <f>(C4-C3)/C3</f>
        <v>-0.05</v>
      </c>
      <c r="D10">
        <f>(D4-D3)/D3</f>
        <v>-4.7619047619047616E-2</v>
      </c>
    </row>
  </sheetData>
  <mergeCells count="2">
    <mergeCell ref="B1:D1"/>
    <mergeCell ref="F1:H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B7F15-BBCE-491F-A95E-FD413A3E8394}">
  <dimension ref="A1:T12"/>
  <sheetViews>
    <sheetView workbookViewId="0">
      <selection activeCell="K7" sqref="K7"/>
    </sheetView>
  </sheetViews>
  <sheetFormatPr defaultRowHeight="14.5" x14ac:dyDescent="0.35"/>
  <sheetData>
    <row r="1" spans="1:20" x14ac:dyDescent="0.35">
      <c r="A1" s="28" t="s">
        <v>13</v>
      </c>
      <c r="B1" s="28"/>
      <c r="C1" s="28"/>
      <c r="D1" s="28"/>
      <c r="E1" s="28"/>
      <c r="F1" s="28"/>
      <c r="G1" s="28"/>
      <c r="H1" s="28"/>
      <c r="I1" s="28"/>
      <c r="M1" t="s">
        <v>51</v>
      </c>
    </row>
    <row r="2" spans="1:20" ht="58" x14ac:dyDescent="0.35">
      <c r="A2" s="5" t="s">
        <v>17</v>
      </c>
      <c r="B2" s="5" t="s">
        <v>18</v>
      </c>
      <c r="C2" s="5" t="s">
        <v>19</v>
      </c>
      <c r="D2" s="5" t="s">
        <v>20</v>
      </c>
      <c r="E2" s="5" t="s">
        <v>21</v>
      </c>
      <c r="F2" s="5" t="s">
        <v>22</v>
      </c>
      <c r="G2" s="5" t="s">
        <v>23</v>
      </c>
      <c r="H2" s="5" t="s">
        <v>24</v>
      </c>
      <c r="I2" s="5" t="s">
        <v>25</v>
      </c>
      <c r="L2" s="5" t="s">
        <v>17</v>
      </c>
      <c r="M2" s="5" t="s">
        <v>18</v>
      </c>
      <c r="N2" s="5" t="s">
        <v>19</v>
      </c>
      <c r="O2" s="5" t="s">
        <v>20</v>
      </c>
      <c r="P2" s="5" t="s">
        <v>21</v>
      </c>
      <c r="Q2" s="5" t="s">
        <v>22</v>
      </c>
      <c r="R2" s="5" t="s">
        <v>23</v>
      </c>
      <c r="S2" s="5" t="s">
        <v>24</v>
      </c>
      <c r="T2" s="5" t="s">
        <v>25</v>
      </c>
    </row>
    <row r="3" spans="1:20" x14ac:dyDescent="0.35">
      <c r="A3" s="5" t="s">
        <v>26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L3" s="5" t="s">
        <v>26</v>
      </c>
    </row>
    <row r="4" spans="1:20" x14ac:dyDescent="0.35">
      <c r="A4" s="5" t="s">
        <v>27</v>
      </c>
      <c r="B4" s="6">
        <v>75.959999999999994</v>
      </c>
      <c r="C4" s="6">
        <v>19.260000000000002</v>
      </c>
      <c r="D4" s="6">
        <v>28.83</v>
      </c>
      <c r="E4" s="6">
        <v>33.479999999999997</v>
      </c>
      <c r="F4" s="6">
        <v>30.41</v>
      </c>
      <c r="G4" s="6">
        <v>54.5</v>
      </c>
      <c r="H4" s="6">
        <v>73.14</v>
      </c>
      <c r="I4" s="6">
        <v>90.2</v>
      </c>
      <c r="J4">
        <f>(C4-H4)/H4</f>
        <v>-0.73666940114848234</v>
      </c>
      <c r="L4" s="5" t="s">
        <v>27</v>
      </c>
      <c r="M4">
        <f>B10/B4</f>
        <v>1.379410215903107</v>
      </c>
      <c r="N4">
        <f t="shared" ref="N4:T6" si="0">C10/C4</f>
        <v>1.0010384215991692</v>
      </c>
      <c r="O4">
        <f t="shared" si="0"/>
        <v>1.3302115851543532</v>
      </c>
      <c r="P4">
        <f t="shared" si="0"/>
        <v>1.4955197132616489</v>
      </c>
      <c r="Q4">
        <f t="shared" si="0"/>
        <v>1.3883590924038145</v>
      </c>
      <c r="R4" s="21">
        <f t="shared" si="0"/>
        <v>1.5398165137614679</v>
      </c>
      <c r="S4">
        <f t="shared" si="0"/>
        <v>1.400054689636314</v>
      </c>
      <c r="T4">
        <f t="shared" si="0"/>
        <v>1.2838137472283813</v>
      </c>
    </row>
    <row r="5" spans="1:20" x14ac:dyDescent="0.35">
      <c r="A5" s="5" t="s">
        <v>28</v>
      </c>
      <c r="B5" s="6">
        <v>184.41</v>
      </c>
      <c r="C5" s="6">
        <v>19.59</v>
      </c>
      <c r="D5" s="6">
        <v>39.1</v>
      </c>
      <c r="E5" s="6">
        <v>51.86</v>
      </c>
      <c r="F5" s="6">
        <v>43.25</v>
      </c>
      <c r="G5" s="6">
        <v>119.32</v>
      </c>
      <c r="H5" s="6">
        <v>176.2</v>
      </c>
      <c r="I5" s="6">
        <v>224.26</v>
      </c>
      <c r="J5">
        <f>(C5-H5)/H5</f>
        <v>-0.88881952326901248</v>
      </c>
      <c r="L5" s="5" t="s">
        <v>28</v>
      </c>
      <c r="M5">
        <f>B11/B5</f>
        <v>0.85152648988666557</v>
      </c>
      <c r="N5">
        <f t="shared" si="0"/>
        <v>1.0040837161817255</v>
      </c>
      <c r="O5">
        <f t="shared" si="0"/>
        <v>1.4997442455242966</v>
      </c>
      <c r="P5">
        <f t="shared" si="0"/>
        <v>1.4598920169687619</v>
      </c>
      <c r="Q5">
        <f t="shared" si="0"/>
        <v>1.4873988439306358</v>
      </c>
      <c r="R5">
        <f t="shared" si="0"/>
        <v>1.0969661414683205</v>
      </c>
      <c r="S5">
        <f t="shared" si="0"/>
        <v>0.87553916004540311</v>
      </c>
      <c r="T5">
        <f t="shared" si="0"/>
        <v>0.7530544903237314</v>
      </c>
    </row>
    <row r="6" spans="1:20" x14ac:dyDescent="0.35">
      <c r="A6" s="5" t="s">
        <v>29</v>
      </c>
      <c r="B6" s="6">
        <v>391.21</v>
      </c>
      <c r="C6" s="6">
        <v>22.76</v>
      </c>
      <c r="D6" s="6">
        <v>68.28</v>
      </c>
      <c r="E6" s="6">
        <v>105.44</v>
      </c>
      <c r="F6" s="6">
        <v>80.55</v>
      </c>
      <c r="G6" s="6">
        <v>276.35000000000002</v>
      </c>
      <c r="H6" s="6">
        <v>378.76</v>
      </c>
      <c r="I6" s="6">
        <v>445.88</v>
      </c>
      <c r="J6">
        <f>(C6-H6)/H6</f>
        <v>-0.93990917731545043</v>
      </c>
      <c r="K6">
        <f>B6-C6</f>
        <v>368.45</v>
      </c>
      <c r="L6" s="5" t="s">
        <v>29</v>
      </c>
      <c r="M6">
        <f>B12/B6</f>
        <v>0.48866337772551827</v>
      </c>
      <c r="N6">
        <f t="shared" si="0"/>
        <v>0.82864674868189803</v>
      </c>
      <c r="O6">
        <f t="shared" si="0"/>
        <v>1.3075571177504393</v>
      </c>
      <c r="P6">
        <f t="shared" si="0"/>
        <v>1.1353376327769347</v>
      </c>
      <c r="Q6">
        <f t="shared" si="0"/>
        <v>1.2532588454376166</v>
      </c>
      <c r="R6">
        <f t="shared" si="0"/>
        <v>0.6616609372172968</v>
      </c>
      <c r="S6">
        <f t="shared" si="0"/>
        <v>0.50477875171612629</v>
      </c>
      <c r="T6" s="21">
        <f t="shared" si="0"/>
        <v>0.42448640889925543</v>
      </c>
    </row>
    <row r="7" spans="1:20" x14ac:dyDescent="0.35">
      <c r="A7" s="29" t="s">
        <v>30</v>
      </c>
      <c r="B7" s="29"/>
      <c r="C7" s="29"/>
      <c r="D7" s="29"/>
      <c r="E7" s="29"/>
      <c r="F7" s="29"/>
      <c r="G7" s="29"/>
      <c r="H7" s="29"/>
      <c r="I7" s="29"/>
    </row>
    <row r="8" spans="1:20" ht="58" x14ac:dyDescent="0.35">
      <c r="A8" s="5" t="s">
        <v>17</v>
      </c>
      <c r="B8" s="5" t="s">
        <v>18</v>
      </c>
      <c r="C8" s="5" t="s">
        <v>19</v>
      </c>
      <c r="D8" s="5" t="s">
        <v>20</v>
      </c>
      <c r="E8" s="5" t="s">
        <v>21</v>
      </c>
      <c r="F8" s="5" t="s">
        <v>22</v>
      </c>
      <c r="G8" s="5" t="s">
        <v>23</v>
      </c>
      <c r="H8" s="5" t="s">
        <v>24</v>
      </c>
      <c r="I8" s="5" t="s">
        <v>25</v>
      </c>
    </row>
    <row r="9" spans="1:20" x14ac:dyDescent="0.35">
      <c r="A9" s="5" t="s">
        <v>26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</row>
    <row r="10" spans="1:20" x14ac:dyDescent="0.35">
      <c r="A10" s="5" t="s">
        <v>27</v>
      </c>
      <c r="B10" s="6">
        <v>104.78</v>
      </c>
      <c r="C10" s="6">
        <v>19.28</v>
      </c>
      <c r="D10" s="6">
        <v>38.35</v>
      </c>
      <c r="E10" s="6">
        <v>50.07</v>
      </c>
      <c r="F10" s="6">
        <v>42.22</v>
      </c>
      <c r="G10" s="6">
        <v>83.92</v>
      </c>
      <c r="H10" s="6">
        <v>102.4</v>
      </c>
      <c r="I10" s="6">
        <v>115.8</v>
      </c>
    </row>
    <row r="11" spans="1:20" x14ac:dyDescent="0.35">
      <c r="A11" s="5" t="s">
        <v>28</v>
      </c>
      <c r="B11" s="6">
        <v>157.03</v>
      </c>
      <c r="C11" s="6">
        <v>19.670000000000002</v>
      </c>
      <c r="D11" s="6">
        <v>58.64</v>
      </c>
      <c r="E11" s="6">
        <v>75.709999999999994</v>
      </c>
      <c r="F11" s="6">
        <v>64.33</v>
      </c>
      <c r="G11" s="6">
        <v>130.88999999999999</v>
      </c>
      <c r="H11" s="6">
        <v>154.27000000000001</v>
      </c>
      <c r="I11" s="6">
        <v>168.88</v>
      </c>
    </row>
    <row r="12" spans="1:20" x14ac:dyDescent="0.35">
      <c r="A12" s="5" t="s">
        <v>29</v>
      </c>
      <c r="B12" s="6">
        <v>191.17</v>
      </c>
      <c r="C12" s="6">
        <v>18.86</v>
      </c>
      <c r="D12" s="6">
        <v>89.28</v>
      </c>
      <c r="E12" s="6">
        <v>119.71</v>
      </c>
      <c r="F12" s="6">
        <v>100.95</v>
      </c>
      <c r="G12" s="6">
        <v>182.85</v>
      </c>
      <c r="H12" s="6">
        <v>191.19</v>
      </c>
      <c r="I12" s="6">
        <v>189.27</v>
      </c>
    </row>
  </sheetData>
  <mergeCells count="2">
    <mergeCell ref="A1:I1"/>
    <mergeCell ref="A7:I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34</vt:i4>
      </vt:variant>
      <vt:variant>
        <vt:lpstr>Named Ranges</vt:lpstr>
      </vt:variant>
      <vt:variant>
        <vt:i4>80</vt:i4>
      </vt:variant>
    </vt:vector>
  </HeadingPairs>
  <TitlesOfParts>
    <vt:vector size="114" baseType="lpstr">
      <vt:lpstr>Log DALYs Uganda Adult make (6)</vt:lpstr>
      <vt:lpstr>Log DALYs Uganda Adult make (5)</vt:lpstr>
      <vt:lpstr>Uganda Adults PM DALYs</vt:lpstr>
      <vt:lpstr>Uganda Child PM DALYs</vt:lpstr>
      <vt:lpstr>Uganda Adult and CHildren PM DA</vt:lpstr>
      <vt:lpstr>Child versus adult difference</vt:lpstr>
      <vt:lpstr>Vietnam Adults PM DALYs</vt:lpstr>
      <vt:lpstr>Vietnam Child PM DALYs</vt:lpstr>
      <vt:lpstr>Uganda child water DALYs</vt:lpstr>
      <vt:lpstr>Uganda adult water DALYs</vt:lpstr>
      <vt:lpstr>Vietnam adult water DALYs</vt:lpstr>
      <vt:lpstr>Vietnam children water DALYs</vt:lpstr>
      <vt:lpstr>Child versus adult water DALYs</vt:lpstr>
      <vt:lpstr>Uganda Adult Net DALYs water h</vt:lpstr>
      <vt:lpstr>Uganda Adult Net DALYs</vt:lpstr>
      <vt:lpstr>Uganda child Net DALYs water h</vt:lpstr>
      <vt:lpstr>Uganda child Net DALYs</vt:lpstr>
      <vt:lpstr>Vietnam Adult net DALYs water h</vt:lpstr>
      <vt:lpstr>Vietnam Adult net DALYs</vt:lpstr>
      <vt:lpstr>Vietnam Child Net DALYs_water_h</vt:lpstr>
      <vt:lpstr>Vietnam Child Net DALYs</vt:lpstr>
      <vt:lpstr>Indoor PM</vt:lpstr>
      <vt:lpstr>Stove Number</vt:lpstr>
      <vt:lpstr>Log DALYs</vt:lpstr>
      <vt:lpstr>Log DALYs Uganda Adult make (3)</vt:lpstr>
      <vt:lpstr>Log DALYs Uganda Adult make (2)</vt:lpstr>
      <vt:lpstr>Log DALYs Uganda Adult make plo</vt:lpstr>
      <vt:lpstr>Log DALYs Uganda Adult make (4)</vt:lpstr>
      <vt:lpstr>Log DALYs Uganda Adult (3)</vt:lpstr>
      <vt:lpstr>Log DALYs Uganda Adult (2)</vt:lpstr>
      <vt:lpstr>Log DALYs Uganda Adult</vt:lpstr>
      <vt:lpstr>Log DALYs Uganda Child</vt:lpstr>
      <vt:lpstr>Log DALYs Vietnam adult</vt:lpstr>
      <vt:lpstr>Log DALYs Vietnam Child</vt:lpstr>
      <vt:lpstr>'Log DALYs Uganda Adult (2)'!Uganda_Adult_High_Risk_LRV_zero</vt:lpstr>
      <vt:lpstr>'Log DALYs Uganda Adult (3)'!Uganda_Adult_High_Risk_LRV_zero</vt:lpstr>
      <vt:lpstr>'Log DALYs Uganda Adult make (2)'!Uganda_Adult_High_Risk_LRV_zero</vt:lpstr>
      <vt:lpstr>'Log DALYs Uganda Adult make (3)'!Uganda_Adult_High_Risk_LRV_zero</vt:lpstr>
      <vt:lpstr>'Log DALYs Uganda Adult make (4)'!Uganda_Adult_High_Risk_LRV_zero</vt:lpstr>
      <vt:lpstr>'Log DALYs Uganda Adult make (5)'!Uganda_Adult_High_Risk_LRV_zero</vt:lpstr>
      <vt:lpstr>'Log DALYs Uganda Adult make (6)'!Uganda_Adult_High_Risk_LRV_zero</vt:lpstr>
      <vt:lpstr>'Log DALYs Uganda Adult make plo'!Uganda_Adult_High_Risk_LRV_zero</vt:lpstr>
      <vt:lpstr>Uganda_Adult_High_Risk_LRV_zero</vt:lpstr>
      <vt:lpstr>'Log DALYs Uganda Adult (2)'!Uganda_Adult_Low_Risk_LRV_zero</vt:lpstr>
      <vt:lpstr>'Log DALYs Uganda Adult (3)'!Uganda_Adult_Low_Risk_LRV_zero</vt:lpstr>
      <vt:lpstr>'Log DALYs Uganda Adult make (2)'!Uganda_Adult_Low_Risk_LRV_zero</vt:lpstr>
      <vt:lpstr>'Log DALYs Uganda Adult make (3)'!Uganda_Adult_Low_Risk_LRV_zero</vt:lpstr>
      <vt:lpstr>'Log DALYs Uganda Adult make (4)'!Uganda_Adult_Low_Risk_LRV_zero</vt:lpstr>
      <vt:lpstr>'Log DALYs Uganda Adult make (5)'!Uganda_Adult_Low_Risk_LRV_zero</vt:lpstr>
      <vt:lpstr>'Log DALYs Uganda Adult make (6)'!Uganda_Adult_Low_Risk_LRV_zero</vt:lpstr>
      <vt:lpstr>'Log DALYs Uganda Adult make plo'!Uganda_Adult_Low_Risk_LRV_zero</vt:lpstr>
      <vt:lpstr>Uganda_Adult_Low_Risk_LRV_zero</vt:lpstr>
      <vt:lpstr>'Log DALYs Uganda Adult (2)'!Uganda_Adult_Medium_Risk_LRV_zero</vt:lpstr>
      <vt:lpstr>'Log DALYs Uganda Adult (3)'!Uganda_Adult_Medium_Risk_LRV_zero</vt:lpstr>
      <vt:lpstr>'Log DALYs Uganda Adult make (2)'!Uganda_Adult_Medium_Risk_LRV_zero</vt:lpstr>
      <vt:lpstr>'Log DALYs Uganda Adult make (3)'!Uganda_Adult_Medium_Risk_LRV_zero</vt:lpstr>
      <vt:lpstr>'Log DALYs Uganda Adult make (4)'!Uganda_Adult_Medium_Risk_LRV_zero</vt:lpstr>
      <vt:lpstr>'Log DALYs Uganda Adult make (5)'!Uganda_Adult_Medium_Risk_LRV_zero</vt:lpstr>
      <vt:lpstr>'Log DALYs Uganda Adult make (6)'!Uganda_Adult_Medium_Risk_LRV_zero</vt:lpstr>
      <vt:lpstr>'Log DALYs Uganda Adult make plo'!Uganda_Adult_Medium_Risk_LRV_zero</vt:lpstr>
      <vt:lpstr>Uganda_Adult_Medium_Risk_LRV_zero</vt:lpstr>
      <vt:lpstr>'Uganda Adult Net DALYs water h'!Uganda_adults_charcoal</vt:lpstr>
      <vt:lpstr>Uganda_adults_charcoal</vt:lpstr>
      <vt:lpstr>Uganda_adults_charcoal_w_h</vt:lpstr>
      <vt:lpstr>'Uganda Adult Net DALYs water h'!Uganda_adults_electric</vt:lpstr>
      <vt:lpstr>Uganda_adults_electric</vt:lpstr>
      <vt:lpstr>'Uganda Adult Net DALYs water h'!Uganda_adults_improved_wood</vt:lpstr>
      <vt:lpstr>Uganda_adults_improved_wood</vt:lpstr>
      <vt:lpstr>Uganda_adults_improved_wood_w_h</vt:lpstr>
      <vt:lpstr>'Uganda Adult Net DALYs water h'!Uganda_adults_LPG</vt:lpstr>
      <vt:lpstr>Uganda_adults_LPG</vt:lpstr>
      <vt:lpstr>Uganda_adults_LPG_w_h</vt:lpstr>
      <vt:lpstr>'Uganda Adult Net DALYs water h'!Uganda_adults_minimoto</vt:lpstr>
      <vt:lpstr>Uganda_adults_minimoto</vt:lpstr>
      <vt:lpstr>Uganda_adults_minimoto_w_h</vt:lpstr>
      <vt:lpstr>'Uganda Adult Net DALYs water h'!uganda_adults_trad_wood</vt:lpstr>
      <vt:lpstr>uganda_adults_trad_wood</vt:lpstr>
      <vt:lpstr>Uganda_adults_trad_wood_w_h</vt:lpstr>
      <vt:lpstr>'Uganda child Net DALYs water h'!Uganda_child_charcoal</vt:lpstr>
      <vt:lpstr>Uganda_child_charcoal</vt:lpstr>
      <vt:lpstr>'Uganda child Net DALYs water h'!Uganda_child_electric</vt:lpstr>
      <vt:lpstr>Uganda_child_electric</vt:lpstr>
      <vt:lpstr>'Uganda child Net DALYs water h'!Uganda_child_gasifier</vt:lpstr>
      <vt:lpstr>Uganda_child_gasifier</vt:lpstr>
      <vt:lpstr>'Uganda child Net DALYs water h'!Uganda_child_improved_wood</vt:lpstr>
      <vt:lpstr>Uganda_child_improved_wood</vt:lpstr>
      <vt:lpstr>'Uganda child Net DALYs water h'!Uganda_child_LPG</vt:lpstr>
      <vt:lpstr>Uganda_child_LPG</vt:lpstr>
      <vt:lpstr>'Uganda child Net DALYs water h'!Uganda_child_traditional_wood</vt:lpstr>
      <vt:lpstr>Uganda_child_traditional_wood</vt:lpstr>
      <vt:lpstr>'Vietnam Adult net DALYs water h'!Vietnam_adult_charcoal</vt:lpstr>
      <vt:lpstr>Vietnam_adult_charcoal</vt:lpstr>
      <vt:lpstr>'Vietnam Adult net DALYs water h'!Vietnam_adult_electric</vt:lpstr>
      <vt:lpstr>Vietnam_adult_electric</vt:lpstr>
      <vt:lpstr>'Vietnam Adult net DALYs water h'!Vietnam_adult_gas</vt:lpstr>
      <vt:lpstr>Vietnam_adult_gas</vt:lpstr>
      <vt:lpstr>'Vietnam Adult net DALYs water h'!Vietnam_adult_improved_wood</vt:lpstr>
      <vt:lpstr>Vietnam_adult_improved_wood</vt:lpstr>
      <vt:lpstr>'Vietnam Adult net DALYs water h'!Vietnam_adult_LPG</vt:lpstr>
      <vt:lpstr>Vietnam_adult_LPG</vt:lpstr>
      <vt:lpstr>'Vietnam Adult net DALYs water h'!Vietnam_adult_trad_wood</vt:lpstr>
      <vt:lpstr>Vietnam_adult_trad_wood</vt:lpstr>
      <vt:lpstr>'Vietnam Child Net DALYs_water_h'!Vietnam_child_charcoal</vt:lpstr>
      <vt:lpstr>Vietnam_child_charcoal</vt:lpstr>
      <vt:lpstr>'Vietnam Child Net DALYs_water_h'!Vietnam_Child_electric</vt:lpstr>
      <vt:lpstr>Vietnam_Child_electric</vt:lpstr>
      <vt:lpstr>'Vietnam Child Net DALYs_water_h'!Vietnam_child_improved_wood</vt:lpstr>
      <vt:lpstr>Vietnam_child_improved_wood</vt:lpstr>
      <vt:lpstr>'Vietnam Child Net DALYs_water_h'!Vietnam_child_LPG</vt:lpstr>
      <vt:lpstr>Vietnam_child_LPG</vt:lpstr>
      <vt:lpstr>'Vietnam Child Net DALYs_water_h'!Vietnam_child_minimoto</vt:lpstr>
      <vt:lpstr>Vietnam_child_minimoto</vt:lpstr>
      <vt:lpstr>'Vietnam Child Net DALYs_water_h'!Vietnam_child_trad_wood</vt:lpstr>
      <vt:lpstr>Vietnam_child_trad_wood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Floess</dc:creator>
  <cp:lastModifiedBy>Emily Floess</cp:lastModifiedBy>
  <dcterms:created xsi:type="dcterms:W3CDTF">2015-06-05T18:17:20Z</dcterms:created>
  <dcterms:modified xsi:type="dcterms:W3CDTF">2023-02-15T00:04:57Z</dcterms:modified>
</cp:coreProperties>
</file>