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E17" i="1" l="1"/>
  <c r="E19" i="1"/>
  <c r="E20" i="1"/>
  <c r="P20" i="1"/>
  <c r="P19" i="1"/>
  <c r="M19" i="1"/>
  <c r="N19" i="1"/>
  <c r="O19" i="1"/>
  <c r="L19" i="1"/>
  <c r="M18" i="1"/>
  <c r="N18" i="1"/>
  <c r="O18" i="1"/>
  <c r="L18" i="1"/>
  <c r="L12" i="1"/>
  <c r="L10" i="1"/>
  <c r="P17" i="1" l="1"/>
  <c r="J10" i="1"/>
  <c r="J9" i="1"/>
  <c r="K5" i="1"/>
  <c r="K4" i="1"/>
  <c r="D10" i="1"/>
  <c r="D11" i="1" s="1"/>
</calcChain>
</file>

<file path=xl/sharedStrings.xml><?xml version="1.0" encoding="utf-8"?>
<sst xmlns="http://schemas.openxmlformats.org/spreadsheetml/2006/main" count="36" uniqueCount="32">
  <si>
    <t xml:space="preserve">  Broj radnih dana (mjesečno)</t>
  </si>
  <si>
    <t>Radno vrijeme: 6:00-22:00</t>
  </si>
  <si>
    <t>Plata:</t>
  </si>
  <si>
    <t>Dnevnica:</t>
  </si>
  <si>
    <t>Satnica:</t>
  </si>
  <si>
    <t>Prosječna primanja radnika zaposlenog u Mobile Shopu</t>
  </si>
  <si>
    <t>Ušteda po jednom radniku</t>
  </si>
  <si>
    <t>Mjesečna ušteda:</t>
  </si>
  <si>
    <t>Godišnja ušteda:</t>
  </si>
  <si>
    <t>Ušteda na 15 radnika</t>
  </si>
  <si>
    <t>Broj online 
narudžbi</t>
  </si>
  <si>
    <t>Uspješne
 narudžbe</t>
  </si>
  <si>
    <t>Prosječna 
suma (KM)</t>
  </si>
  <si>
    <t>Dobit (KM)-15%</t>
  </si>
  <si>
    <t>UKUPNO</t>
  </si>
  <si>
    <t>Broj kupljenih 
artikala</t>
  </si>
  <si>
    <t>Prosečna suma
(KM)</t>
  </si>
  <si>
    <t>Dobit(KM)-15%</t>
  </si>
  <si>
    <t>Stavke</t>
  </si>
  <si>
    <t>Ulaganja</t>
  </si>
  <si>
    <t>Diskontni faktor(p=10%)</t>
  </si>
  <si>
    <t>PERIOD</t>
  </si>
  <si>
    <t>investiranja</t>
  </si>
  <si>
    <t>eksploatacije</t>
  </si>
  <si>
    <t>Godišnji prihod od projekta</t>
  </si>
  <si>
    <t>Poluodišnji prihod od projekta</t>
  </si>
  <si>
    <t>Trošak na projekat</t>
  </si>
  <si>
    <t>KM</t>
  </si>
  <si>
    <t>Kamatna stopa za diskontni faktor:</t>
  </si>
  <si>
    <t>Bruto primitci</t>
  </si>
  <si>
    <t>Bruto sadašnja vrijednost</t>
  </si>
  <si>
    <t>Stopa rentabilnosti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</si>
</sst>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\ &quot;KM&quot;"/>
    <numFmt numFmtId="172" formatCode="0.0"/>
  </numFmts>
  <fonts count="2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0.499984740745262"/>
        <bgColor indexed="64"/>
      </patternFill>
    </fill>
  </fills>
  <borders count="2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rgb="FF7F7F7F"/>
      </left>
      <right style="thin">
        <color indexed="64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49">
    <xf numFmtId="0" fontId="0" fillId="0" borderId="0" xfId="0"/>
    <xf numFmtId="0" fontId="0" fillId="5" borderId="8" xfId="0" applyFill="1" applyBorder="1" applyAlignment="1">
      <alignment horizontal="center" wrapText="1"/>
    </xf>
    <xf numFmtId="0" fontId="0" fillId="5" borderId="8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 wrapText="1"/>
    </xf>
    <xf numFmtId="0" fontId="0" fillId="3" borderId="1" xfId="1" applyFont="1" applyFill="1" applyAlignment="1">
      <alignment horizontal="center"/>
    </xf>
    <xf numFmtId="0" fontId="0" fillId="3" borderId="1" xfId="1" applyFont="1" applyFill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6" borderId="12" xfId="0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2" fontId="0" fillId="9" borderId="8" xfId="0" applyNumberFormat="1" applyFill="1" applyBorder="1" applyAlignment="1">
      <alignment horizontal="center"/>
    </xf>
    <xf numFmtId="164" fontId="0" fillId="0" borderId="2" xfId="0" applyNumberFormat="1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3" borderId="5" xfId="1" applyFont="1" applyFill="1" applyBorder="1" applyAlignment="1">
      <alignment horizontal="center"/>
    </xf>
    <xf numFmtId="0" fontId="0" fillId="3" borderId="6" xfId="1" applyFont="1" applyFill="1" applyBorder="1" applyAlignment="1">
      <alignment horizontal="center"/>
    </xf>
    <xf numFmtId="0" fontId="0" fillId="6" borderId="11" xfId="0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7" borderId="10" xfId="0" applyFill="1" applyBorder="1" applyAlignment="1">
      <alignment horizontal="center"/>
    </xf>
    <xf numFmtId="0" fontId="0" fillId="3" borderId="7" xfId="1" applyFont="1" applyFill="1" applyBorder="1" applyAlignment="1">
      <alignment horizontal="center"/>
    </xf>
    <xf numFmtId="0" fontId="0" fillId="3" borderId="0" xfId="1" applyFont="1" applyFill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172" fontId="0" fillId="0" borderId="8" xfId="0" applyNumberFormat="1" applyBorder="1" applyAlignment="1">
      <alignment horizontal="center"/>
    </xf>
    <xf numFmtId="0" fontId="0" fillId="9" borderId="12" xfId="0" applyFill="1" applyBorder="1" applyAlignment="1">
      <alignment horizontal="center"/>
    </xf>
    <xf numFmtId="0" fontId="0" fillId="0" borderId="0" xfId="0" applyAlignment="1">
      <alignment horizontal="left"/>
    </xf>
    <xf numFmtId="0" fontId="0" fillId="7" borderId="1" xfId="1" applyFont="1" applyFill="1" applyAlignment="1">
      <alignment horizontal="left"/>
    </xf>
    <xf numFmtId="0" fontId="0" fillId="7" borderId="2" xfId="0" applyFont="1" applyFill="1" applyBorder="1" applyAlignment="1">
      <alignment horizontal="left"/>
    </xf>
    <xf numFmtId="0" fontId="0" fillId="7" borderId="11" xfId="0" applyFill="1" applyBorder="1" applyAlignment="1">
      <alignment horizontal="left"/>
    </xf>
    <xf numFmtId="0" fontId="0" fillId="7" borderId="12" xfId="0" applyFill="1" applyBorder="1" applyAlignment="1">
      <alignment horizontal="left"/>
    </xf>
    <xf numFmtId="0" fontId="0" fillId="7" borderId="13" xfId="0" applyFill="1" applyBorder="1" applyAlignment="1">
      <alignment horizontal="left"/>
    </xf>
    <xf numFmtId="0" fontId="0" fillId="7" borderId="14" xfId="0" applyFill="1" applyBorder="1" applyAlignment="1">
      <alignment horizontal="left"/>
    </xf>
    <xf numFmtId="0" fontId="0" fillId="7" borderId="15" xfId="0" applyFill="1" applyBorder="1" applyAlignment="1">
      <alignment horizontal="left"/>
    </xf>
    <xf numFmtId="0" fontId="0" fillId="7" borderId="16" xfId="0" applyFill="1" applyBorder="1" applyAlignment="1">
      <alignment horizontal="left"/>
    </xf>
    <xf numFmtId="0" fontId="0" fillId="7" borderId="17" xfId="0" applyFill="1" applyBorder="1" applyAlignment="1">
      <alignment horizontal="left"/>
    </xf>
    <xf numFmtId="0" fontId="0" fillId="7" borderId="18" xfId="0" applyFill="1" applyBorder="1" applyAlignment="1">
      <alignment horizontal="left"/>
    </xf>
    <xf numFmtId="0" fontId="0" fillId="7" borderId="12" xfId="0" applyFill="1" applyBorder="1" applyAlignment="1">
      <alignment horizontal="right"/>
    </xf>
    <xf numFmtId="0" fontId="0" fillId="7" borderId="8" xfId="0" applyFill="1" applyBorder="1" applyAlignment="1">
      <alignment horizontal="left"/>
    </xf>
    <xf numFmtId="1" fontId="0" fillId="8" borderId="8" xfId="0" applyNumberFormat="1" applyFill="1" applyBorder="1" applyAlignment="1">
      <alignment horizontal="center"/>
    </xf>
    <xf numFmtId="2" fontId="0" fillId="10" borderId="9" xfId="0" applyNumberFormat="1" applyFill="1" applyBorder="1" applyAlignment="1">
      <alignment horizontal="center"/>
    </xf>
    <xf numFmtId="0" fontId="0" fillId="0" borderId="0" xfId="0" applyFill="1" applyBorder="1" applyAlignment="1">
      <alignment vertical="top"/>
    </xf>
    <xf numFmtId="0" fontId="0" fillId="3" borderId="1" xfId="1" applyFont="1" applyFill="1" applyBorder="1" applyAlignment="1">
      <alignment horizontal="center"/>
    </xf>
    <xf numFmtId="0" fontId="0" fillId="3" borderId="20" xfId="1" applyFont="1" applyFill="1" applyBorder="1" applyAlignment="1">
      <alignment horizontal="center"/>
    </xf>
    <xf numFmtId="164" fontId="0" fillId="4" borderId="21" xfId="0" applyNumberFormat="1" applyFont="1" applyFill="1" applyBorder="1" applyAlignment="1">
      <alignment horizontal="center"/>
    </xf>
    <xf numFmtId="0" fontId="0" fillId="3" borderId="19" xfId="1" applyFont="1" applyFill="1" applyBorder="1" applyAlignment="1">
      <alignment horizontal="center"/>
    </xf>
  </cellXfs>
  <cellStyles count="2">
    <cellStyle name="Input" xfId="1" builtinId="20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25"/>
  <sheetViews>
    <sheetView tabSelected="1" workbookViewId="0">
      <selection activeCell="G14" sqref="G14"/>
    </sheetView>
  </sheetViews>
  <sheetFormatPr defaultRowHeight="15" x14ac:dyDescent="0.25"/>
  <cols>
    <col min="4" max="4" width="32.140625" customWidth="1"/>
    <col min="5" max="5" width="16.7109375" customWidth="1"/>
    <col min="8" max="8" width="15.42578125" customWidth="1"/>
    <col min="9" max="9" width="14.5703125" customWidth="1"/>
    <col min="10" max="10" width="16.5703125" customWidth="1"/>
    <col min="11" max="11" width="25" customWidth="1"/>
    <col min="12" max="12" width="11.140625" customWidth="1"/>
    <col min="14" max="14" width="12.42578125" customWidth="1"/>
    <col min="15" max="15" width="10.5703125" bestFit="1" customWidth="1"/>
  </cols>
  <sheetData>
    <row r="2" spans="2:17" ht="15.75" thickBot="1" x14ac:dyDescent="0.3"/>
    <row r="3" spans="2:17" ht="33.75" customHeight="1" thickBot="1" x14ac:dyDescent="0.3">
      <c r="B3" s="4" t="s">
        <v>0</v>
      </c>
      <c r="C3" s="4"/>
      <c r="D3" s="4"/>
      <c r="E3" s="12">
        <v>26</v>
      </c>
      <c r="F3" s="13"/>
      <c r="G3" s="13"/>
      <c r="H3" s="3" t="s">
        <v>10</v>
      </c>
      <c r="I3" s="3" t="s">
        <v>11</v>
      </c>
      <c r="J3" s="3" t="s">
        <v>12</v>
      </c>
      <c r="K3" s="2" t="s">
        <v>13</v>
      </c>
      <c r="L3" s="13"/>
      <c r="M3" s="13"/>
      <c r="N3" s="13"/>
      <c r="O3" s="13"/>
      <c r="P3" s="13"/>
      <c r="Q3" s="13"/>
    </row>
    <row r="4" spans="2:17" x14ac:dyDescent="0.25">
      <c r="B4" s="5" t="s">
        <v>1</v>
      </c>
      <c r="C4" s="5"/>
      <c r="D4" s="5"/>
      <c r="E4" s="6">
        <v>16</v>
      </c>
      <c r="F4" s="13"/>
      <c r="G4" s="13"/>
      <c r="H4" s="14">
        <v>82</v>
      </c>
      <c r="I4" s="14">
        <v>79</v>
      </c>
      <c r="J4" s="14">
        <v>413</v>
      </c>
      <c r="K4" s="14">
        <f>J4*0.15</f>
        <v>61.949999999999996</v>
      </c>
      <c r="L4" s="13"/>
      <c r="M4" s="13"/>
      <c r="N4" s="13"/>
      <c r="O4" s="13"/>
      <c r="P4" s="13"/>
      <c r="Q4" s="13"/>
    </row>
    <row r="5" spans="2:17" ht="15.75" thickBot="1" x14ac:dyDescent="0.3">
      <c r="B5" s="5"/>
      <c r="C5" s="5"/>
      <c r="D5" s="5"/>
      <c r="E5" s="7"/>
      <c r="F5" s="13"/>
      <c r="G5" s="13"/>
      <c r="H5" s="15"/>
      <c r="I5" s="15"/>
      <c r="J5" s="14" t="s">
        <v>14</v>
      </c>
      <c r="K5" s="16">
        <f>J4*6</f>
        <v>2478</v>
      </c>
      <c r="L5" s="13"/>
      <c r="M5" s="13"/>
      <c r="N5" s="13"/>
      <c r="O5" s="13"/>
      <c r="P5" s="13"/>
      <c r="Q5" s="13"/>
    </row>
    <row r="6" spans="2:17" ht="15.75" thickBot="1" x14ac:dyDescent="0.3"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</row>
    <row r="7" spans="2:17" ht="15.75" thickBot="1" x14ac:dyDescent="0.3">
      <c r="B7" s="13"/>
      <c r="C7" s="13"/>
      <c r="D7" s="13"/>
      <c r="E7" s="13"/>
      <c r="F7" s="13"/>
      <c r="G7" s="13"/>
      <c r="H7" s="13"/>
      <c r="I7" s="13"/>
      <c r="J7" s="13"/>
      <c r="K7" s="29"/>
      <c r="L7" s="30" t="s">
        <v>28</v>
      </c>
      <c r="M7" s="30"/>
      <c r="N7" s="30"/>
      <c r="O7" s="30"/>
      <c r="P7" s="31">
        <v>7.0000000000000007E-2</v>
      </c>
      <c r="Q7" s="13"/>
    </row>
    <row r="8" spans="2:17" ht="31.5" customHeight="1" thickBot="1" x14ac:dyDescent="0.3">
      <c r="B8" s="4" t="s">
        <v>5</v>
      </c>
      <c r="C8" s="4"/>
      <c r="D8" s="4"/>
      <c r="E8" s="13"/>
      <c r="F8" s="13"/>
      <c r="G8" s="13"/>
      <c r="H8" s="1" t="s">
        <v>15</v>
      </c>
      <c r="I8" s="1" t="s">
        <v>16</v>
      </c>
      <c r="J8" s="2" t="s">
        <v>17</v>
      </c>
      <c r="K8" s="29"/>
      <c r="L8" s="32" t="s">
        <v>26</v>
      </c>
      <c r="M8" s="33"/>
      <c r="N8" s="40">
        <v>7000</v>
      </c>
      <c r="O8" s="41" t="s">
        <v>27</v>
      </c>
      <c r="P8" s="29"/>
      <c r="Q8" s="13"/>
    </row>
    <row r="9" spans="2:17" ht="15.75" thickBot="1" x14ac:dyDescent="0.3">
      <c r="B9" s="17" t="s">
        <v>2</v>
      </c>
      <c r="C9" s="18"/>
      <c r="D9" s="11">
        <v>600</v>
      </c>
      <c r="E9" s="13"/>
      <c r="F9" s="13"/>
      <c r="G9" s="13"/>
      <c r="H9" s="14">
        <v>26</v>
      </c>
      <c r="I9" s="14">
        <v>443</v>
      </c>
      <c r="J9" s="14">
        <f>I9*0.15</f>
        <v>66.45</v>
      </c>
      <c r="K9" s="29"/>
      <c r="L9" s="34" t="s">
        <v>25</v>
      </c>
      <c r="M9" s="35"/>
      <c r="N9" s="36"/>
      <c r="O9" s="29"/>
      <c r="P9" s="29"/>
      <c r="Q9" s="13"/>
    </row>
    <row r="10" spans="2:17" ht="15.75" thickBot="1" x14ac:dyDescent="0.3">
      <c r="B10" s="17" t="s">
        <v>3</v>
      </c>
      <c r="C10" s="18"/>
      <c r="D10" s="11">
        <f>D9/26</f>
        <v>23.076923076923077</v>
      </c>
      <c r="E10" s="13"/>
      <c r="F10" s="13"/>
      <c r="G10" s="13"/>
      <c r="H10" s="14"/>
      <c r="I10" s="14" t="s">
        <v>14</v>
      </c>
      <c r="J10" s="14">
        <f>I9*6</f>
        <v>2658</v>
      </c>
      <c r="K10" s="29"/>
      <c r="L10" s="37">
        <f>K5+J10</f>
        <v>5136</v>
      </c>
      <c r="M10" s="38"/>
      <c r="N10" s="39"/>
      <c r="O10" s="29"/>
      <c r="P10" s="29"/>
      <c r="Q10" s="13"/>
    </row>
    <row r="11" spans="2:17" ht="15.75" thickBot="1" x14ac:dyDescent="0.3">
      <c r="B11" s="17" t="s">
        <v>4</v>
      </c>
      <c r="C11" s="18"/>
      <c r="D11" s="11">
        <f>D10/8</f>
        <v>2.8846153846153846</v>
      </c>
      <c r="E11" s="13"/>
      <c r="F11" s="13"/>
      <c r="G11" s="13"/>
      <c r="H11" s="13"/>
      <c r="I11" s="13"/>
      <c r="J11" s="13"/>
      <c r="K11" s="29"/>
      <c r="L11" s="34" t="s">
        <v>24</v>
      </c>
      <c r="M11" s="35"/>
      <c r="N11" s="36"/>
      <c r="O11" s="29"/>
      <c r="P11" s="29"/>
      <c r="Q11" s="13"/>
    </row>
    <row r="12" spans="2:17" x14ac:dyDescent="0.25">
      <c r="B12" s="13"/>
      <c r="C12" s="13"/>
      <c r="D12" s="13"/>
      <c r="E12" s="13"/>
      <c r="F12" s="13"/>
      <c r="G12" s="13"/>
      <c r="H12" s="13"/>
      <c r="I12" s="13"/>
      <c r="J12" s="13"/>
      <c r="K12" s="29"/>
      <c r="L12" s="37">
        <f>2*L10</f>
        <v>10272</v>
      </c>
      <c r="M12" s="38"/>
      <c r="N12" s="39"/>
      <c r="O12" s="29"/>
      <c r="P12" s="29"/>
      <c r="Q12" s="13"/>
    </row>
    <row r="13" spans="2:17" x14ac:dyDescent="0.25"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</row>
    <row r="14" spans="2:17" x14ac:dyDescent="0.25">
      <c r="B14" s="13"/>
      <c r="C14" s="13"/>
      <c r="D14" s="13"/>
      <c r="E14" s="13"/>
      <c r="F14" s="13"/>
      <c r="G14" s="13"/>
      <c r="H14" s="13"/>
      <c r="I14" s="13"/>
      <c r="J14" s="13"/>
      <c r="K14" s="19" t="s">
        <v>21</v>
      </c>
      <c r="L14" s="20" t="s">
        <v>22</v>
      </c>
      <c r="M14" s="8"/>
      <c r="N14" s="8" t="s">
        <v>23</v>
      </c>
      <c r="O14" s="8"/>
      <c r="P14" s="21"/>
      <c r="Q14" s="13"/>
    </row>
    <row r="15" spans="2:17" ht="15.75" thickBot="1" x14ac:dyDescent="0.3">
      <c r="B15" s="13"/>
      <c r="C15" s="45" t="s">
        <v>6</v>
      </c>
      <c r="D15" s="45"/>
      <c r="E15" s="46"/>
      <c r="F15" s="44"/>
      <c r="G15" s="44"/>
      <c r="H15" s="44"/>
      <c r="I15" s="44"/>
      <c r="J15" s="13"/>
      <c r="K15" s="22" t="s">
        <v>18</v>
      </c>
      <c r="L15" s="22">
        <v>-1</v>
      </c>
      <c r="M15" s="22">
        <v>0</v>
      </c>
      <c r="N15" s="22">
        <v>1</v>
      </c>
      <c r="O15" s="22">
        <v>2</v>
      </c>
      <c r="P15" s="23" t="s">
        <v>14</v>
      </c>
      <c r="Q15" s="13"/>
    </row>
    <row r="16" spans="2:17" ht="15.75" thickBot="1" x14ac:dyDescent="0.3">
      <c r="B16" s="13"/>
      <c r="C16" s="45" t="s">
        <v>7</v>
      </c>
      <c r="D16" s="45"/>
      <c r="E16" s="47">
        <v>103</v>
      </c>
      <c r="F16" s="44"/>
      <c r="G16" s="44"/>
      <c r="H16" s="44"/>
      <c r="I16" s="44"/>
      <c r="J16" s="13"/>
      <c r="K16" s="14" t="s">
        <v>19</v>
      </c>
      <c r="L16" s="14">
        <v>7000</v>
      </c>
      <c r="M16" s="14">
        <v>200</v>
      </c>
      <c r="N16" s="14">
        <v>200</v>
      </c>
      <c r="O16" s="14">
        <v>200</v>
      </c>
      <c r="P16" s="9"/>
      <c r="Q16" s="13"/>
    </row>
    <row r="17" spans="2:17" ht="15.75" thickBot="1" x14ac:dyDescent="0.3">
      <c r="B17" s="13"/>
      <c r="C17" s="45" t="s">
        <v>8</v>
      </c>
      <c r="D17" s="45"/>
      <c r="E17" s="47">
        <f>E16*12</f>
        <v>1236</v>
      </c>
      <c r="F17" s="44"/>
      <c r="G17" s="44"/>
      <c r="H17" s="44"/>
      <c r="I17" s="44"/>
      <c r="J17" s="13"/>
      <c r="K17" s="14" t="s">
        <v>29</v>
      </c>
      <c r="L17" s="14">
        <v>-7000</v>
      </c>
      <c r="M17" s="14">
        <v>10272</v>
      </c>
      <c r="N17" s="14">
        <v>10272</v>
      </c>
      <c r="O17" s="14">
        <v>10272</v>
      </c>
      <c r="P17" s="9">
        <f>SUM(L17:O17)</f>
        <v>23816</v>
      </c>
      <c r="Q17" s="13"/>
    </row>
    <row r="18" spans="2:17" ht="15.75" thickBot="1" x14ac:dyDescent="0.3">
      <c r="B18" s="13"/>
      <c r="C18" s="24" t="s">
        <v>9</v>
      </c>
      <c r="D18" s="25"/>
      <c r="E18" s="48"/>
      <c r="F18" s="44"/>
      <c r="G18" s="44"/>
      <c r="H18" s="44"/>
      <c r="I18" s="44"/>
      <c r="J18" s="13"/>
      <c r="K18" s="14" t="s">
        <v>20</v>
      </c>
      <c r="L18" s="26">
        <f>($P$7+1)^L15</f>
        <v>0.93457943925233644</v>
      </c>
      <c r="M18" s="26">
        <f t="shared" ref="M18:O18" si="0">($P$7+1)^M15</f>
        <v>1</v>
      </c>
      <c r="N18" s="26">
        <f t="shared" si="0"/>
        <v>1.07</v>
      </c>
      <c r="O18" s="26">
        <f t="shared" si="0"/>
        <v>1.1449</v>
      </c>
      <c r="P18" s="10"/>
      <c r="Q18" s="13"/>
    </row>
    <row r="19" spans="2:17" ht="15.75" thickBot="1" x14ac:dyDescent="0.3">
      <c r="B19" s="13"/>
      <c r="C19" s="45" t="s">
        <v>7</v>
      </c>
      <c r="D19" s="45"/>
      <c r="E19" s="47">
        <f>E16*15</f>
        <v>1545</v>
      </c>
      <c r="F19" s="44"/>
      <c r="G19" s="44"/>
      <c r="H19" s="44"/>
      <c r="I19" s="44"/>
      <c r="J19" s="13"/>
      <c r="K19" s="14" t="s">
        <v>30</v>
      </c>
      <c r="L19" s="14">
        <f>L17/L18</f>
        <v>-7490</v>
      </c>
      <c r="M19" s="14">
        <f t="shared" ref="M19:O19" si="1">M17/M18</f>
        <v>10272</v>
      </c>
      <c r="N19" s="14">
        <f t="shared" si="1"/>
        <v>9600</v>
      </c>
      <c r="O19" s="27">
        <f t="shared" si="1"/>
        <v>8971.9626168224295</v>
      </c>
      <c r="P19" s="42">
        <f>SUM(L19:O19)</f>
        <v>21353.962616822428</v>
      </c>
      <c r="Q19" s="13"/>
    </row>
    <row r="20" spans="2:17" ht="15.75" thickBot="1" x14ac:dyDescent="0.3">
      <c r="B20" s="13"/>
      <c r="C20" s="45" t="s">
        <v>8</v>
      </c>
      <c r="D20" s="45"/>
      <c r="E20" s="47">
        <f>E19*12</f>
        <v>18540</v>
      </c>
      <c r="F20" s="13"/>
      <c r="G20" s="13"/>
      <c r="H20" s="13"/>
      <c r="I20" s="13"/>
      <c r="J20" s="13"/>
      <c r="K20" s="9" t="s">
        <v>31</v>
      </c>
      <c r="L20" s="28"/>
      <c r="M20" s="28"/>
      <c r="N20" s="28"/>
      <c r="O20" s="28"/>
      <c r="P20" s="43">
        <f>P19/SUM(L16+L16)</f>
        <v>1.5252830440587448</v>
      </c>
      <c r="Q20" s="13"/>
    </row>
    <row r="21" spans="2:17" x14ac:dyDescent="0.25"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</row>
    <row r="22" spans="2:17" x14ac:dyDescent="0.25"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</row>
    <row r="23" spans="2:17" x14ac:dyDescent="0.25"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</row>
    <row r="24" spans="2:17" x14ac:dyDescent="0.25"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</row>
    <row r="25" spans="2:17" x14ac:dyDescent="0.25"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</row>
  </sheetData>
  <mergeCells count="14">
    <mergeCell ref="B10:C10"/>
    <mergeCell ref="L7:O7"/>
    <mergeCell ref="B3:D3"/>
    <mergeCell ref="B4:D5"/>
    <mergeCell ref="E4:E5"/>
    <mergeCell ref="B8:D8"/>
    <mergeCell ref="B9:C9"/>
    <mergeCell ref="C20:D20"/>
    <mergeCell ref="B11:C11"/>
    <mergeCell ref="C15:E15"/>
    <mergeCell ref="C16:D16"/>
    <mergeCell ref="C17:D17"/>
    <mergeCell ref="C18:E18"/>
    <mergeCell ref="C19:D1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2019-01-08T21:05:12Z</dcterms:modified>
</cp:coreProperties>
</file>