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adeep\MIS\FY 2024-25\Sep 2024\"/>
    </mc:Choice>
  </mc:AlternateContent>
  <bookViews>
    <workbookView xWindow="0" yWindow="0" windowWidth="19200" windowHeight="6930"/>
  </bookViews>
  <sheets>
    <sheet name="TB Aug 24" sheetId="1" r:id="rId1"/>
  </sheets>
  <externalReferences>
    <externalReference r:id="rId2"/>
  </externalReferences>
  <definedNames>
    <definedName name="_xlnm._FilterDatabase" localSheetId="0" hidden="1">'TB Aug 24'!$A$7:$BI$140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38" i="1" l="1"/>
  <c r="BB138" i="1"/>
  <c r="AJ138" i="1"/>
  <c r="AI138" i="1"/>
  <c r="AD138" i="1"/>
  <c r="X138" i="1"/>
  <c r="W138" i="1"/>
  <c r="U138" i="1"/>
  <c r="BF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K140" i="1" s="1"/>
  <c r="J139" i="1"/>
  <c r="I139" i="1"/>
  <c r="H139" i="1"/>
  <c r="G139" i="1"/>
  <c r="F139" i="1"/>
  <c r="E139" i="1"/>
  <c r="BF138" i="1"/>
  <c r="AE138" i="1"/>
  <c r="BE135" i="1"/>
  <c r="BH135" i="1" s="1"/>
  <c r="BE134" i="1"/>
  <c r="BG133" i="1"/>
  <c r="BE133" i="1"/>
  <c r="BG132" i="1"/>
  <c r="BE132" i="1"/>
  <c r="BI132" i="1" s="1"/>
  <c r="BG131" i="1"/>
  <c r="BE131" i="1"/>
  <c r="BI131" i="1" s="1"/>
  <c r="BG130" i="1"/>
  <c r="BE130" i="1"/>
  <c r="BI130" i="1" s="1"/>
  <c r="BG129" i="1"/>
  <c r="BE129" i="1"/>
  <c r="BH129" i="1" s="1"/>
  <c r="BG128" i="1"/>
  <c r="BG127" i="1"/>
  <c r="BE127" i="1"/>
  <c r="BI127" i="1" s="1"/>
  <c r="BG126" i="1"/>
  <c r="BE126" i="1"/>
  <c r="BI126" i="1" s="1"/>
  <c r="BE125" i="1"/>
  <c r="BE124" i="1"/>
  <c r="BE123" i="1"/>
  <c r="BI123" i="1" s="1"/>
  <c r="BE122" i="1"/>
  <c r="BI122" i="1" s="1"/>
  <c r="BE121" i="1"/>
  <c r="BI121" i="1" s="1"/>
  <c r="BE120" i="1"/>
  <c r="BI120" i="1" s="1"/>
  <c r="BE119" i="1"/>
  <c r="BI119" i="1" s="1"/>
  <c r="BG118" i="1"/>
  <c r="BE118" i="1"/>
  <c r="BG117" i="1"/>
  <c r="BE117" i="1"/>
  <c r="BI117" i="1" s="1"/>
  <c r="BE116" i="1"/>
  <c r="BG115" i="1"/>
  <c r="BE115" i="1"/>
  <c r="BH115" i="1" s="1"/>
  <c r="BE114" i="1"/>
  <c r="BE112" i="1"/>
  <c r="BE110" i="1"/>
  <c r="BH110" i="1" s="1"/>
  <c r="BE109" i="1"/>
  <c r="BH109" i="1" s="1"/>
  <c r="BE108" i="1"/>
  <c r="BI108" i="1" s="1"/>
  <c r="BE107" i="1"/>
  <c r="BE105" i="1"/>
  <c r="BE104" i="1"/>
  <c r="BI104" i="1" s="1"/>
  <c r="BE102" i="1"/>
  <c r="BH102" i="1" s="1"/>
  <c r="BE101" i="1"/>
  <c r="BE100" i="1"/>
  <c r="BI100" i="1" s="1"/>
  <c r="BE99" i="1"/>
  <c r="BI99" i="1" s="1"/>
  <c r="BE98" i="1"/>
  <c r="BI98" i="1" s="1"/>
  <c r="BE97" i="1"/>
  <c r="BI97" i="1" s="1"/>
  <c r="BE96" i="1"/>
  <c r="BE95" i="1"/>
  <c r="BI95" i="1" s="1"/>
  <c r="BE94" i="1"/>
  <c r="BI94" i="1" s="1"/>
  <c r="BE93" i="1"/>
  <c r="BH93" i="1" s="1"/>
  <c r="BE92" i="1"/>
  <c r="BI92" i="1" s="1"/>
  <c r="BE91" i="1"/>
  <c r="BH91" i="1" s="1"/>
  <c r="BE90" i="1"/>
  <c r="BE88" i="1"/>
  <c r="BE87" i="1"/>
  <c r="BE86" i="1"/>
  <c r="BE85" i="1"/>
  <c r="BE84" i="1"/>
  <c r="BI84" i="1" s="1"/>
  <c r="BE83" i="1"/>
  <c r="BE82" i="1"/>
  <c r="BE81" i="1"/>
  <c r="BE80" i="1"/>
  <c r="BH80" i="1" s="1"/>
  <c r="BE79" i="1"/>
  <c r="BE78" i="1"/>
  <c r="BE77" i="1"/>
  <c r="BE73" i="1"/>
  <c r="BI73" i="1" s="1"/>
  <c r="BE72" i="1"/>
  <c r="BE71" i="1"/>
  <c r="BI71" i="1" s="1"/>
  <c r="BE70" i="1"/>
  <c r="BE69" i="1"/>
  <c r="BI69" i="1" s="1"/>
  <c r="BE68" i="1"/>
  <c r="BE67" i="1"/>
  <c r="BH67" i="1" s="1"/>
  <c r="BE66" i="1"/>
  <c r="BI66" i="1" s="1"/>
  <c r="BE65" i="1"/>
  <c r="BH65" i="1" s="1"/>
  <c r="BE64" i="1"/>
  <c r="BE63" i="1"/>
  <c r="BE62" i="1"/>
  <c r="BE60" i="1"/>
  <c r="BH60" i="1" s="1"/>
  <c r="BE59" i="1"/>
  <c r="AU138" i="1"/>
  <c r="S138" i="1"/>
  <c r="S140" i="1" s="1"/>
  <c r="BE56" i="1"/>
  <c r="BI56" i="1" s="1"/>
  <c r="BE55" i="1"/>
  <c r="BI55" i="1" s="1"/>
  <c r="BE54" i="1"/>
  <c r="BE53" i="1"/>
  <c r="BE52" i="1"/>
  <c r="BE51" i="1"/>
  <c r="BH51" i="1" s="1"/>
  <c r="BE50" i="1"/>
  <c r="BI50" i="1" s="1"/>
  <c r="BE49" i="1"/>
  <c r="BE48" i="1"/>
  <c r="R138" i="1"/>
  <c r="R140" i="1" s="1"/>
  <c r="BE46" i="1"/>
  <c r="AF138" i="1"/>
  <c r="K138" i="1"/>
  <c r="BE44" i="1"/>
  <c r="BE43" i="1"/>
  <c r="BI43" i="1" s="1"/>
  <c r="BE42" i="1"/>
  <c r="AP138" i="1"/>
  <c r="BD138" i="1"/>
  <c r="BC138" i="1"/>
  <c r="AY138" i="1"/>
  <c r="AR138" i="1"/>
  <c r="AR140" i="1" s="1"/>
  <c r="AQ138" i="1"/>
  <c r="AQ140" i="1" s="1"/>
  <c r="AL138" i="1"/>
  <c r="AK138" i="1"/>
  <c r="T138" i="1"/>
  <c r="L138" i="1"/>
  <c r="H138" i="1"/>
  <c r="G138" i="1"/>
  <c r="BE38" i="1"/>
  <c r="BE37" i="1"/>
  <c r="BH37" i="1" s="1"/>
  <c r="BE36" i="1"/>
  <c r="AB138" i="1"/>
  <c r="AA138" i="1"/>
  <c r="BE34" i="1"/>
  <c r="BE33" i="1"/>
  <c r="BE32" i="1"/>
  <c r="BI32" i="1" s="1"/>
  <c r="BE30" i="1"/>
  <c r="BE29" i="1"/>
  <c r="BE28" i="1"/>
  <c r="BI28" i="1" s="1"/>
  <c r="BE27" i="1"/>
  <c r="BI27" i="1" s="1"/>
  <c r="BE26" i="1"/>
  <c r="BI26" i="1" s="1"/>
  <c r="BE25" i="1"/>
  <c r="BI25" i="1" s="1"/>
  <c r="BE24" i="1"/>
  <c r="BI24" i="1" s="1"/>
  <c r="BE23" i="1"/>
  <c r="BI23" i="1" s="1"/>
  <c r="BE22" i="1"/>
  <c r="BI22" i="1" s="1"/>
  <c r="BE21" i="1"/>
  <c r="BE20" i="1"/>
  <c r="BI20" i="1" s="1"/>
  <c r="BE19" i="1"/>
  <c r="BI19" i="1" s="1"/>
  <c r="BE18" i="1"/>
  <c r="BI18" i="1" s="1"/>
  <c r="BE17" i="1"/>
  <c r="BE16" i="1"/>
  <c r="BI16" i="1" s="1"/>
  <c r="BE15" i="1"/>
  <c r="BE14" i="1"/>
  <c r="BE13" i="1"/>
  <c r="BE12" i="1"/>
  <c r="BI12" i="1" s="1"/>
  <c r="BE11" i="1"/>
  <c r="BI115" i="1" l="1"/>
  <c r="BD140" i="1"/>
  <c r="AP140" i="1"/>
  <c r="BI51" i="1"/>
  <c r="BC140" i="1"/>
  <c r="U140" i="1"/>
  <c r="G140" i="1"/>
  <c r="H140" i="1"/>
  <c r="AD140" i="1"/>
  <c r="T140" i="1"/>
  <c r="AE140" i="1"/>
  <c r="AF140" i="1"/>
  <c r="BF140" i="1"/>
  <c r="BB140" i="1"/>
  <c r="BI93" i="1"/>
  <c r="BH12" i="1"/>
  <c r="BH71" i="1"/>
  <c r="BH121" i="1"/>
  <c r="BH22" i="1"/>
  <c r="BH95" i="1"/>
  <c r="BH16" i="1"/>
  <c r="BH32" i="1"/>
  <c r="BH117" i="1"/>
  <c r="BI135" i="1"/>
  <c r="BI65" i="1"/>
  <c r="BH25" i="1"/>
  <c r="BH55" i="1"/>
  <c r="BH131" i="1"/>
  <c r="BI67" i="1"/>
  <c r="BH92" i="1"/>
  <c r="BH99" i="1"/>
  <c r="BH119" i="1"/>
  <c r="BH20" i="1"/>
  <c r="BH27" i="1"/>
  <c r="BH127" i="1"/>
  <c r="BH132" i="1"/>
  <c r="BI81" i="1"/>
  <c r="BH81" i="1"/>
  <c r="BI118" i="1"/>
  <c r="BH118" i="1"/>
  <c r="W140" i="1"/>
  <c r="AU140" i="1"/>
  <c r="BH133" i="1"/>
  <c r="BI133" i="1"/>
  <c r="BH112" i="1"/>
  <c r="BI112" i="1"/>
  <c r="AI140" i="1"/>
  <c r="BH46" i="1"/>
  <c r="BI46" i="1"/>
  <c r="F138" i="1"/>
  <c r="F140" i="1" s="1"/>
  <c r="BI52" i="1"/>
  <c r="BH52" i="1"/>
  <c r="BE61" i="1"/>
  <c r="BH53" i="1"/>
  <c r="BI53" i="1"/>
  <c r="AT138" i="1"/>
  <c r="AT140" i="1" s="1"/>
  <c r="BI15" i="1"/>
  <c r="BH15" i="1"/>
  <c r="Q138" i="1"/>
  <c r="Q140" i="1" s="1"/>
  <c r="BI82" i="1"/>
  <c r="BH82" i="1"/>
  <c r="L140" i="1"/>
  <c r="X140" i="1"/>
  <c r="AJ140" i="1"/>
  <c r="AV140" i="1"/>
  <c r="BI13" i="1"/>
  <c r="BH13" i="1"/>
  <c r="P138" i="1"/>
  <c r="P140" i="1" s="1"/>
  <c r="AG138" i="1"/>
  <c r="AG140" i="1" s="1"/>
  <c r="BH56" i="1"/>
  <c r="BI21" i="1"/>
  <c r="BH21" i="1"/>
  <c r="AW138" i="1"/>
  <c r="AW140" i="1" s="1"/>
  <c r="BE57" i="1"/>
  <c r="BH100" i="1"/>
  <c r="BH122" i="1"/>
  <c r="AK140" i="1"/>
  <c r="AH138" i="1"/>
  <c r="AH140" i="1" s="1"/>
  <c r="BE35" i="1"/>
  <c r="Z138" i="1"/>
  <c r="Z140" i="1" s="1"/>
  <c r="BI37" i="1"/>
  <c r="AX138" i="1"/>
  <c r="AX140" i="1" s="1"/>
  <c r="BI59" i="1"/>
  <c r="BH59" i="1"/>
  <c r="BE106" i="1"/>
  <c r="BE111" i="1"/>
  <c r="BE137" i="1"/>
  <c r="AL140" i="1"/>
  <c r="BH73" i="1"/>
  <c r="BA138" i="1"/>
  <c r="BA140" i="1" s="1"/>
  <c r="AZ138" i="1"/>
  <c r="AZ140" i="1" s="1"/>
  <c r="BI60" i="1"/>
  <c r="BI96" i="1"/>
  <c r="BH96" i="1"/>
  <c r="BE113" i="1"/>
  <c r="AN140" i="1"/>
  <c r="BH28" i="1"/>
  <c r="AM138" i="1"/>
  <c r="AM140" i="1" s="1"/>
  <c r="BE47" i="1"/>
  <c r="BH50" i="1"/>
  <c r="BH69" i="1"/>
  <c r="BI77" i="1"/>
  <c r="BH77" i="1"/>
  <c r="AN138" i="1"/>
  <c r="BI17" i="1"/>
  <c r="BH17" i="1"/>
  <c r="I138" i="1"/>
  <c r="I140" i="1" s="1"/>
  <c r="BH66" i="1"/>
  <c r="BH84" i="1"/>
  <c r="BH97" i="1"/>
  <c r="BE128" i="1"/>
  <c r="BI129" i="1"/>
  <c r="BJ129" i="1" s="1"/>
  <c r="AO138" i="1"/>
  <c r="AO140" i="1" s="1"/>
  <c r="BH38" i="1"/>
  <c r="BI38" i="1"/>
  <c r="BH90" i="1"/>
  <c r="BI90" i="1"/>
  <c r="V138" i="1"/>
  <c r="V140" i="1" s="1"/>
  <c r="BE74" i="1"/>
  <c r="BI91" i="1"/>
  <c r="BE58" i="1"/>
  <c r="AA140" i="1"/>
  <c r="AY140" i="1"/>
  <c r="BH134" i="1"/>
  <c r="BI134" i="1"/>
  <c r="BI102" i="1"/>
  <c r="Y138" i="1"/>
  <c r="Y140" i="1" s="1"/>
  <c r="BE103" i="1"/>
  <c r="BE89" i="1"/>
  <c r="BE136" i="1"/>
  <c r="M138" i="1"/>
  <c r="M140" i="1" s="1"/>
  <c r="BE76" i="1"/>
  <c r="BI114" i="1"/>
  <c r="BH114" i="1"/>
  <c r="J138" i="1"/>
  <c r="J140" i="1" s="1"/>
  <c r="AB140" i="1"/>
  <c r="AC138" i="1"/>
  <c r="AC140" i="1" s="1"/>
  <c r="BH18" i="1"/>
  <c r="BH24" i="1"/>
  <c r="BE31" i="1"/>
  <c r="O138" i="1"/>
  <c r="O140" i="1" s="1"/>
  <c r="BE40" i="1"/>
  <c r="N138" i="1"/>
  <c r="N140" i="1" s="1"/>
  <c r="AS138" i="1"/>
  <c r="AS140" i="1" s="1"/>
  <c r="BE41" i="1"/>
  <c r="BE45" i="1"/>
  <c r="BE75" i="1"/>
  <c r="BH94" i="1"/>
  <c r="BH108" i="1"/>
  <c r="BH120" i="1"/>
  <c r="BH43" i="1"/>
  <c r="BH19" i="1"/>
  <c r="BH123" i="1"/>
  <c r="BH126" i="1"/>
  <c r="BH130" i="1"/>
  <c r="BH26" i="1"/>
  <c r="BH11" i="1"/>
  <c r="BH23" i="1"/>
  <c r="BH98" i="1"/>
  <c r="BH104" i="1"/>
  <c r="BI11" i="1"/>
  <c r="BH113" i="1" l="1"/>
  <c r="BI113" i="1"/>
  <c r="BI75" i="1"/>
  <c r="BH75" i="1"/>
  <c r="BI111" i="1"/>
  <c r="BH111" i="1"/>
  <c r="E138" i="1"/>
  <c r="E140" i="1" s="1"/>
  <c r="BE39" i="1"/>
  <c r="BH45" i="1"/>
  <c r="BI45" i="1"/>
  <c r="BH106" i="1"/>
  <c r="BI106" i="1"/>
  <c r="BH74" i="1"/>
  <c r="BI74" i="1"/>
  <c r="BH41" i="1"/>
  <c r="BI41" i="1"/>
  <c r="BI57" i="1"/>
  <c r="BH57" i="1"/>
  <c r="BI40" i="1"/>
  <c r="BH40" i="1"/>
  <c r="BI31" i="1"/>
  <c r="BH31" i="1"/>
  <c r="BI47" i="1"/>
  <c r="BH47" i="1"/>
  <c r="BH76" i="1"/>
  <c r="BI76" i="1"/>
  <c r="BI128" i="1"/>
  <c r="BH128" i="1"/>
  <c r="BH58" i="1"/>
  <c r="BI58" i="1"/>
  <c r="BI89" i="1"/>
  <c r="BH89" i="1"/>
  <c r="BI103" i="1"/>
  <c r="BH103" i="1"/>
  <c r="BI39" i="1" l="1"/>
  <c r="BH39" i="1"/>
  <c r="BH138" i="1" s="1"/>
  <c r="BE139" i="1"/>
  <c r="BK138" i="1" s="1"/>
</calcChain>
</file>

<file path=xl/comments1.xml><?xml version="1.0" encoding="utf-8"?>
<comments xmlns="http://schemas.openxmlformats.org/spreadsheetml/2006/main">
  <authors>
    <author>Pradeep Kumthekar</author>
  </authors>
  <commentList>
    <comment ref="O69" authorId="0" shapeId="0">
      <text>
        <r>
          <rPr>
            <b/>
            <sz val="9"/>
            <color indexed="81"/>
            <rFont val="Tahoma"/>
            <charset val="1"/>
          </rPr>
          <t>Pradeep Kumthekar:</t>
        </r>
        <r>
          <rPr>
            <sz val="9"/>
            <color indexed="81"/>
            <rFont val="Tahoma"/>
            <charset val="1"/>
          </rPr>
          <t xml:space="preserve">
MA - 3
</t>
        </r>
      </text>
    </comment>
  </commentList>
</comments>
</file>

<file path=xl/sharedStrings.xml><?xml version="1.0" encoding="utf-8"?>
<sst xmlns="http://schemas.openxmlformats.org/spreadsheetml/2006/main" count="739" uniqueCount="384">
  <si>
    <t>* Amounts in inr</t>
  </si>
  <si>
    <t>Bellona Hospitality ALL (bhsl.all)</t>
  </si>
  <si>
    <t>Property Comparison(TB)</t>
  </si>
  <si>
    <t>Period = Apr 2024</t>
  </si>
  <si>
    <t>Book = Accrual ; Tree = ysi_tb</t>
  </si>
  <si>
    <t>Code</t>
  </si>
  <si>
    <t>Particulars</t>
  </si>
  <si>
    <t>Nature</t>
  </si>
  <si>
    <t>MIS Head</t>
  </si>
  <si>
    <t>bnahalra</t>
  </si>
  <si>
    <t>bnahchcf</t>
  </si>
  <si>
    <t>bnahcnst</t>
  </si>
  <si>
    <t>bnahisha</t>
  </si>
  <si>
    <t>bnahpout</t>
  </si>
  <si>
    <t>bnbgalra</t>
  </si>
  <si>
    <t>bnbgchch</t>
  </si>
  <si>
    <t>bnbgcnst</t>
  </si>
  <si>
    <t>bnbgdoba</t>
  </si>
  <si>
    <t>bnbgisha</t>
  </si>
  <si>
    <t>bnhoadmn</t>
  </si>
  <si>
    <t>bnkrbrbr</t>
  </si>
  <si>
    <t>bnkrcnst</t>
  </si>
  <si>
    <t>bnkrcrct</t>
  </si>
  <si>
    <t>bnkrdobb</t>
  </si>
  <si>
    <t>bnkricew</t>
  </si>
  <si>
    <t>bnkrisha</t>
  </si>
  <si>
    <t>bnlkcnst</t>
  </si>
  <si>
    <t>bnlkdoba</t>
  </si>
  <si>
    <t>bnlkeght</t>
  </si>
  <si>
    <t>bnlkisha</t>
  </si>
  <si>
    <t>bnlpalra</t>
  </si>
  <si>
    <t>bnlpchcf</t>
  </si>
  <si>
    <t>bnlpcnst</t>
  </si>
  <si>
    <t>bnlpdoba</t>
  </si>
  <si>
    <t>bnlpeght</t>
  </si>
  <si>
    <t>bnlpfyle</t>
  </si>
  <si>
    <t>bnlpjuls</t>
  </si>
  <si>
    <t>bnlplegm</t>
  </si>
  <si>
    <t>bnlppout</t>
  </si>
  <si>
    <t>bnmacafe</t>
  </si>
  <si>
    <t>bnmachcf</t>
  </si>
  <si>
    <t>bnmacnk2</t>
  </si>
  <si>
    <t>bnmacnk3</t>
  </si>
  <si>
    <t>bnmacnst</t>
  </si>
  <si>
    <t>bnmadoba</t>
  </si>
  <si>
    <t>bnmaeght</t>
  </si>
  <si>
    <t>bnmafylg</t>
  </si>
  <si>
    <t>bnmafyls</t>
  </si>
  <si>
    <t>bnmaisha</t>
  </si>
  <si>
    <t>bnvnalra</t>
  </si>
  <si>
    <t>bnvnchch</t>
  </si>
  <si>
    <t>bnvncnst</t>
  </si>
  <si>
    <t>bnvndoba</t>
  </si>
  <si>
    <t>bnvnisha</t>
  </si>
  <si>
    <t>bnwkcafe</t>
  </si>
  <si>
    <t>bnwkcnk</t>
  </si>
  <si>
    <t>bnwkcnst</t>
  </si>
  <si>
    <t>bnwkeght</t>
  </si>
  <si>
    <t>bnwkfyle</t>
  </si>
  <si>
    <t>bnwkisha</t>
  </si>
  <si>
    <t>bnwkpout</t>
  </si>
  <si>
    <t>Adjusted Total</t>
  </si>
  <si>
    <t>Stratix MIS</t>
  </si>
  <si>
    <t>Manual Adjustment</t>
  </si>
  <si>
    <t>Original TB Amount</t>
  </si>
  <si>
    <t>Plotting TB Diff</t>
  </si>
  <si>
    <t>Remarks</t>
  </si>
  <si>
    <t>City</t>
  </si>
  <si>
    <t>Ahmedabad</t>
  </si>
  <si>
    <t>Bangalore</t>
  </si>
  <si>
    <t>Mumbai</t>
  </si>
  <si>
    <t>Lucknow</t>
  </si>
  <si>
    <t>Pune</t>
  </si>
  <si>
    <t>Location</t>
  </si>
  <si>
    <t>Palladium Ahm</t>
  </si>
  <si>
    <t>PMC Whitefield</t>
  </si>
  <si>
    <t>HO</t>
  </si>
  <si>
    <t>PMC Kurla</t>
  </si>
  <si>
    <t>Pallasio</t>
  </si>
  <si>
    <t>HSP</t>
  </si>
  <si>
    <t>MOA</t>
  </si>
  <si>
    <t>PMC Viman Nagar</t>
  </si>
  <si>
    <t>MOM Wakad</t>
  </si>
  <si>
    <t>Outlet</t>
  </si>
  <si>
    <t>Allora</t>
  </si>
  <si>
    <t>Cha</t>
  </si>
  <si>
    <t>Central Store</t>
  </si>
  <si>
    <t>Ishaara</t>
  </si>
  <si>
    <t>Poult</t>
  </si>
  <si>
    <t>Dobaara</t>
  </si>
  <si>
    <t>Admin</t>
  </si>
  <si>
    <t>Bar Bar</t>
  </si>
  <si>
    <t>Cream Centre</t>
  </si>
  <si>
    <t>Ice Cream Works</t>
  </si>
  <si>
    <t>Eight</t>
  </si>
  <si>
    <t>Fyole</t>
  </si>
  <si>
    <t>Julius</t>
  </si>
  <si>
    <t>Legume</t>
  </si>
  <si>
    <t>Fyoleg</t>
  </si>
  <si>
    <t>320402-006</t>
  </si>
  <si>
    <t>Sale of Scrap</t>
  </si>
  <si>
    <t>PL</t>
  </si>
  <si>
    <t>Other Sale</t>
  </si>
  <si>
    <t>320402-019</t>
  </si>
  <si>
    <t>Pool Table Income</t>
  </si>
  <si>
    <t>320402-099</t>
  </si>
  <si>
    <t>Miscellaneous Receipts</t>
  </si>
  <si>
    <t>330001-001</t>
  </si>
  <si>
    <t>Interest on Bank FD</t>
  </si>
  <si>
    <t>330001-005</t>
  </si>
  <si>
    <t>IMDPL - Interest on SD - MPPKVVCL</t>
  </si>
  <si>
    <t>330004-025</t>
  </si>
  <si>
    <t>Rounded Off Income</t>
  </si>
  <si>
    <t>360000-002</t>
  </si>
  <si>
    <t>Sale through Aggregator - Food</t>
  </si>
  <si>
    <t>Food Sale</t>
  </si>
  <si>
    <t>360000-003</t>
  </si>
  <si>
    <t>Sale through Aggregator - Beverages</t>
  </si>
  <si>
    <t>Beverages Sale</t>
  </si>
  <si>
    <t>360001-002</t>
  </si>
  <si>
    <t>360001-003</t>
  </si>
  <si>
    <t>Beverage Sale</t>
  </si>
  <si>
    <t>360001-004</t>
  </si>
  <si>
    <t>Liquor Sale</t>
  </si>
  <si>
    <t>360001-005</t>
  </si>
  <si>
    <t>Tobacco Sale</t>
  </si>
  <si>
    <t>360001-006</t>
  </si>
  <si>
    <t>Packaging Sale</t>
  </si>
  <si>
    <t>360001-007</t>
  </si>
  <si>
    <t>Ice Cream Sale</t>
  </si>
  <si>
    <t>360002-002</t>
  </si>
  <si>
    <t>Service Charge on Food and Beverages</t>
  </si>
  <si>
    <t>Service Charge</t>
  </si>
  <si>
    <t>360002-003</t>
  </si>
  <si>
    <t>Service Charge on Liquor</t>
  </si>
  <si>
    <t>410100-003</t>
  </si>
  <si>
    <t>Security Expenses - Manpower</t>
  </si>
  <si>
    <t>Outsourced Manpower</t>
  </si>
  <si>
    <t>410200-003</t>
  </si>
  <si>
    <t>Housekeeping Expenses - Manpower</t>
  </si>
  <si>
    <t>410200-004</t>
  </si>
  <si>
    <t>Horticulture - Garden</t>
  </si>
  <si>
    <t>Other Operational Expenses</t>
  </si>
  <si>
    <t>410200-006</t>
  </si>
  <si>
    <t>Labour Charges</t>
  </si>
  <si>
    <t>410500-010</t>
  </si>
  <si>
    <t>Uniforms</t>
  </si>
  <si>
    <t>Employee Benefit Expenses</t>
  </si>
  <si>
    <t>411001-004</t>
  </si>
  <si>
    <t>Repairs &amp; Maintenance - Civil</t>
  </si>
  <si>
    <t>Repairs and Maintenance Expenses</t>
  </si>
  <si>
    <t>411001-152</t>
  </si>
  <si>
    <t>Repairs &amp; Maintenance - Furniture &amp; Fixtures</t>
  </si>
  <si>
    <t>411001-053</t>
  </si>
  <si>
    <t>Repairs &amp; Maintenance - Machineries &amp; Equipments</t>
  </si>
  <si>
    <t>411001-202</t>
  </si>
  <si>
    <t>Repairs &amp; Maintenance - Computer &amp; IT</t>
  </si>
  <si>
    <t>411001-209</t>
  </si>
  <si>
    <t>411001-253</t>
  </si>
  <si>
    <t>Repairs &amp; Maintenance - Others</t>
  </si>
  <si>
    <t>411002-003</t>
  </si>
  <si>
    <t>Pest Control - AC</t>
  </si>
  <si>
    <t>411002-205</t>
  </si>
  <si>
    <t>AMC - Computer and Software</t>
  </si>
  <si>
    <t>420101-002</t>
  </si>
  <si>
    <t>Salary &amp; Allowances -Staff</t>
  </si>
  <si>
    <t>Salaries &amp; Wages</t>
  </si>
  <si>
    <t>420101-003</t>
  </si>
  <si>
    <t>Bonus to Staff</t>
  </si>
  <si>
    <t>420101-016</t>
  </si>
  <si>
    <t>Uniform Allowance</t>
  </si>
  <si>
    <t>420101-006</t>
  </si>
  <si>
    <t>Conveyance Allowance</t>
  </si>
  <si>
    <t>420101-009</t>
  </si>
  <si>
    <t xml:space="preserve">  Probationary Stipend</t>
  </si>
  <si>
    <t>420101-102</t>
  </si>
  <si>
    <t>Employer's Contribution to P.F</t>
  </si>
  <si>
    <t>420101-103</t>
  </si>
  <si>
    <t>Employer's Contribution to ESIC</t>
  </si>
  <si>
    <t>420101-105</t>
  </si>
  <si>
    <t>P.F Admin Charges</t>
  </si>
  <si>
    <t>420101-202</t>
  </si>
  <si>
    <t>Gratuity</t>
  </si>
  <si>
    <t>420101-106</t>
  </si>
  <si>
    <t>Employer's Contribution to Labour Welfare Fund</t>
  </si>
  <si>
    <t>420101-203</t>
  </si>
  <si>
    <t>Leave Encashment</t>
  </si>
  <si>
    <t>420101-304</t>
  </si>
  <si>
    <t>Recruitment cost (Expense)</t>
  </si>
  <si>
    <t>420101-404</t>
  </si>
  <si>
    <t>Medical Expenses - Staff</t>
  </si>
  <si>
    <t>420101-405</t>
  </si>
  <si>
    <t>Staff Welfare Expenses</t>
  </si>
  <si>
    <t>420102-002</t>
  </si>
  <si>
    <t>Telephone Expenses (Board / General)</t>
  </si>
  <si>
    <t>Telephone, Internet &amp; Other</t>
  </si>
  <si>
    <t>420102-004</t>
  </si>
  <si>
    <t>Telephone Expenses (Mobiles)</t>
  </si>
  <si>
    <t>420102-005</t>
  </si>
  <si>
    <t>Telephone Expenses - Others</t>
  </si>
  <si>
    <t>420102-302</t>
  </si>
  <si>
    <t>Postage &amp; Courier</t>
  </si>
  <si>
    <t>Printing &amp; Stationery, Postage</t>
  </si>
  <si>
    <t>420102-402</t>
  </si>
  <si>
    <t>Internet Expenses</t>
  </si>
  <si>
    <t>420103-001</t>
  </si>
  <si>
    <t>Statutory Audit Fees</t>
  </si>
  <si>
    <t>Legal and Professional Fees</t>
  </si>
  <si>
    <t>420105-002</t>
  </si>
  <si>
    <t>Insurance - Employees</t>
  </si>
  <si>
    <t>420106-002</t>
  </si>
  <si>
    <t>Membershio &amp; Subscription Charges</t>
  </si>
  <si>
    <t>License Expenses and Fees</t>
  </si>
  <si>
    <t>420108-001</t>
  </si>
  <si>
    <t>License Fee - Paid</t>
  </si>
  <si>
    <t>420108-010</t>
  </si>
  <si>
    <t>Rates &amp; Taxes</t>
  </si>
  <si>
    <t>420108-003</t>
  </si>
  <si>
    <t>Profession Tax - Company</t>
  </si>
  <si>
    <t>420108-004</t>
  </si>
  <si>
    <t>Property Tax - Mall</t>
  </si>
  <si>
    <t>Other Utility Charges</t>
  </si>
  <si>
    <t>420108-014</t>
  </si>
  <si>
    <t>Commission / Brokerage Expense</t>
  </si>
  <si>
    <t>Business Promotion</t>
  </si>
  <si>
    <t>420109-009</t>
  </si>
  <si>
    <t>Legal Charges</t>
  </si>
  <si>
    <t>420109-005</t>
  </si>
  <si>
    <t>Food &amp; Beverages Audit</t>
  </si>
  <si>
    <t>420109-015</t>
  </si>
  <si>
    <t>Professional Charges</t>
  </si>
  <si>
    <t>420110-003</t>
  </si>
  <si>
    <t>Demat Charges</t>
  </si>
  <si>
    <t>420111-002</t>
  </si>
  <si>
    <t>Conveyance Expenses</t>
  </si>
  <si>
    <t>420111-211</t>
  </si>
  <si>
    <t>Travelling Local - Employees</t>
  </si>
  <si>
    <t>420111-213</t>
  </si>
  <si>
    <t>Travelling Local - Others</t>
  </si>
  <si>
    <t>420111-214</t>
  </si>
  <si>
    <t>Lodging &amp; Boarding</t>
  </si>
  <si>
    <t>420113-003</t>
  </si>
  <si>
    <t>Drinking Water Expenses</t>
  </si>
  <si>
    <t>420113-004</t>
  </si>
  <si>
    <t>General &amp; Miscellaneous Charges</t>
  </si>
  <si>
    <t>420113-008</t>
  </si>
  <si>
    <t>Office Expense</t>
  </si>
  <si>
    <t>420113-006</t>
  </si>
  <si>
    <t>Interest on TDS</t>
  </si>
  <si>
    <t>420113-039</t>
  </si>
  <si>
    <t>Interest on Profession Tax</t>
  </si>
  <si>
    <t>420201-001</t>
  </si>
  <si>
    <t>Advertisement Expenses</t>
  </si>
  <si>
    <t>Advertising &amp; Publicity</t>
  </si>
  <si>
    <t>420113-009</t>
  </si>
  <si>
    <t>Printing &amp; Stationery</t>
  </si>
  <si>
    <t>420113-015</t>
  </si>
  <si>
    <t>Transportation Charges</t>
  </si>
  <si>
    <t>420113-029</t>
  </si>
  <si>
    <t>Rounding Off Difference</t>
  </si>
  <si>
    <t>420113-035</t>
  </si>
  <si>
    <t>Office Expenses - Guest</t>
  </si>
  <si>
    <t>420202-002</t>
  </si>
  <si>
    <t>Brokerage - Others</t>
  </si>
  <si>
    <t>420202-004</t>
  </si>
  <si>
    <t>Event Expenses</t>
  </si>
  <si>
    <t>420202-012</t>
  </si>
  <si>
    <t>Event - Decoration</t>
  </si>
  <si>
    <t>420204-003</t>
  </si>
  <si>
    <t>Gifts &amp; Souveniors</t>
  </si>
  <si>
    <t>420204-006</t>
  </si>
  <si>
    <t>Sales Promotion Expenses</t>
  </si>
  <si>
    <t>450001-001</t>
  </si>
  <si>
    <t>Rent and Revenue Charges</t>
  </si>
  <si>
    <t>Fixed Rent/Revenue Share</t>
  </si>
  <si>
    <t>450001-002</t>
  </si>
  <si>
    <t>CAM Charges</t>
  </si>
  <si>
    <t>CAM</t>
  </si>
  <si>
    <t>450001-003</t>
  </si>
  <si>
    <t>HVAC Charges</t>
  </si>
  <si>
    <t>Electricity</t>
  </si>
  <si>
    <t>450001-004</t>
  </si>
  <si>
    <t>Property Tax</t>
  </si>
  <si>
    <t>450001-005</t>
  </si>
  <si>
    <t>Electricity Charges</t>
  </si>
  <si>
    <t>450001-006</t>
  </si>
  <si>
    <t>Electricity Infra Charges</t>
  </si>
  <si>
    <t>450001-007</t>
  </si>
  <si>
    <t>Gas Charges</t>
  </si>
  <si>
    <t>450001-008</t>
  </si>
  <si>
    <t>Gas Infra Charges</t>
  </si>
  <si>
    <t>450001-009</t>
  </si>
  <si>
    <t>Water Charges</t>
  </si>
  <si>
    <t>450001-010</t>
  </si>
  <si>
    <t>DG Charges</t>
  </si>
  <si>
    <t>`</t>
  </si>
  <si>
    <t>450002-001</t>
  </si>
  <si>
    <t>Entertainment / DJ</t>
  </si>
  <si>
    <t>450002-002</t>
  </si>
  <si>
    <t>Decoration Charges</t>
  </si>
  <si>
    <t>450002-003</t>
  </si>
  <si>
    <t>Equipment Hire Charges</t>
  </si>
  <si>
    <t>Kitchen Equipments and Utensils</t>
  </si>
  <si>
    <t>450002-005</t>
  </si>
  <si>
    <t>License and Permit Charges</t>
  </si>
  <si>
    <t>450002-006</t>
  </si>
  <si>
    <t>Franchise Fees</t>
  </si>
  <si>
    <t>450002-008</t>
  </si>
  <si>
    <t>Royalty Charges</t>
  </si>
  <si>
    <t>450002-009</t>
  </si>
  <si>
    <t>Kitchen Utensils Charges</t>
  </si>
  <si>
    <t>450002-011</t>
  </si>
  <si>
    <t>Photography and Video Charges</t>
  </si>
  <si>
    <t>450002-012</t>
  </si>
  <si>
    <t>Casual Labour Charges</t>
  </si>
  <si>
    <t>450002-013</t>
  </si>
  <si>
    <t>Commission - On Card Settlements</t>
  </si>
  <si>
    <t>Credit Card Commission</t>
  </si>
  <si>
    <t>450002-014</t>
  </si>
  <si>
    <t>Commission - On Aggregators</t>
  </si>
  <si>
    <t>Aggregator Commission</t>
  </si>
  <si>
    <t>450002-015</t>
  </si>
  <si>
    <t>General Supplies and Consumables</t>
  </si>
  <si>
    <t>Consumables</t>
  </si>
  <si>
    <t>450002-016</t>
  </si>
  <si>
    <t>Laundry Charges</t>
  </si>
  <si>
    <t>450002-018</t>
  </si>
  <si>
    <t>Packing Materials</t>
  </si>
  <si>
    <t>450002-019</t>
  </si>
  <si>
    <t>CCG Purchase</t>
  </si>
  <si>
    <t>CCGL Charges</t>
  </si>
  <si>
    <t>450002-020</t>
  </si>
  <si>
    <t>Tobacco Purchase</t>
  </si>
  <si>
    <t>450002-021</t>
  </si>
  <si>
    <t>Gas/Fuel/Charcoal Charges</t>
  </si>
  <si>
    <t>450002-022</t>
  </si>
  <si>
    <t>Liquid Container Nitrogen</t>
  </si>
  <si>
    <t>450002-023</t>
  </si>
  <si>
    <t>Freight Charges</t>
  </si>
  <si>
    <t>450002-024</t>
  </si>
  <si>
    <t>Cable Charges</t>
  </si>
  <si>
    <t>450002-025</t>
  </si>
  <si>
    <t>Staff Accommodation - Electricity Charges</t>
  </si>
  <si>
    <t>Staff Room Rent &amp; other</t>
  </si>
  <si>
    <t>450002-026</t>
  </si>
  <si>
    <t>Staff Accommodation - Water Charges</t>
  </si>
  <si>
    <t>450002-027</t>
  </si>
  <si>
    <t>Staff Room Rent</t>
  </si>
  <si>
    <t>450002-028</t>
  </si>
  <si>
    <t>Staff Food Expense</t>
  </si>
  <si>
    <t>Staff Food</t>
  </si>
  <si>
    <t>450002-032</t>
  </si>
  <si>
    <t>EDC Rental &amp; Charges</t>
  </si>
  <si>
    <t>450002-036</t>
  </si>
  <si>
    <t>Liquor License Fees</t>
  </si>
  <si>
    <t>451000-002</t>
  </si>
  <si>
    <t>Vegetables and Fruits</t>
  </si>
  <si>
    <t>Food and Beverage Cost</t>
  </si>
  <si>
    <t>451000-003</t>
  </si>
  <si>
    <t>Dairy Products</t>
  </si>
  <si>
    <t>451000-004</t>
  </si>
  <si>
    <t>Groceries</t>
  </si>
  <si>
    <t>451000-005</t>
  </si>
  <si>
    <t>Beverages and Cold Products</t>
  </si>
  <si>
    <t>Beverages Cost</t>
  </si>
  <si>
    <t>451000-006</t>
  </si>
  <si>
    <t>Juices</t>
  </si>
  <si>
    <t>451000-007</t>
  </si>
  <si>
    <t>Meat and Fisheries</t>
  </si>
  <si>
    <t>451000-008</t>
  </si>
  <si>
    <t>Ice Cream</t>
  </si>
  <si>
    <t>452000-001</t>
  </si>
  <si>
    <t>Beer / Wine / Liquor</t>
  </si>
  <si>
    <t>Liquor Cost</t>
  </si>
  <si>
    <t>500001-001</t>
  </si>
  <si>
    <t>Bank Charges</t>
  </si>
  <si>
    <t>500002-012</t>
  </si>
  <si>
    <t>Interest Expense on MLWF</t>
  </si>
  <si>
    <t>Sales Promotion Expenses COGS</t>
  </si>
  <si>
    <t>Operational Marketing Expense</t>
  </si>
  <si>
    <t>Service Charge Expense</t>
  </si>
  <si>
    <t>Total</t>
  </si>
  <si>
    <t>As per MIS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</si>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</sst>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rgb="FFFF0000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Alignment="1"/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4" fontId="5" fillId="4" borderId="0" xfId="0" applyNumberFormat="1" applyFont="1" applyFill="1" applyAlignment="1">
      <alignment horizontal="right" vertical="center"/>
    </xf>
    <xf numFmtId="4" fontId="5" fillId="0" borderId="0" xfId="0" applyNumberFormat="1" applyFont="1" applyFill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4" fontId="0" fillId="0" borderId="0" xfId="0" applyNumberForma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" fontId="5" fillId="2" borderId="0" xfId="0" applyNumberFormat="1" applyFont="1" applyFill="1" applyAlignment="1">
      <alignment horizontal="right" vertical="center"/>
    </xf>
    <xf numFmtId="4" fontId="0" fillId="2" borderId="0" xfId="0" applyNumberFormat="1" applyFill="1" applyAlignment="1"/>
    <xf numFmtId="0" fontId="0" fillId="2" borderId="0" xfId="0" applyFill="1" applyAlignme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4" fontId="5" fillId="0" borderId="0" xfId="0" applyNumberFormat="1" applyFont="1" applyFill="1" applyBorder="1" applyAlignment="1">
      <alignment horizontal="right" vertical="center"/>
    </xf>
    <xf numFmtId="4" fontId="5" fillId="0" borderId="0" xfId="0" applyNumberFormat="1" applyFont="1" applyBorder="1" applyAlignment="1">
      <alignment horizontal="right" vertical="center"/>
    </xf>
    <xf numFmtId="4" fontId="0" fillId="0" borderId="0" xfId="0" applyNumberFormat="1" applyBorder="1" applyAlignment="1"/>
    <xf numFmtId="0" fontId="0" fillId="0" borderId="0" xfId="0" applyBorder="1" applyAlignment="1"/>
    <xf numFmtId="0" fontId="0" fillId="0" borderId="0" xfId="0" applyFill="1" applyBorder="1" applyAlignment="1"/>
    <xf numFmtId="4" fontId="0" fillId="0" borderId="0" xfId="0" applyNumberFormat="1" applyFill="1" applyAlignment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4" fontId="5" fillId="0" borderId="2" xfId="0" applyNumberFormat="1" applyFont="1" applyFill="1" applyBorder="1" applyAlignment="1">
      <alignment horizontal="right" vertical="center"/>
    </xf>
    <xf numFmtId="4" fontId="5" fillId="0" borderId="2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4" fontId="4" fillId="5" borderId="3" xfId="0" applyNumberFormat="1" applyFont="1" applyFill="1" applyBorder="1" applyAlignment="1">
      <alignment horizontal="right" vertical="center"/>
    </xf>
    <xf numFmtId="4" fontId="4" fillId="2" borderId="3" xfId="0" applyNumberFormat="1" applyFont="1" applyFill="1" applyBorder="1" applyAlignment="1">
      <alignment horizontal="right" vertical="center"/>
    </xf>
    <xf numFmtId="4" fontId="4" fillId="0" borderId="3" xfId="0" applyNumberFormat="1" applyFont="1" applyBorder="1" applyAlignment="1">
      <alignment horizontal="right" vertical="center"/>
    </xf>
    <xf numFmtId="4" fontId="4" fillId="0" borderId="3" xfId="0" applyNumberFormat="1" applyFont="1" applyFill="1" applyBorder="1" applyAlignment="1">
      <alignment horizontal="right" vertical="center"/>
    </xf>
    <xf numFmtId="43" fontId="0" fillId="0" borderId="0" xfId="0" applyNumberFormat="1" applyAlignment="1"/>
    <xf numFmtId="43" fontId="0" fillId="0" borderId="0" xfId="1" applyNumberFormat="1" applyFont="1"/>
    <xf numFmtId="43" fontId="5" fillId="0" borderId="0" xfId="1" applyNumberFormat="1" applyFont="1" applyFill="1" applyBorder="1" applyAlignment="1">
      <alignment horizontal="left" vertical="center"/>
    </xf>
    <xf numFmtId="43" fontId="5" fillId="0" borderId="0" xfId="1" applyNumberFormat="1" applyFont="1" applyFill="1" applyBorder="1" applyAlignment="1">
      <alignment horizontal="right" vertical="center"/>
    </xf>
    <xf numFmtId="43" fontId="0" fillId="0" borderId="0" xfId="1" applyNumberFormat="1" applyFont="1" applyFill="1"/>
    <xf numFmtId="4" fontId="0" fillId="0" borderId="0" xfId="0" applyNumberFormat="1"/>
    <xf numFmtId="4" fontId="6" fillId="4" borderId="0" xfId="0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deep/MIS/FY%202024-25/Aug%202024/MIS_BHSL_Aug_2024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Outlets"/>
      <sheetName val="Budget"/>
      <sheetName val="MIS Linked TB"/>
      <sheetName val="unadjusted tb"/>
      <sheetName val="Reco Vs Books"/>
      <sheetName val="Bellona Profitability Apr24"/>
      <sheetName val="Outlet wise Summary Apr24"/>
      <sheetName val="Profit Recon"/>
      <sheetName val="Summary-Analaysis"/>
      <sheetName val="Bellona- Profitability Summary"/>
      <sheetName val="Outlet wise Summary"/>
      <sheetName val="Bellona Profit Apr to Aug24"/>
      <sheetName val="Brand wise Summary Apr to Aug24"/>
      <sheetName val="Mall wise Summary Apr to Jul24"/>
      <sheetName val="MIS Apr24"/>
      <sheetName val="MIS May24"/>
      <sheetName val="MIS June 24"/>
      <sheetName val="MIS July 24"/>
      <sheetName val="MIS Aug 24"/>
      <sheetName val="TB Apr 24"/>
      <sheetName val="TB May 24"/>
      <sheetName val="TB June 24"/>
      <sheetName val="TB July 24"/>
      <sheetName val="Allocation June"/>
      <sheetName val="Monthly Comparison"/>
      <sheetName val="TB 17.05.24"/>
      <sheetName val="MIS"/>
      <sheetName val="TB 18.05.24"/>
      <sheetName val="TB Aug 24"/>
      <sheetName val="Sales summary"/>
      <sheetName val="REV &amp; COGS"/>
      <sheetName val="Occupational Cost-Mall Expe May"/>
      <sheetName val="Occupational Cost-Mall Expenses"/>
      <sheetName val="Manpower Cost"/>
      <sheetName val="Staff Room Rent"/>
      <sheetName val="Provisions April -Expenses"/>
      <sheetName val="Marketing &amp; Business Promotion "/>
      <sheetName val="Other Operating Co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6">
          <cell r="C56">
            <v>1369158.7263499992</v>
          </cell>
          <cell r="E56">
            <v>275701.98279999988</v>
          </cell>
          <cell r="G56">
            <v>318186.66876666714</v>
          </cell>
          <cell r="I56">
            <v>0</v>
          </cell>
          <cell r="K56">
            <v>485641.40336137591</v>
          </cell>
          <cell r="M56">
            <v>133150.38137670234</v>
          </cell>
          <cell r="O56">
            <v>145662.35833333363</v>
          </cell>
          <cell r="Q56">
            <v>-916311.69746923563</v>
          </cell>
          <cell r="S56">
            <v>-425118.50993550895</v>
          </cell>
          <cell r="U56">
            <v>-414507.93383333343</v>
          </cell>
          <cell r="W56">
            <v>728795.41404603422</v>
          </cell>
          <cell r="Y56">
            <v>468811.87657106668</v>
          </cell>
          <cell r="AA56">
            <v>871436.61414919421</v>
          </cell>
          <cell r="AC56">
            <v>-90126.122807576787</v>
          </cell>
          <cell r="AE56">
            <v>-478970.75379342353</v>
          </cell>
          <cell r="AG56">
            <v>0</v>
          </cell>
          <cell r="AI56">
            <v>0</v>
          </cell>
          <cell r="AK56">
            <v>0</v>
          </cell>
          <cell r="AM56">
            <v>-315459.89961420791</v>
          </cell>
          <cell r="AO56">
            <v>-553376.45581299206</v>
          </cell>
          <cell r="AQ56">
            <v>962463.27934535872</v>
          </cell>
          <cell r="AS56">
            <v>-261437.02739517088</v>
          </cell>
          <cell r="AU56">
            <v>0</v>
          </cell>
          <cell r="AW56">
            <v>0</v>
          </cell>
          <cell r="AY56">
            <v>-171371.4125462696</v>
          </cell>
          <cell r="BA56">
            <v>-23245.511020000093</v>
          </cell>
          <cell r="BC56">
            <v>-746034.06780273654</v>
          </cell>
          <cell r="BE56">
            <v>-13824.011159707792</v>
          </cell>
          <cell r="BG56">
            <v>108210.46533642034</v>
          </cell>
          <cell r="BI56">
            <v>-153603.68701000977</v>
          </cell>
          <cell r="BK56">
            <v>-681451.12997144856</v>
          </cell>
          <cell r="BM56">
            <v>0</v>
          </cell>
          <cell r="BO56">
            <v>206153.56168974214</v>
          </cell>
          <cell r="BQ56">
            <v>305578.82039000001</v>
          </cell>
          <cell r="BS56">
            <v>0</v>
          </cell>
          <cell r="BU56">
            <v>-219015.31395670958</v>
          </cell>
          <cell r="BW56">
            <v>-193220.06405948568</v>
          </cell>
          <cell r="BY56">
            <v>-209716.5399999998</v>
          </cell>
          <cell r="CA56">
            <v>-546620.7200000002</v>
          </cell>
          <cell r="CC56">
            <v>0</v>
          </cell>
          <cell r="CE56">
            <v>-135576.46449999977</v>
          </cell>
          <cell r="CG56">
            <v>-273529.70999999996</v>
          </cell>
          <cell r="CI56">
            <v>0</v>
          </cell>
          <cell r="CK56">
            <v>0</v>
          </cell>
          <cell r="CM56">
            <v>9585.7833333336748</v>
          </cell>
          <cell r="CO56">
            <v>-414269.57396746078</v>
          </cell>
          <cell r="CQ56">
            <v>0</v>
          </cell>
          <cell r="CS56">
            <v>-210217.45780714275</v>
          </cell>
          <cell r="CU56">
            <v>0</v>
          </cell>
          <cell r="CW56">
            <v>-501120.42380166519</v>
          </cell>
          <cell r="CY56">
            <v>-166119.14666666696</v>
          </cell>
          <cell r="DA56">
            <v>-222906.65286500193</v>
          </cell>
          <cell r="DC56">
            <v>-8738218.2100000009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9">
          <cell r="BD9">
            <v>-500</v>
          </cell>
        </row>
        <row r="10">
          <cell r="BD10">
            <v>2341</v>
          </cell>
        </row>
        <row r="11">
          <cell r="BD11">
            <v>-910.66</v>
          </cell>
        </row>
        <row r="12">
          <cell r="BD12">
            <v>-3282371.47</v>
          </cell>
        </row>
        <row r="13">
          <cell r="BD13">
            <v>-12472.31</v>
          </cell>
        </row>
        <row r="14">
          <cell r="BD14">
            <v>-51842274.509999998</v>
          </cell>
        </row>
        <row r="15">
          <cell r="BD15">
            <v>-9027553.6899999995</v>
          </cell>
        </row>
        <row r="16">
          <cell r="BD16">
            <v>-12296155.75</v>
          </cell>
        </row>
        <row r="17">
          <cell r="BD17">
            <v>-29004.69</v>
          </cell>
        </row>
        <row r="18">
          <cell r="BD18">
            <v>-136620.54999999999</v>
          </cell>
        </row>
        <row r="19">
          <cell r="BD19">
            <v>-247733.88</v>
          </cell>
        </row>
        <row r="20">
          <cell r="BD20">
            <v>-756710.43</v>
          </cell>
        </row>
        <row r="21">
          <cell r="BD21">
            <v>-1015894.29</v>
          </cell>
        </row>
        <row r="22">
          <cell r="BD22">
            <v>162958</v>
          </cell>
        </row>
        <row r="23">
          <cell r="BD23">
            <v>40900</v>
          </cell>
        </row>
        <row r="24">
          <cell r="BD24">
            <v>153034</v>
          </cell>
        </row>
        <row r="25">
          <cell r="BD25">
            <v>96780</v>
          </cell>
        </row>
        <row r="26">
          <cell r="BD26">
            <v>811540</v>
          </cell>
        </row>
        <row r="27">
          <cell r="BD27">
            <v>106626</v>
          </cell>
        </row>
        <row r="28">
          <cell r="BD28">
            <v>8852</v>
          </cell>
        </row>
        <row r="29">
          <cell r="BD29">
            <v>28643731</v>
          </cell>
        </row>
        <row r="30">
          <cell r="BD30">
            <v>1091329</v>
          </cell>
        </row>
        <row r="31">
          <cell r="BD31">
            <v>4553</v>
          </cell>
        </row>
        <row r="32">
          <cell r="BD32">
            <v>2095200</v>
          </cell>
        </row>
        <row r="33">
          <cell r="BD33">
            <v>372415</v>
          </cell>
        </row>
        <row r="34">
          <cell r="BD34">
            <v>83894</v>
          </cell>
        </row>
        <row r="35">
          <cell r="BD35">
            <v>97553</v>
          </cell>
        </row>
        <row r="36">
          <cell r="BD36">
            <v>62787</v>
          </cell>
        </row>
        <row r="37">
          <cell r="BD37">
            <v>69781</v>
          </cell>
        </row>
        <row r="38">
          <cell r="BD38">
            <v>49519</v>
          </cell>
        </row>
        <row r="39">
          <cell r="BD39">
            <v>44797</v>
          </cell>
        </row>
        <row r="40">
          <cell r="BD40">
            <v>893</v>
          </cell>
        </row>
        <row r="41">
          <cell r="BD41">
            <v>9376</v>
          </cell>
        </row>
        <row r="42">
          <cell r="BD42">
            <v>36147</v>
          </cell>
        </row>
        <row r="43">
          <cell r="BD43">
            <v>147500</v>
          </cell>
        </row>
        <row r="44">
          <cell r="BD44">
            <v>133795</v>
          </cell>
        </row>
        <row r="45">
          <cell r="BD45">
            <v>1123341</v>
          </cell>
        </row>
        <row r="46">
          <cell r="BD46">
            <v>30000</v>
          </cell>
        </row>
        <row r="47">
          <cell r="BD47">
            <v>2300</v>
          </cell>
        </row>
        <row r="48">
          <cell r="BD48">
            <v>1704719</v>
          </cell>
        </row>
        <row r="49">
          <cell r="BD49">
            <v>68116</v>
          </cell>
        </row>
        <row r="50">
          <cell r="BD50">
            <v>221901.5</v>
          </cell>
        </row>
        <row r="51">
          <cell r="BD51">
            <v>15725</v>
          </cell>
        </row>
        <row r="52">
          <cell r="BD52">
            <v>21600</v>
          </cell>
        </row>
        <row r="53">
          <cell r="BD53">
            <v>786259</v>
          </cell>
        </row>
        <row r="54">
          <cell r="BD54">
            <v>30415</v>
          </cell>
        </row>
        <row r="55">
          <cell r="BD55">
            <v>666031</v>
          </cell>
        </row>
        <row r="56">
          <cell r="BD56">
            <v>11721</v>
          </cell>
        </row>
        <row r="57">
          <cell r="BD57">
            <v>1110</v>
          </cell>
        </row>
        <row r="58">
          <cell r="BD58">
            <v>1442249.27</v>
          </cell>
        </row>
        <row r="59">
          <cell r="BD59">
            <v>8213130</v>
          </cell>
        </row>
        <row r="60">
          <cell r="BD60">
            <v>3713958</v>
          </cell>
        </row>
        <row r="61">
          <cell r="BD61">
            <v>1928845</v>
          </cell>
        </row>
        <row r="62">
          <cell r="BD62">
            <v>693609</v>
          </cell>
        </row>
        <row r="63">
          <cell r="BD63">
            <v>2460785</v>
          </cell>
        </row>
        <row r="64">
          <cell r="BD64">
            <v>541144</v>
          </cell>
        </row>
        <row r="65">
          <cell r="BD65">
            <v>1711243</v>
          </cell>
        </row>
        <row r="66">
          <cell r="BD66">
            <v>201440</v>
          </cell>
        </row>
        <row r="67">
          <cell r="BD67">
            <v>690175</v>
          </cell>
        </row>
        <row r="68">
          <cell r="BD68">
            <v>26555</v>
          </cell>
        </row>
        <row r="69">
          <cell r="BD69">
            <v>558951</v>
          </cell>
        </row>
        <row r="70">
          <cell r="BD70">
            <v>163367</v>
          </cell>
        </row>
        <row r="71">
          <cell r="BD71">
            <v>1048378</v>
          </cell>
        </row>
        <row r="72">
          <cell r="BD72">
            <v>377491</v>
          </cell>
        </row>
        <row r="73">
          <cell r="BD73">
            <v>259066</v>
          </cell>
        </row>
        <row r="74">
          <cell r="BD74">
            <v>122219</v>
          </cell>
        </row>
        <row r="75">
          <cell r="BD75">
            <v>1635842</v>
          </cell>
        </row>
        <row r="76">
          <cell r="BD76">
            <v>117207</v>
          </cell>
        </row>
        <row r="77">
          <cell r="BD77">
            <v>1255984</v>
          </cell>
        </row>
        <row r="78">
          <cell r="BD78">
            <v>276005</v>
          </cell>
        </row>
        <row r="79">
          <cell r="BD79">
            <v>16903</v>
          </cell>
        </row>
        <row r="80">
          <cell r="BD80">
            <v>12000</v>
          </cell>
        </row>
        <row r="81">
          <cell r="BD81">
            <v>16390</v>
          </cell>
        </row>
        <row r="82">
          <cell r="BD82">
            <v>4636</v>
          </cell>
        </row>
        <row r="83">
          <cell r="BD83">
            <v>55610</v>
          </cell>
        </row>
        <row r="84">
          <cell r="BD84">
            <v>10800</v>
          </cell>
        </row>
        <row r="85">
          <cell r="BD85">
            <v>1657243</v>
          </cell>
        </row>
        <row r="86">
          <cell r="BD86">
            <v>1805882.72</v>
          </cell>
        </row>
        <row r="87">
          <cell r="BD87">
            <v>3893201</v>
          </cell>
        </row>
        <row r="88">
          <cell r="BD88">
            <v>3297601</v>
          </cell>
        </row>
        <row r="89">
          <cell r="BD89">
            <v>7250109.6299999999</v>
          </cell>
        </row>
        <row r="90">
          <cell r="BD90">
            <v>1997289</v>
          </cell>
        </row>
        <row r="91">
          <cell r="BD91">
            <v>214396</v>
          </cell>
        </row>
        <row r="92">
          <cell r="BD92">
            <v>6216822</v>
          </cell>
        </row>
        <row r="93">
          <cell r="BD93">
            <v>86427</v>
          </cell>
        </row>
        <row r="94">
          <cell r="BD94">
            <v>2718857.88</v>
          </cell>
        </row>
      </sheetData>
      <sheetData sheetId="26"/>
      <sheetData sheetId="27"/>
      <sheetData sheetId="28"/>
      <sheetData sheetId="29"/>
      <sheetData sheetId="30">
        <row r="17">
          <cell r="C17">
            <v>317569.74000000005</v>
          </cell>
          <cell r="D17">
            <v>605865.15999999992</v>
          </cell>
          <cell r="F17">
            <v>797454.98</v>
          </cell>
          <cell r="G17">
            <v>388169.25</v>
          </cell>
          <cell r="H17">
            <v>639044.19715602754</v>
          </cell>
          <cell r="I17">
            <v>772814.06943232822</v>
          </cell>
          <cell r="L17">
            <v>866738.348965741</v>
          </cell>
          <cell r="O17">
            <v>734668</v>
          </cell>
          <cell r="P17">
            <v>323871</v>
          </cell>
          <cell r="R17">
            <v>907574</v>
          </cell>
          <cell r="T17">
            <v>263247.05</v>
          </cell>
          <cell r="U17">
            <v>520454.66000000003</v>
          </cell>
          <cell r="V17">
            <v>421713.72</v>
          </cell>
          <cell r="W17">
            <v>379134.26309770124</v>
          </cell>
          <cell r="X17">
            <v>509269.27145419095</v>
          </cell>
          <cell r="Z17">
            <v>736269.55999999994</v>
          </cell>
          <cell r="AA17">
            <v>1107188.2169805509</v>
          </cell>
          <cell r="AB17">
            <v>181959.88704696088</v>
          </cell>
          <cell r="AC17">
            <v>607737.23557812197</v>
          </cell>
          <cell r="AD17">
            <v>498690.33</v>
          </cell>
          <cell r="AE17">
            <v>640793.20870957593</v>
          </cell>
          <cell r="AF17">
            <v>496620.55766666663</v>
          </cell>
          <cell r="AG17">
            <v>842393.92592045874</v>
          </cell>
          <cell r="AL17">
            <v>1226114.3706559343</v>
          </cell>
          <cell r="AM17">
            <v>747120.91500000004</v>
          </cell>
          <cell r="AO17">
            <v>1219422.3148638785</v>
          </cell>
          <cell r="AP17">
            <v>424492</v>
          </cell>
          <cell r="AQ17">
            <v>399836</v>
          </cell>
          <cell r="AS17">
            <v>287507</v>
          </cell>
          <cell r="AT17">
            <v>498528</v>
          </cell>
          <cell r="AU17">
            <v>290687.07309305889</v>
          </cell>
          <cell r="AX17">
            <v>1256073.0853049406</v>
          </cell>
          <cell r="AY17">
            <v>345971.58299999993</v>
          </cell>
          <cell r="AZ17">
            <v>1029310.1349999992</v>
          </cell>
          <cell r="BA17">
            <v>164896.25111067755</v>
          </cell>
        </row>
        <row r="19">
          <cell r="H19">
            <v>145918.27739999999</v>
          </cell>
          <cell r="I19">
            <v>245029.75589999996</v>
          </cell>
          <cell r="L19">
            <v>139575.54809999999</v>
          </cell>
          <cell r="O19">
            <v>0</v>
          </cell>
          <cell r="P19">
            <v>298739.58440780931</v>
          </cell>
          <cell r="T19">
            <v>117833</v>
          </cell>
          <cell r="U19">
            <v>164653.5</v>
          </cell>
          <cell r="V19">
            <v>57633</v>
          </cell>
          <cell r="W19">
            <v>43488.571733333316</v>
          </cell>
          <cell r="Z19">
            <v>259713.79324991349</v>
          </cell>
          <cell r="AA19">
            <v>80597.225986904872</v>
          </cell>
          <cell r="AB19">
            <v>1265.3599999999999</v>
          </cell>
          <cell r="AC19">
            <v>91876.900000000023</v>
          </cell>
          <cell r="AE19">
            <v>172855.42449111104</v>
          </cell>
          <cell r="AF19">
            <v>23875.595999999998</v>
          </cell>
          <cell r="AG19">
            <v>8104.1399999999994</v>
          </cell>
          <cell r="AL19">
            <v>240607.10000000009</v>
          </cell>
          <cell r="AO19">
            <v>103818.18999999948</v>
          </cell>
          <cell r="AP19">
            <v>97694</v>
          </cell>
          <cell r="AQ19">
            <v>68389</v>
          </cell>
          <cell r="AS19">
            <v>481161</v>
          </cell>
          <cell r="AT19">
            <v>45852</v>
          </cell>
          <cell r="AU19">
            <v>793.8</v>
          </cell>
          <cell r="AX19">
            <v>62414.870765216881</v>
          </cell>
          <cell r="AY19">
            <v>0</v>
          </cell>
          <cell r="AZ19">
            <v>91915.723761304864</v>
          </cell>
          <cell r="BA19">
            <v>10263.625829999964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5"/>
  <sheetViews>
    <sheetView tabSelected="1" topLeftCell="A6" workbookViewId="0">
      <pane xSplit="4" ySplit="5" topLeftCell="E11" activePane="bottomRight" state="frozen"/>
      <selection activeCell="D70" sqref="D70"/>
      <selection pane="topRight" activeCell="D70" sqref="D70"/>
      <selection pane="bottomLeft" activeCell="D70" sqref="D70"/>
      <selection pane="bottomRight" activeCell="B12" sqref="B12"/>
    </sheetView>
  </sheetViews>
  <sheetFormatPr defaultColWidth="9.1796875" defaultRowHeight="14.5" outlineLevelCol="1" x14ac:dyDescent="0.35"/>
  <cols>
    <col min="1" max="1" width="11.453125" customWidth="1"/>
    <col min="2" max="2" width="28.81640625" customWidth="1"/>
    <col min="3" max="3" width="5.90625" bestFit="1" customWidth="1"/>
    <col min="4" max="4" width="29.1796875" customWidth="1"/>
    <col min="5" max="8" width="12.81640625" customWidth="1" outlineLevel="1"/>
    <col min="9" max="9" width="12.81640625" customWidth="1"/>
    <col min="10" max="10" width="12.81640625" customWidth="1" outlineLevel="1" collapsed="1"/>
    <col min="11" max="11" width="14.36328125" bestFit="1" customWidth="1" outlineLevel="1"/>
    <col min="12" max="12" width="12.81640625" customWidth="1" outlineLevel="1"/>
    <col min="13" max="13" width="14.36328125" bestFit="1" customWidth="1" outlineLevel="1"/>
    <col min="14" max="15" width="14.36328125" bestFit="1" customWidth="1"/>
    <col min="16" max="20" width="12.81640625" customWidth="1" outlineLevel="1"/>
    <col min="21" max="21" width="14.36328125" bestFit="1" customWidth="1"/>
    <col min="22" max="24" width="12.81640625" customWidth="1" outlineLevel="1"/>
    <col min="25" max="25" width="12.81640625" customWidth="1"/>
    <col min="26" max="28" width="12.81640625" customWidth="1" outlineLevel="1"/>
    <col min="29" max="30" width="14.36328125" bestFit="1" customWidth="1" outlineLevel="1"/>
    <col min="31" max="33" width="12.81640625" customWidth="1" outlineLevel="1"/>
    <col min="34" max="34" width="12.81640625" customWidth="1"/>
    <col min="35" max="40" width="12.81640625" customWidth="1" outlineLevel="1"/>
    <col min="41" max="41" width="14.36328125" bestFit="1" customWidth="1" outlineLevel="1"/>
    <col min="42" max="43" width="12.81640625" customWidth="1" outlineLevel="1"/>
    <col min="44" max="44" width="14.36328125" bestFit="1" customWidth="1"/>
    <col min="45" max="48" width="12.81640625" customWidth="1" outlineLevel="1"/>
    <col min="49" max="49" width="12.81640625" customWidth="1"/>
    <col min="50" max="53" width="12.81640625" customWidth="1" outlineLevel="1"/>
    <col min="54" max="54" width="13.453125" customWidth="1" outlineLevel="1"/>
    <col min="55" max="55" width="14.36328125" bestFit="1" customWidth="1" outlineLevel="1"/>
    <col min="56" max="56" width="12.81640625" customWidth="1"/>
    <col min="57" max="58" width="12.81640625" style="3" customWidth="1"/>
    <col min="59" max="60" width="12.81640625" hidden="1" customWidth="1"/>
    <col min="61" max="61" width="16.81640625" hidden="1" customWidth="1"/>
    <col min="62" max="62" width="11.90625" hidden="1" customWidth="1"/>
    <col min="63" max="63" width="13.81640625" bestFit="1" customWidth="1"/>
    <col min="64" max="66" width="9.1796875" customWidth="1"/>
    <col min="67" max="68" width="10.1796875" style="3" bestFit="1" customWidth="1"/>
    <col min="69" max="69" width="10.1796875" bestFit="1" customWidth="1"/>
  </cols>
  <sheetData>
    <row r="1" spans="1:68" ht="1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2"/>
      <c r="BF1" s="2"/>
      <c r="BG1" s="1"/>
      <c r="BH1" s="1"/>
    </row>
    <row r="2" spans="1:68" ht="15" customHeight="1" x14ac:dyDescent="0.3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2"/>
      <c r="BF2" s="2"/>
      <c r="BG2" s="1"/>
      <c r="BH2" s="1"/>
    </row>
    <row r="3" spans="1:68" ht="15.75" customHeight="1" x14ac:dyDescent="0.3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5"/>
      <c r="BF3" s="5"/>
      <c r="BG3" s="4"/>
      <c r="BH3" s="4"/>
    </row>
    <row r="4" spans="1:68" ht="15" customHeight="1" x14ac:dyDescent="0.3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2"/>
      <c r="BF4" s="2"/>
      <c r="BG4" s="1"/>
      <c r="BH4" s="1"/>
    </row>
    <row r="5" spans="1:68" ht="15" customHeight="1" x14ac:dyDescent="0.35">
      <c r="A5" s="1" t="s">
        <v>4</v>
      </c>
      <c r="B5" s="1"/>
      <c r="C5" s="1"/>
      <c r="D5" s="1"/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2"/>
      <c r="BF5" s="2"/>
      <c r="BG5" s="1"/>
      <c r="BH5" s="1"/>
    </row>
    <row r="6" spans="1:68" ht="15" customHeight="1" x14ac:dyDescent="0.35">
      <c r="A6" s="1"/>
      <c r="B6" s="1"/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"/>
      <c r="AF6" s="1"/>
      <c r="AG6" s="1"/>
      <c r="AH6" s="1"/>
      <c r="AI6" s="1"/>
      <c r="AJ6" s="1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1"/>
      <c r="AZ6" s="1"/>
      <c r="BA6" s="1"/>
      <c r="BB6" s="1"/>
      <c r="BC6" s="1"/>
      <c r="BD6" s="1"/>
      <c r="BE6" s="2"/>
      <c r="BF6" s="2"/>
      <c r="BG6" s="1"/>
      <c r="BH6" s="1"/>
    </row>
    <row r="7" spans="1:68" s="12" customFormat="1" ht="15" customHeight="1" x14ac:dyDescent="0.35">
      <c r="A7" s="7" t="s">
        <v>5</v>
      </c>
      <c r="B7" s="8" t="s">
        <v>6</v>
      </c>
      <c r="C7" s="8" t="s">
        <v>7</v>
      </c>
      <c r="D7" s="8" t="s">
        <v>8</v>
      </c>
      <c r="E7" s="7" t="s">
        <v>9</v>
      </c>
      <c r="F7" s="7" t="s">
        <v>10</v>
      </c>
      <c r="G7" s="7" t="s">
        <v>11</v>
      </c>
      <c r="H7" s="7" t="s">
        <v>12</v>
      </c>
      <c r="I7" s="7" t="s">
        <v>13</v>
      </c>
      <c r="J7" s="7" t="s">
        <v>14</v>
      </c>
      <c r="K7" s="7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 t="s">
        <v>21</v>
      </c>
      <c r="R7" s="7" t="s">
        <v>22</v>
      </c>
      <c r="S7" s="7" t="s">
        <v>23</v>
      </c>
      <c r="T7" s="7" t="s">
        <v>24</v>
      </c>
      <c r="U7" s="7" t="s">
        <v>25</v>
      </c>
      <c r="V7" s="7" t="s">
        <v>26</v>
      </c>
      <c r="W7" s="7" t="s">
        <v>27</v>
      </c>
      <c r="X7" s="7" t="s">
        <v>28</v>
      </c>
      <c r="Y7" s="7" t="s">
        <v>29</v>
      </c>
      <c r="Z7" s="7" t="s">
        <v>30</v>
      </c>
      <c r="AA7" s="7" t="s">
        <v>31</v>
      </c>
      <c r="AB7" s="7" t="s">
        <v>32</v>
      </c>
      <c r="AC7" s="7" t="s">
        <v>33</v>
      </c>
      <c r="AD7" s="7" t="s">
        <v>34</v>
      </c>
      <c r="AE7" s="7" t="s">
        <v>35</v>
      </c>
      <c r="AF7" s="7" t="s">
        <v>36</v>
      </c>
      <c r="AG7" s="7" t="s">
        <v>37</v>
      </c>
      <c r="AH7" s="7" t="s">
        <v>38</v>
      </c>
      <c r="AI7" s="7" t="s">
        <v>39</v>
      </c>
      <c r="AJ7" s="7" t="s">
        <v>40</v>
      </c>
      <c r="AK7" s="7" t="s">
        <v>41</v>
      </c>
      <c r="AL7" s="7" t="s">
        <v>42</v>
      </c>
      <c r="AM7" s="7" t="s">
        <v>43</v>
      </c>
      <c r="AN7" s="7" t="s">
        <v>44</v>
      </c>
      <c r="AO7" s="7" t="s">
        <v>45</v>
      </c>
      <c r="AP7" s="7" t="s">
        <v>46</v>
      </c>
      <c r="AQ7" s="7" t="s">
        <v>47</v>
      </c>
      <c r="AR7" s="7" t="s">
        <v>48</v>
      </c>
      <c r="AS7" s="7" t="s">
        <v>49</v>
      </c>
      <c r="AT7" s="7" t="s">
        <v>50</v>
      </c>
      <c r="AU7" s="7" t="s">
        <v>51</v>
      </c>
      <c r="AV7" s="7" t="s">
        <v>52</v>
      </c>
      <c r="AW7" s="7" t="s">
        <v>53</v>
      </c>
      <c r="AX7" s="7" t="s">
        <v>54</v>
      </c>
      <c r="AY7" s="7" t="s">
        <v>55</v>
      </c>
      <c r="AZ7" s="7" t="s">
        <v>56</v>
      </c>
      <c r="BA7" s="7" t="s">
        <v>57</v>
      </c>
      <c r="BB7" s="7" t="s">
        <v>58</v>
      </c>
      <c r="BC7" s="7" t="s">
        <v>59</v>
      </c>
      <c r="BD7" s="7" t="s">
        <v>60</v>
      </c>
      <c r="BE7" s="9" t="s">
        <v>61</v>
      </c>
      <c r="BF7" s="7" t="s">
        <v>62</v>
      </c>
      <c r="BG7" s="10" t="s">
        <v>63</v>
      </c>
      <c r="BH7" s="10" t="s">
        <v>64</v>
      </c>
      <c r="BI7" s="11" t="s">
        <v>65</v>
      </c>
      <c r="BJ7" s="11" t="s">
        <v>66</v>
      </c>
      <c r="BO7" s="13"/>
      <c r="BP7" s="13"/>
    </row>
    <row r="8" spans="1:68" s="12" customFormat="1" ht="15" customHeight="1" x14ac:dyDescent="0.35">
      <c r="A8" s="14"/>
      <c r="B8" s="15" t="s">
        <v>67</v>
      </c>
      <c r="C8" s="15"/>
      <c r="D8" s="15"/>
      <c r="E8" s="14" t="s">
        <v>68</v>
      </c>
      <c r="F8" s="14" t="s">
        <v>68</v>
      </c>
      <c r="G8" s="14" t="s">
        <v>68</v>
      </c>
      <c r="H8" s="14" t="s">
        <v>68</v>
      </c>
      <c r="I8" s="14" t="s">
        <v>68</v>
      </c>
      <c r="J8" s="14" t="s">
        <v>69</v>
      </c>
      <c r="K8" s="14" t="s">
        <v>69</v>
      </c>
      <c r="L8" s="14" t="s">
        <v>69</v>
      </c>
      <c r="M8" s="14" t="s">
        <v>69</v>
      </c>
      <c r="N8" s="14" t="s">
        <v>69</v>
      </c>
      <c r="O8" s="14" t="s">
        <v>70</v>
      </c>
      <c r="P8" s="14" t="s">
        <v>70</v>
      </c>
      <c r="Q8" s="14" t="s">
        <v>70</v>
      </c>
      <c r="R8" s="14" t="s">
        <v>70</v>
      </c>
      <c r="S8" s="14" t="s">
        <v>70</v>
      </c>
      <c r="T8" s="14" t="s">
        <v>70</v>
      </c>
      <c r="U8" s="14" t="s">
        <v>70</v>
      </c>
      <c r="V8" s="14" t="s">
        <v>71</v>
      </c>
      <c r="W8" s="14" t="s">
        <v>71</v>
      </c>
      <c r="X8" s="14" t="s">
        <v>71</v>
      </c>
      <c r="Y8" s="14" t="s">
        <v>71</v>
      </c>
      <c r="Z8" s="14" t="s">
        <v>70</v>
      </c>
      <c r="AA8" s="14" t="s">
        <v>70</v>
      </c>
      <c r="AB8" s="14" t="s">
        <v>70</v>
      </c>
      <c r="AC8" s="14" t="s">
        <v>70</v>
      </c>
      <c r="AD8" s="14" t="s">
        <v>70</v>
      </c>
      <c r="AE8" s="14" t="s">
        <v>70</v>
      </c>
      <c r="AF8" s="14" t="s">
        <v>70</v>
      </c>
      <c r="AG8" s="14" t="s">
        <v>70</v>
      </c>
      <c r="AH8" s="14" t="s">
        <v>70</v>
      </c>
      <c r="AI8" s="14" t="s">
        <v>69</v>
      </c>
      <c r="AJ8" s="14" t="s">
        <v>69</v>
      </c>
      <c r="AK8" s="14" t="s">
        <v>69</v>
      </c>
      <c r="AL8" s="14" t="s">
        <v>69</v>
      </c>
      <c r="AM8" s="14" t="s">
        <v>69</v>
      </c>
      <c r="AN8" s="14" t="s">
        <v>69</v>
      </c>
      <c r="AO8" s="14" t="s">
        <v>69</v>
      </c>
      <c r="AP8" s="14" t="s">
        <v>69</v>
      </c>
      <c r="AQ8" s="14" t="s">
        <v>69</v>
      </c>
      <c r="AR8" s="14" t="s">
        <v>69</v>
      </c>
      <c r="AS8" s="14" t="s">
        <v>72</v>
      </c>
      <c r="AT8" s="14" t="s">
        <v>72</v>
      </c>
      <c r="AU8" s="14" t="s">
        <v>72</v>
      </c>
      <c r="AV8" s="14" t="s">
        <v>72</v>
      </c>
      <c r="AW8" s="14" t="s">
        <v>72</v>
      </c>
      <c r="AX8" s="14" t="s">
        <v>72</v>
      </c>
      <c r="AY8" s="14" t="s">
        <v>72</v>
      </c>
      <c r="AZ8" s="14" t="s">
        <v>72</v>
      </c>
      <c r="BA8" s="14" t="s">
        <v>72</v>
      </c>
      <c r="BB8" s="14" t="s">
        <v>72</v>
      </c>
      <c r="BC8" s="14" t="s">
        <v>72</v>
      </c>
      <c r="BD8" s="14" t="s">
        <v>72</v>
      </c>
      <c r="BE8" s="16"/>
      <c r="BF8" s="14" t="s">
        <v>70</v>
      </c>
      <c r="BG8" s="14"/>
      <c r="BH8" s="14"/>
      <c r="BO8" s="13"/>
      <c r="BP8" s="13"/>
    </row>
    <row r="9" spans="1:68" s="12" customFormat="1" ht="15" customHeight="1" x14ac:dyDescent="0.35">
      <c r="A9" s="14"/>
      <c r="B9" s="15" t="s">
        <v>73</v>
      </c>
      <c r="C9" s="15"/>
      <c r="D9" s="15"/>
      <c r="E9" s="14" t="s">
        <v>74</v>
      </c>
      <c r="F9" s="14" t="s">
        <v>74</v>
      </c>
      <c r="G9" s="14" t="s">
        <v>74</v>
      </c>
      <c r="H9" s="14" t="s">
        <v>74</v>
      </c>
      <c r="I9" s="14" t="s">
        <v>74</v>
      </c>
      <c r="J9" s="14" t="s">
        <v>75</v>
      </c>
      <c r="K9" s="14" t="s">
        <v>75</v>
      </c>
      <c r="L9" s="14" t="s">
        <v>75</v>
      </c>
      <c r="M9" s="14" t="s">
        <v>75</v>
      </c>
      <c r="N9" s="14" t="s">
        <v>75</v>
      </c>
      <c r="O9" s="14" t="s">
        <v>76</v>
      </c>
      <c r="P9" s="14" t="s">
        <v>77</v>
      </c>
      <c r="Q9" s="14" t="s">
        <v>77</v>
      </c>
      <c r="R9" s="14" t="s">
        <v>77</v>
      </c>
      <c r="S9" s="14" t="s">
        <v>77</v>
      </c>
      <c r="T9" s="14" t="s">
        <v>77</v>
      </c>
      <c r="U9" s="14" t="s">
        <v>77</v>
      </c>
      <c r="V9" s="14" t="s">
        <v>78</v>
      </c>
      <c r="W9" s="14" t="s">
        <v>78</v>
      </c>
      <c r="X9" s="14" t="s">
        <v>78</v>
      </c>
      <c r="Y9" s="14" t="s">
        <v>78</v>
      </c>
      <c r="Z9" s="14" t="s">
        <v>79</v>
      </c>
      <c r="AA9" s="14" t="s">
        <v>79</v>
      </c>
      <c r="AB9" s="14" t="s">
        <v>79</v>
      </c>
      <c r="AC9" s="14" t="s">
        <v>79</v>
      </c>
      <c r="AD9" s="14" t="s">
        <v>79</v>
      </c>
      <c r="AE9" s="14" t="s">
        <v>79</v>
      </c>
      <c r="AF9" s="14" t="s">
        <v>79</v>
      </c>
      <c r="AG9" s="14" t="s">
        <v>79</v>
      </c>
      <c r="AH9" s="14" t="s">
        <v>79</v>
      </c>
      <c r="AI9" s="14" t="s">
        <v>80</v>
      </c>
      <c r="AJ9" s="14" t="s">
        <v>80</v>
      </c>
      <c r="AK9" s="14" t="s">
        <v>80</v>
      </c>
      <c r="AL9" s="14" t="s">
        <v>80</v>
      </c>
      <c r="AM9" s="14" t="s">
        <v>80</v>
      </c>
      <c r="AN9" s="14" t="s">
        <v>80</v>
      </c>
      <c r="AO9" s="14" t="s">
        <v>80</v>
      </c>
      <c r="AP9" s="14" t="s">
        <v>80</v>
      </c>
      <c r="AQ9" s="14" t="s">
        <v>80</v>
      </c>
      <c r="AR9" s="14" t="s">
        <v>80</v>
      </c>
      <c r="AS9" s="14" t="s">
        <v>81</v>
      </c>
      <c r="AT9" s="14" t="s">
        <v>81</v>
      </c>
      <c r="AU9" s="14" t="s">
        <v>81</v>
      </c>
      <c r="AV9" s="14" t="s">
        <v>81</v>
      </c>
      <c r="AW9" s="14" t="s">
        <v>81</v>
      </c>
      <c r="AX9" s="14" t="s">
        <v>82</v>
      </c>
      <c r="AY9" s="14" t="s">
        <v>82</v>
      </c>
      <c r="AZ9" s="14" t="s">
        <v>82</v>
      </c>
      <c r="BA9" s="14" t="s">
        <v>82</v>
      </c>
      <c r="BB9" s="14" t="s">
        <v>82</v>
      </c>
      <c r="BC9" s="14" t="s">
        <v>82</v>
      </c>
      <c r="BD9" s="14" t="s">
        <v>82</v>
      </c>
      <c r="BE9" s="16"/>
      <c r="BF9" s="14" t="s">
        <v>79</v>
      </c>
      <c r="BG9" s="14"/>
      <c r="BH9" s="14"/>
      <c r="BO9" s="13"/>
      <c r="BP9" s="13"/>
    </row>
    <row r="10" spans="1:68" s="12" customFormat="1" ht="15" customHeight="1" x14ac:dyDescent="0.35">
      <c r="A10" s="14"/>
      <c r="B10" s="15" t="s">
        <v>83</v>
      </c>
      <c r="C10" s="15"/>
      <c r="D10" s="15"/>
      <c r="E10" s="14" t="s">
        <v>84</v>
      </c>
      <c r="F10" s="14" t="s">
        <v>85</v>
      </c>
      <c r="G10" s="14" t="s">
        <v>86</v>
      </c>
      <c r="H10" s="14" t="s">
        <v>87</v>
      </c>
      <c r="I10" s="14" t="s">
        <v>88</v>
      </c>
      <c r="J10" s="14" t="s">
        <v>84</v>
      </c>
      <c r="K10" s="14" t="s">
        <v>85</v>
      </c>
      <c r="L10" s="14" t="s">
        <v>86</v>
      </c>
      <c r="M10" s="14" t="s">
        <v>89</v>
      </c>
      <c r="N10" s="14" t="s">
        <v>87</v>
      </c>
      <c r="O10" s="14" t="s">
        <v>90</v>
      </c>
      <c r="P10" s="14" t="s">
        <v>91</v>
      </c>
      <c r="Q10" s="14" t="s">
        <v>86</v>
      </c>
      <c r="R10" s="14" t="s">
        <v>92</v>
      </c>
      <c r="S10" s="14" t="s">
        <v>89</v>
      </c>
      <c r="T10" s="14" t="s">
        <v>93</v>
      </c>
      <c r="U10" s="14" t="s">
        <v>87</v>
      </c>
      <c r="V10" s="14" t="s">
        <v>86</v>
      </c>
      <c r="W10" s="14" t="s">
        <v>89</v>
      </c>
      <c r="X10" s="14" t="s">
        <v>94</v>
      </c>
      <c r="Y10" s="14" t="s">
        <v>87</v>
      </c>
      <c r="Z10" s="14" t="s">
        <v>84</v>
      </c>
      <c r="AA10" s="14" t="s">
        <v>85</v>
      </c>
      <c r="AB10" s="14" t="s">
        <v>86</v>
      </c>
      <c r="AC10" s="14" t="s">
        <v>89</v>
      </c>
      <c r="AD10" s="14" t="s">
        <v>94</v>
      </c>
      <c r="AE10" s="14" t="s">
        <v>95</v>
      </c>
      <c r="AF10" s="14" t="s">
        <v>96</v>
      </c>
      <c r="AG10" s="14" t="s">
        <v>97</v>
      </c>
      <c r="AH10" s="14" t="s">
        <v>88</v>
      </c>
      <c r="AI10" s="14" t="s">
        <v>84</v>
      </c>
      <c r="AJ10" s="14" t="s">
        <v>85</v>
      </c>
      <c r="AK10" s="14" t="s">
        <v>86</v>
      </c>
      <c r="AL10" s="14" t="s">
        <v>86</v>
      </c>
      <c r="AM10" s="14" t="s">
        <v>86</v>
      </c>
      <c r="AN10" s="14" t="s">
        <v>89</v>
      </c>
      <c r="AO10" s="14" t="s">
        <v>94</v>
      </c>
      <c r="AP10" s="14" t="s">
        <v>98</v>
      </c>
      <c r="AQ10" s="14" t="s">
        <v>95</v>
      </c>
      <c r="AR10" s="14" t="s">
        <v>87</v>
      </c>
      <c r="AS10" s="14" t="s">
        <v>84</v>
      </c>
      <c r="AT10" s="14" t="s">
        <v>85</v>
      </c>
      <c r="AU10" s="14" t="s">
        <v>86</v>
      </c>
      <c r="AV10" s="14" t="s">
        <v>89</v>
      </c>
      <c r="AW10" s="14" t="s">
        <v>87</v>
      </c>
      <c r="AX10" s="14" t="s">
        <v>84</v>
      </c>
      <c r="AY10" s="14" t="s">
        <v>86</v>
      </c>
      <c r="AZ10" s="14" t="s">
        <v>86</v>
      </c>
      <c r="BA10" s="14" t="s">
        <v>94</v>
      </c>
      <c r="BB10" s="14" t="s">
        <v>95</v>
      </c>
      <c r="BC10" s="14" t="s">
        <v>87</v>
      </c>
      <c r="BD10" s="14" t="s">
        <v>88</v>
      </c>
      <c r="BE10" s="16"/>
      <c r="BF10" s="14" t="s">
        <v>87</v>
      </c>
      <c r="BG10" s="14"/>
      <c r="BH10" s="14"/>
      <c r="BO10" s="13"/>
      <c r="BP10" s="13"/>
    </row>
    <row r="11" spans="1:68" s="12" customFormat="1" ht="15" customHeight="1" x14ac:dyDescent="0.35">
      <c r="A11" s="17" t="s">
        <v>99</v>
      </c>
      <c r="B11" s="18" t="s">
        <v>100</v>
      </c>
      <c r="C11" s="18" t="s">
        <v>101</v>
      </c>
      <c r="D11" s="18" t="s">
        <v>102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20">
        <f>SUM(E11:BD11)</f>
        <v>0</v>
      </c>
      <c r="BF11" s="20"/>
      <c r="BG11" s="21"/>
      <c r="BH11" s="21">
        <f>BE11+BG11</f>
        <v>0</v>
      </c>
      <c r="BI11" s="22">
        <f>BE11-'[1]TB 17.05.24'!BD9</f>
        <v>500</v>
      </c>
      <c r="BO11" s="13"/>
      <c r="BP11" s="13"/>
    </row>
    <row r="12" spans="1:68" s="12" customFormat="1" ht="15" customHeight="1" x14ac:dyDescent="0.35">
      <c r="A12" s="17" t="s">
        <v>103</v>
      </c>
      <c r="B12" s="18" t="s">
        <v>104</v>
      </c>
      <c r="C12" s="18" t="s">
        <v>101</v>
      </c>
      <c r="D12" s="18" t="s">
        <v>102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20">
        <f>SUM(E12:BD12)</f>
        <v>0</v>
      </c>
      <c r="BF12" s="20"/>
      <c r="BG12" s="21"/>
      <c r="BH12" s="21">
        <f>BE12+BG12</f>
        <v>0</v>
      </c>
      <c r="BI12" s="22">
        <f>BE12-'[1]TB 17.05.24'!BD10</f>
        <v>-2341</v>
      </c>
      <c r="BO12" s="13"/>
      <c r="BP12" s="13"/>
    </row>
    <row r="13" spans="1:68" s="12" customFormat="1" ht="15" customHeight="1" x14ac:dyDescent="0.35">
      <c r="A13" s="17" t="s">
        <v>105</v>
      </c>
      <c r="B13" s="18" t="s">
        <v>106</v>
      </c>
      <c r="C13" s="18" t="s">
        <v>101</v>
      </c>
      <c r="D13" s="18" t="s">
        <v>102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20">
        <f>SUM(E13:BD13)</f>
        <v>0</v>
      </c>
      <c r="BF13" s="20"/>
      <c r="BG13" s="21"/>
      <c r="BH13" s="21">
        <f>BE13+BG13</f>
        <v>0</v>
      </c>
      <c r="BI13" s="22">
        <f>BE13-'[1]TB 17.05.24'!BD11</f>
        <v>910.66</v>
      </c>
      <c r="BO13" s="13"/>
      <c r="BP13" s="13"/>
    </row>
    <row r="14" spans="1:68" s="12" customFormat="1" ht="15" customHeight="1" x14ac:dyDescent="0.35">
      <c r="A14" s="23" t="s">
        <v>107</v>
      </c>
      <c r="B14" s="24" t="s">
        <v>108</v>
      </c>
      <c r="C14" s="18" t="s">
        <v>101</v>
      </c>
      <c r="D14" s="18" t="s">
        <v>102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20">
        <f>SUM(E14:BD14)</f>
        <v>0</v>
      </c>
      <c r="BF14" s="20"/>
      <c r="BG14" s="21"/>
      <c r="BH14" s="21"/>
      <c r="BI14" s="22"/>
      <c r="BO14" s="13"/>
      <c r="BP14" s="13"/>
    </row>
    <row r="15" spans="1:68" s="12" customFormat="1" ht="15" customHeight="1" x14ac:dyDescent="0.35">
      <c r="A15" s="17" t="s">
        <v>109</v>
      </c>
      <c r="B15" s="18" t="s">
        <v>110</v>
      </c>
      <c r="C15" s="18" t="s">
        <v>101</v>
      </c>
      <c r="D15" s="18" t="s">
        <v>102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20">
        <f t="shared" ref="BE15:BE119" si="0">SUM(E15:BD15)</f>
        <v>0</v>
      </c>
      <c r="BF15" s="20"/>
      <c r="BG15" s="21"/>
      <c r="BH15" s="21">
        <f t="shared" ref="BH15:BH119" si="1">BE15+BG15</f>
        <v>0</v>
      </c>
      <c r="BI15" s="22">
        <f>BE15-'[1]TB 17.05.24'!BD10</f>
        <v>-2341</v>
      </c>
      <c r="BO15" s="13"/>
      <c r="BP15" s="13"/>
    </row>
    <row r="16" spans="1:68" s="12" customFormat="1" ht="15" customHeight="1" x14ac:dyDescent="0.35">
      <c r="A16" s="17" t="s">
        <v>111</v>
      </c>
      <c r="B16" s="18" t="s">
        <v>112</v>
      </c>
      <c r="C16" s="18" t="s">
        <v>101</v>
      </c>
      <c r="D16" s="18" t="s">
        <v>102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20">
        <f t="shared" si="0"/>
        <v>0</v>
      </c>
      <c r="BF16" s="20"/>
      <c r="BG16" s="21"/>
      <c r="BH16" s="21">
        <f t="shared" si="1"/>
        <v>0</v>
      </c>
      <c r="BI16" s="22">
        <f>BE16-'[1]TB 17.05.24'!BD11</f>
        <v>910.66</v>
      </c>
      <c r="BO16" s="13"/>
      <c r="BP16" s="13"/>
    </row>
    <row r="17" spans="1:68" s="12" customFormat="1" ht="15" customHeight="1" x14ac:dyDescent="0.35">
      <c r="A17" s="17" t="s">
        <v>113</v>
      </c>
      <c r="B17" s="18" t="s">
        <v>114</v>
      </c>
      <c r="C17" s="18" t="s">
        <v>101</v>
      </c>
      <c r="D17" s="18" t="s">
        <v>115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20">
        <f t="shared" si="0"/>
        <v>0</v>
      </c>
      <c r="BF17" s="20"/>
      <c r="BG17" s="21"/>
      <c r="BH17" s="21">
        <f t="shared" si="1"/>
        <v>0</v>
      </c>
      <c r="BI17" s="22">
        <f>BE17-'[1]TB 17.05.24'!BD12</f>
        <v>3282371.47</v>
      </c>
      <c r="BO17" s="13"/>
      <c r="BP17" s="13"/>
    </row>
    <row r="18" spans="1:68" s="12" customFormat="1" ht="15" customHeight="1" x14ac:dyDescent="0.35">
      <c r="A18" s="17" t="s">
        <v>116</v>
      </c>
      <c r="B18" s="18" t="s">
        <v>117</v>
      </c>
      <c r="C18" s="18" t="s">
        <v>101</v>
      </c>
      <c r="D18" s="18" t="s">
        <v>118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20">
        <f t="shared" si="0"/>
        <v>0</v>
      </c>
      <c r="BF18" s="20"/>
      <c r="BG18" s="21"/>
      <c r="BH18" s="21">
        <f t="shared" si="1"/>
        <v>0</v>
      </c>
      <c r="BI18" s="22">
        <f>BE18-'[1]TB 17.05.24'!BD13</f>
        <v>12472.31</v>
      </c>
      <c r="BO18" s="13"/>
      <c r="BP18" s="13"/>
    </row>
    <row r="19" spans="1:68" s="12" customFormat="1" ht="15" customHeight="1" x14ac:dyDescent="0.35">
      <c r="A19" s="17" t="s">
        <v>119</v>
      </c>
      <c r="B19" s="18" t="s">
        <v>115</v>
      </c>
      <c r="C19" s="18" t="s">
        <v>101</v>
      </c>
      <c r="D19" s="18" t="s">
        <v>115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20">
        <f t="shared" si="0"/>
        <v>0</v>
      </c>
      <c r="BF19" s="20"/>
      <c r="BG19" s="21"/>
      <c r="BH19" s="21">
        <f t="shared" si="1"/>
        <v>0</v>
      </c>
      <c r="BI19" s="22">
        <f>BE19-'[1]TB 17.05.24'!BD14</f>
        <v>51842274.509999998</v>
      </c>
      <c r="BO19" s="13"/>
      <c r="BP19" s="13"/>
    </row>
    <row r="20" spans="1:68" s="12" customFormat="1" ht="15" customHeight="1" x14ac:dyDescent="0.35">
      <c r="A20" s="17" t="s">
        <v>120</v>
      </c>
      <c r="B20" s="18" t="s">
        <v>121</v>
      </c>
      <c r="C20" s="18" t="s">
        <v>101</v>
      </c>
      <c r="D20" s="18" t="s">
        <v>118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20">
        <f t="shared" si="0"/>
        <v>0</v>
      </c>
      <c r="BF20" s="20"/>
      <c r="BG20" s="21"/>
      <c r="BH20" s="21">
        <f t="shared" si="1"/>
        <v>0</v>
      </c>
      <c r="BI20" s="22">
        <f>BE20-'[1]TB 17.05.24'!BD15</f>
        <v>9027553.6899999995</v>
      </c>
      <c r="BO20" s="13"/>
      <c r="BP20" s="13"/>
    </row>
    <row r="21" spans="1:68" s="12" customFormat="1" ht="15" customHeight="1" x14ac:dyDescent="0.35">
      <c r="A21" s="17" t="s">
        <v>122</v>
      </c>
      <c r="B21" s="18" t="s">
        <v>123</v>
      </c>
      <c r="C21" s="18" t="s">
        <v>101</v>
      </c>
      <c r="D21" s="18" t="s">
        <v>123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20">
        <f t="shared" si="0"/>
        <v>0</v>
      </c>
      <c r="BF21" s="20"/>
      <c r="BG21" s="21"/>
      <c r="BH21" s="21">
        <f t="shared" si="1"/>
        <v>0</v>
      </c>
      <c r="BI21" s="22">
        <f>BE21-'[1]TB 17.05.24'!BD16</f>
        <v>12296155.75</v>
      </c>
      <c r="BO21" s="13"/>
      <c r="BP21" s="13"/>
    </row>
    <row r="22" spans="1:68" s="12" customFormat="1" ht="15" customHeight="1" x14ac:dyDescent="0.35">
      <c r="A22" s="17" t="s">
        <v>124</v>
      </c>
      <c r="B22" s="18" t="s">
        <v>125</v>
      </c>
      <c r="C22" s="18" t="s">
        <v>101</v>
      </c>
      <c r="D22" s="18" t="s">
        <v>102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20">
        <f t="shared" si="0"/>
        <v>0</v>
      </c>
      <c r="BF22" s="20"/>
      <c r="BG22" s="21"/>
      <c r="BH22" s="21">
        <f t="shared" si="1"/>
        <v>0</v>
      </c>
      <c r="BI22" s="22">
        <f>BE22-'[1]TB 17.05.24'!BD17</f>
        <v>29004.69</v>
      </c>
      <c r="BO22" s="13"/>
      <c r="BP22" s="13"/>
    </row>
    <row r="23" spans="1:68" s="12" customFormat="1" ht="15" customHeight="1" x14ac:dyDescent="0.35">
      <c r="A23" s="17" t="s">
        <v>126</v>
      </c>
      <c r="B23" s="18" t="s">
        <v>127</v>
      </c>
      <c r="C23" s="18" t="s">
        <v>101</v>
      </c>
      <c r="D23" s="18" t="s">
        <v>102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20">
        <f t="shared" si="0"/>
        <v>0</v>
      </c>
      <c r="BF23" s="20"/>
      <c r="BG23" s="21"/>
      <c r="BH23" s="21">
        <f t="shared" si="1"/>
        <v>0</v>
      </c>
      <c r="BI23" s="22">
        <f>BE23-'[1]TB 17.05.24'!BD18</f>
        <v>136620.54999999999</v>
      </c>
      <c r="BO23" s="13"/>
      <c r="BP23" s="13"/>
    </row>
    <row r="24" spans="1:68" s="12" customFormat="1" ht="15" customHeight="1" x14ac:dyDescent="0.35">
      <c r="A24" s="17" t="s">
        <v>128</v>
      </c>
      <c r="B24" s="18" t="s">
        <v>129</v>
      </c>
      <c r="C24" s="18" t="s">
        <v>101</v>
      </c>
      <c r="D24" s="18" t="s">
        <v>115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20">
        <f t="shared" si="0"/>
        <v>0</v>
      </c>
      <c r="BF24" s="20"/>
      <c r="BG24" s="21"/>
      <c r="BH24" s="21">
        <f t="shared" si="1"/>
        <v>0</v>
      </c>
      <c r="BI24" s="22">
        <f>BE24-'[1]TB 17.05.24'!BD19</f>
        <v>247733.88</v>
      </c>
      <c r="BO24" s="13"/>
      <c r="BP24" s="13"/>
    </row>
    <row r="25" spans="1:68" s="12" customFormat="1" ht="15" customHeight="1" x14ac:dyDescent="0.35">
      <c r="A25" s="17" t="s">
        <v>130</v>
      </c>
      <c r="B25" s="18" t="s">
        <v>131</v>
      </c>
      <c r="C25" s="18" t="s">
        <v>101</v>
      </c>
      <c r="D25" s="18" t="s">
        <v>132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20">
        <f t="shared" si="0"/>
        <v>0</v>
      </c>
      <c r="BF25" s="20"/>
      <c r="BG25" s="21"/>
      <c r="BH25" s="21">
        <f t="shared" si="1"/>
        <v>0</v>
      </c>
      <c r="BI25" s="22">
        <f>BE25-'[1]TB 17.05.24'!BD20</f>
        <v>756710.43</v>
      </c>
      <c r="BO25" s="13"/>
      <c r="BP25" s="13"/>
    </row>
    <row r="26" spans="1:68" s="12" customFormat="1" ht="15" customHeight="1" x14ac:dyDescent="0.35">
      <c r="A26" s="17" t="s">
        <v>133</v>
      </c>
      <c r="B26" s="18" t="s">
        <v>134</v>
      </c>
      <c r="C26" s="18" t="s">
        <v>101</v>
      </c>
      <c r="D26" s="18" t="s">
        <v>132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20">
        <f t="shared" si="0"/>
        <v>0</v>
      </c>
      <c r="BF26" s="20"/>
      <c r="BG26" s="21"/>
      <c r="BH26" s="21">
        <f t="shared" si="1"/>
        <v>0</v>
      </c>
      <c r="BI26" s="22">
        <f>BE26-'[1]TB 17.05.24'!BD21</f>
        <v>1015894.29</v>
      </c>
      <c r="BO26" s="13"/>
      <c r="BP26" s="13"/>
    </row>
    <row r="27" spans="1:68" s="12" customFormat="1" ht="15" customHeight="1" x14ac:dyDescent="0.35">
      <c r="A27" s="17" t="s">
        <v>135</v>
      </c>
      <c r="B27" s="18" t="s">
        <v>136</v>
      </c>
      <c r="C27" s="18" t="s">
        <v>101</v>
      </c>
      <c r="D27" s="18" t="s">
        <v>137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20">
        <f t="shared" si="0"/>
        <v>0</v>
      </c>
      <c r="BF27" s="20"/>
      <c r="BG27" s="21"/>
      <c r="BH27" s="21">
        <f t="shared" si="1"/>
        <v>0</v>
      </c>
      <c r="BI27" s="22">
        <f>BE27-'[1]TB 17.05.24'!BD22</f>
        <v>-162958</v>
      </c>
      <c r="BO27" s="13"/>
      <c r="BP27" s="13"/>
    </row>
    <row r="28" spans="1:68" s="12" customFormat="1" ht="15" customHeight="1" x14ac:dyDescent="0.35">
      <c r="A28" s="17" t="s">
        <v>138</v>
      </c>
      <c r="B28" s="18" t="s">
        <v>139</v>
      </c>
      <c r="C28" s="18" t="s">
        <v>101</v>
      </c>
      <c r="D28" s="18" t="s">
        <v>137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20">
        <f t="shared" si="0"/>
        <v>0</v>
      </c>
      <c r="BF28" s="20"/>
      <c r="BG28" s="21"/>
      <c r="BH28" s="21">
        <f t="shared" si="1"/>
        <v>0</v>
      </c>
      <c r="BI28" s="22">
        <f>BE28-'[1]TB 17.05.24'!BD23</f>
        <v>-40900</v>
      </c>
      <c r="BO28" s="13"/>
      <c r="BP28" s="13"/>
    </row>
    <row r="29" spans="1:68" s="12" customFormat="1" ht="15" customHeight="1" x14ac:dyDescent="0.35">
      <c r="A29" s="23" t="s">
        <v>140</v>
      </c>
      <c r="B29" s="24" t="s">
        <v>141</v>
      </c>
      <c r="C29" s="18" t="s">
        <v>101</v>
      </c>
      <c r="D29" s="18" t="s">
        <v>142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20">
        <f t="shared" si="0"/>
        <v>0</v>
      </c>
      <c r="BF29" s="20"/>
      <c r="BG29" s="21"/>
      <c r="BH29" s="21"/>
      <c r="BI29" s="22"/>
      <c r="BO29" s="13"/>
      <c r="BP29" s="13"/>
    </row>
    <row r="30" spans="1:68" s="12" customFormat="1" ht="15" customHeight="1" x14ac:dyDescent="0.35">
      <c r="A30" s="23" t="s">
        <v>143</v>
      </c>
      <c r="B30" s="24" t="s">
        <v>144</v>
      </c>
      <c r="C30" s="18" t="s">
        <v>101</v>
      </c>
      <c r="D30" s="18" t="s">
        <v>137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20">
        <f t="shared" si="0"/>
        <v>0</v>
      </c>
      <c r="BF30" s="20"/>
      <c r="BG30" s="21"/>
      <c r="BH30" s="21"/>
      <c r="BI30" s="22"/>
      <c r="BO30" s="13"/>
      <c r="BP30" s="13"/>
    </row>
    <row r="31" spans="1:68" s="12" customFormat="1" ht="15" customHeight="1" x14ac:dyDescent="0.35">
      <c r="A31" s="17" t="s">
        <v>145</v>
      </c>
      <c r="B31" s="18" t="s">
        <v>146</v>
      </c>
      <c r="C31" s="18" t="s">
        <v>101</v>
      </c>
      <c r="D31" s="18" t="s">
        <v>147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20">
        <f t="shared" si="0"/>
        <v>0</v>
      </c>
      <c r="BF31" s="20"/>
      <c r="BG31" s="21"/>
      <c r="BH31" s="21">
        <f t="shared" si="1"/>
        <v>0</v>
      </c>
      <c r="BI31" s="22">
        <f>BE31-'[1]TB 17.05.24'!BD24</f>
        <v>-153034</v>
      </c>
      <c r="BO31" s="13"/>
      <c r="BP31" s="13"/>
    </row>
    <row r="32" spans="1:68" s="12" customFormat="1" ht="15" customHeight="1" x14ac:dyDescent="0.35">
      <c r="A32" s="17" t="s">
        <v>148</v>
      </c>
      <c r="B32" s="18" t="s">
        <v>149</v>
      </c>
      <c r="C32" s="18" t="s">
        <v>101</v>
      </c>
      <c r="D32" s="18" t="s">
        <v>150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20">
        <f t="shared" si="0"/>
        <v>0</v>
      </c>
      <c r="BF32" s="20"/>
      <c r="BG32" s="21"/>
      <c r="BH32" s="21">
        <f t="shared" si="1"/>
        <v>0</v>
      </c>
      <c r="BI32" s="22">
        <f>BE32-'[1]TB 17.05.24'!BD25</f>
        <v>-96780</v>
      </c>
      <c r="BO32" s="13"/>
      <c r="BP32" s="13"/>
    </row>
    <row r="33" spans="1:68" s="12" customFormat="1" ht="15" customHeight="1" x14ac:dyDescent="0.35">
      <c r="A33" s="23" t="s">
        <v>151</v>
      </c>
      <c r="B33" s="24" t="s">
        <v>152</v>
      </c>
      <c r="C33" s="18" t="s">
        <v>101</v>
      </c>
      <c r="D33" s="18" t="s">
        <v>150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20">
        <f t="shared" si="0"/>
        <v>0</v>
      </c>
      <c r="BF33" s="20"/>
      <c r="BG33" s="21"/>
      <c r="BH33" s="21"/>
      <c r="BI33" s="22"/>
      <c r="BO33" s="13"/>
      <c r="BP33" s="13"/>
    </row>
    <row r="34" spans="1:68" s="12" customFormat="1" ht="15" customHeight="1" x14ac:dyDescent="0.35">
      <c r="A34" s="23" t="s">
        <v>153</v>
      </c>
      <c r="B34" s="24" t="s">
        <v>154</v>
      </c>
      <c r="C34" s="18" t="s">
        <v>101</v>
      </c>
      <c r="D34" s="18" t="s">
        <v>150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20">
        <f t="shared" si="0"/>
        <v>0</v>
      </c>
      <c r="BF34" s="20"/>
      <c r="BG34" s="21"/>
      <c r="BH34" s="21"/>
      <c r="BI34" s="22"/>
      <c r="BO34" s="13"/>
      <c r="BP34" s="13"/>
    </row>
    <row r="35" spans="1:68" s="12" customFormat="1" ht="15" customHeight="1" x14ac:dyDescent="0.35">
      <c r="A35" s="23" t="s">
        <v>155</v>
      </c>
      <c r="B35" s="24" t="s">
        <v>156</v>
      </c>
      <c r="C35" s="18" t="s">
        <v>101</v>
      </c>
      <c r="D35" s="18" t="s">
        <v>150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20">
        <f t="shared" si="0"/>
        <v>0</v>
      </c>
      <c r="BF35" s="20"/>
      <c r="BG35" s="21"/>
      <c r="BH35" s="21"/>
      <c r="BI35" s="22"/>
      <c r="BO35" s="13"/>
      <c r="BP35" s="13"/>
    </row>
    <row r="36" spans="1:68" s="12" customFormat="1" ht="15" customHeight="1" x14ac:dyDescent="0.35">
      <c r="A36" s="23" t="s">
        <v>157</v>
      </c>
      <c r="B36" s="24" t="s">
        <v>156</v>
      </c>
      <c r="C36" s="18" t="s">
        <v>101</v>
      </c>
      <c r="D36" s="18" t="s">
        <v>150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20">
        <f t="shared" si="0"/>
        <v>0</v>
      </c>
      <c r="BF36" s="20"/>
      <c r="BG36" s="21"/>
      <c r="BH36" s="21"/>
      <c r="BI36" s="22"/>
      <c r="BO36" s="13"/>
      <c r="BP36" s="13"/>
    </row>
    <row r="37" spans="1:68" s="12" customFormat="1" ht="15" customHeight="1" x14ac:dyDescent="0.35">
      <c r="A37" s="17" t="s">
        <v>158</v>
      </c>
      <c r="B37" s="18" t="s">
        <v>159</v>
      </c>
      <c r="C37" s="18" t="s">
        <v>101</v>
      </c>
      <c r="D37" s="18" t="s">
        <v>150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20">
        <f t="shared" si="0"/>
        <v>0</v>
      </c>
      <c r="BF37" s="20"/>
      <c r="BG37" s="21"/>
      <c r="BH37" s="21">
        <f t="shared" si="1"/>
        <v>0</v>
      </c>
      <c r="BI37" s="22">
        <f>BE37-'[1]TB 17.05.24'!BD26</f>
        <v>-811540</v>
      </c>
      <c r="BO37" s="13"/>
      <c r="BP37" s="13"/>
    </row>
    <row r="38" spans="1:68" s="12" customFormat="1" ht="15" customHeight="1" x14ac:dyDescent="0.35">
      <c r="A38" s="17" t="s">
        <v>160</v>
      </c>
      <c r="B38" s="18" t="s">
        <v>161</v>
      </c>
      <c r="C38" s="18" t="s">
        <v>101</v>
      </c>
      <c r="D38" s="18" t="s">
        <v>150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20">
        <f t="shared" si="0"/>
        <v>0</v>
      </c>
      <c r="BF38" s="20"/>
      <c r="BG38" s="21"/>
      <c r="BH38" s="21">
        <f t="shared" si="1"/>
        <v>0</v>
      </c>
      <c r="BI38" s="22">
        <f>BE38-'[1]TB 17.05.24'!BD27</f>
        <v>-106626</v>
      </c>
      <c r="BO38" s="13"/>
      <c r="BP38" s="13"/>
    </row>
    <row r="39" spans="1:68" s="12" customFormat="1" ht="15" customHeight="1" x14ac:dyDescent="0.35">
      <c r="A39" s="17" t="s">
        <v>162</v>
      </c>
      <c r="B39" s="18" t="s">
        <v>163</v>
      </c>
      <c r="C39" s="18" t="s">
        <v>101</v>
      </c>
      <c r="D39" s="18" t="s">
        <v>150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20">
        <f t="shared" si="0"/>
        <v>0</v>
      </c>
      <c r="BF39" s="20"/>
      <c r="BG39" s="21"/>
      <c r="BH39" s="21">
        <f t="shared" si="1"/>
        <v>0</v>
      </c>
      <c r="BI39" s="22">
        <f>BE39-'[1]TB 17.05.24'!BD28</f>
        <v>-8852</v>
      </c>
      <c r="BO39" s="13"/>
      <c r="BP39" s="13"/>
    </row>
    <row r="40" spans="1:68" s="12" customFormat="1" ht="15" customHeight="1" x14ac:dyDescent="0.35">
      <c r="A40" s="17" t="s">
        <v>164</v>
      </c>
      <c r="B40" s="18" t="s">
        <v>165</v>
      </c>
      <c r="C40" s="18" t="s">
        <v>101</v>
      </c>
      <c r="D40" s="18" t="s">
        <v>166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20">
        <f t="shared" si="0"/>
        <v>0</v>
      </c>
      <c r="BF40" s="20"/>
      <c r="BG40" s="25">
        <v>-3727194</v>
      </c>
      <c r="BH40" s="21">
        <f t="shared" si="1"/>
        <v>-3727194</v>
      </c>
      <c r="BI40" s="22">
        <f>BE40-'[1]TB 17.05.24'!BD29</f>
        <v>-28643731</v>
      </c>
      <c r="BO40" s="13"/>
      <c r="BP40" s="13"/>
    </row>
    <row r="41" spans="1:68" s="12" customFormat="1" ht="15" customHeight="1" x14ac:dyDescent="0.35">
      <c r="A41" s="17" t="s">
        <v>167</v>
      </c>
      <c r="B41" s="18" t="s">
        <v>168</v>
      </c>
      <c r="C41" s="18" t="s">
        <v>101</v>
      </c>
      <c r="D41" s="18" t="s">
        <v>166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20">
        <f t="shared" si="0"/>
        <v>0</v>
      </c>
      <c r="BF41" s="20"/>
      <c r="BG41" s="21"/>
      <c r="BH41" s="21">
        <f t="shared" si="1"/>
        <v>0</v>
      </c>
      <c r="BI41" s="22">
        <f>BE41-'[1]TB 17.05.24'!BD30</f>
        <v>-1091329</v>
      </c>
      <c r="BJ41" s="12">
        <v>8240381</v>
      </c>
      <c r="BO41" s="13"/>
      <c r="BP41" s="13"/>
    </row>
    <row r="42" spans="1:68" s="12" customFormat="1" ht="15" customHeight="1" x14ac:dyDescent="0.35">
      <c r="A42" s="23" t="s">
        <v>169</v>
      </c>
      <c r="B42" s="24" t="s">
        <v>170</v>
      </c>
      <c r="C42" s="18" t="s">
        <v>101</v>
      </c>
      <c r="D42" s="18" t="s">
        <v>147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20">
        <f t="shared" si="0"/>
        <v>0</v>
      </c>
      <c r="BF42" s="20"/>
      <c r="BG42" s="21"/>
      <c r="BH42" s="21"/>
      <c r="BI42" s="22"/>
      <c r="BO42" s="13"/>
      <c r="BP42" s="13"/>
    </row>
    <row r="43" spans="1:68" s="13" customFormat="1" ht="15" customHeight="1" x14ac:dyDescent="0.35">
      <c r="A43" s="17" t="s">
        <v>171</v>
      </c>
      <c r="B43" s="18" t="s">
        <v>172</v>
      </c>
      <c r="C43" s="18" t="s">
        <v>101</v>
      </c>
      <c r="D43" s="18" t="s">
        <v>166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20">
        <f t="shared" si="0"/>
        <v>0</v>
      </c>
      <c r="BF43" s="20"/>
      <c r="BG43" s="25"/>
      <c r="BH43" s="25">
        <f t="shared" si="1"/>
        <v>0</v>
      </c>
      <c r="BI43" s="26">
        <f>BE43-'[1]TB 17.05.24'!BD31</f>
        <v>-4553</v>
      </c>
      <c r="BJ43" s="27">
        <v>1635907</v>
      </c>
    </row>
    <row r="44" spans="1:68" s="13" customFormat="1" ht="15" customHeight="1" x14ac:dyDescent="0.35">
      <c r="A44" s="17" t="s">
        <v>173</v>
      </c>
      <c r="B44" s="18" t="s">
        <v>174</v>
      </c>
      <c r="C44" s="18" t="s">
        <v>101</v>
      </c>
      <c r="D44" s="18" t="s">
        <v>166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20">
        <f t="shared" si="0"/>
        <v>0</v>
      </c>
      <c r="BF44" s="20"/>
      <c r="BG44" s="25"/>
      <c r="BH44" s="25"/>
      <c r="BI44" s="26"/>
      <c r="BJ44" s="27"/>
    </row>
    <row r="45" spans="1:68" s="12" customFormat="1" ht="15" customHeight="1" x14ac:dyDescent="0.35">
      <c r="A45" s="17" t="s">
        <v>175</v>
      </c>
      <c r="B45" s="18" t="s">
        <v>176</v>
      </c>
      <c r="C45" s="18" t="s">
        <v>101</v>
      </c>
      <c r="D45" s="18" t="s">
        <v>147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20">
        <f t="shared" si="0"/>
        <v>0</v>
      </c>
      <c r="BF45" s="20"/>
      <c r="BG45" s="21"/>
      <c r="BH45" s="21">
        <f t="shared" si="1"/>
        <v>0</v>
      </c>
      <c r="BI45" s="22">
        <f>BE45-'[1]TB 17.05.24'!BD32</f>
        <v>-2095200</v>
      </c>
      <c r="BJ45" s="12">
        <v>2246890</v>
      </c>
      <c r="BO45" s="13"/>
      <c r="BP45" s="13"/>
    </row>
    <row r="46" spans="1:68" s="12" customFormat="1" ht="15" customHeight="1" x14ac:dyDescent="0.35">
      <c r="A46" s="17" t="s">
        <v>177</v>
      </c>
      <c r="B46" s="18" t="s">
        <v>178</v>
      </c>
      <c r="C46" s="18" t="s">
        <v>101</v>
      </c>
      <c r="D46" s="18" t="s">
        <v>147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20">
        <f t="shared" si="0"/>
        <v>0</v>
      </c>
      <c r="BF46" s="20"/>
      <c r="BG46" s="21"/>
      <c r="BH46" s="21">
        <f t="shared" si="1"/>
        <v>0</v>
      </c>
      <c r="BI46" s="22">
        <f>BE46-'[1]TB 17.05.24'!BD33</f>
        <v>-372415</v>
      </c>
      <c r="BO46" s="13"/>
      <c r="BP46" s="13"/>
    </row>
    <row r="47" spans="1:68" s="12" customFormat="1" ht="15" customHeight="1" x14ac:dyDescent="0.35">
      <c r="A47" s="17" t="s">
        <v>179</v>
      </c>
      <c r="B47" s="18" t="s">
        <v>180</v>
      </c>
      <c r="C47" s="18" t="s">
        <v>101</v>
      </c>
      <c r="D47" s="18" t="s">
        <v>147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20">
        <f t="shared" si="0"/>
        <v>0</v>
      </c>
      <c r="BF47" s="20"/>
      <c r="BG47" s="21"/>
      <c r="BH47" s="21">
        <f t="shared" si="1"/>
        <v>0</v>
      </c>
      <c r="BI47" s="22">
        <f>BE47-'[1]TB 17.05.24'!BD34</f>
        <v>-83894</v>
      </c>
      <c r="BO47" s="13"/>
      <c r="BP47" s="13"/>
    </row>
    <row r="48" spans="1:68" s="12" customFormat="1" ht="15" customHeight="1" x14ac:dyDescent="0.35">
      <c r="A48" s="17" t="s">
        <v>181</v>
      </c>
      <c r="B48" s="18" t="s">
        <v>182</v>
      </c>
      <c r="C48" s="18" t="s">
        <v>101</v>
      </c>
      <c r="D48" s="18" t="s">
        <v>147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20">
        <f t="shared" si="0"/>
        <v>0</v>
      </c>
      <c r="BF48" s="20"/>
      <c r="BG48" s="21"/>
      <c r="BH48" s="21"/>
      <c r="BI48" s="22"/>
      <c r="BO48" s="13"/>
      <c r="BP48" s="13"/>
    </row>
    <row r="49" spans="1:68" s="12" customFormat="1" ht="15" customHeight="1" x14ac:dyDescent="0.35">
      <c r="A49" s="17" t="s">
        <v>183</v>
      </c>
      <c r="B49" s="18" t="s">
        <v>184</v>
      </c>
      <c r="C49" s="18" t="s">
        <v>101</v>
      </c>
      <c r="D49" s="18" t="s">
        <v>147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20">
        <f t="shared" si="0"/>
        <v>0</v>
      </c>
      <c r="BF49" s="20"/>
      <c r="BG49" s="21"/>
      <c r="BH49" s="21"/>
      <c r="BI49" s="22"/>
      <c r="BO49" s="13"/>
      <c r="BP49" s="13"/>
    </row>
    <row r="50" spans="1:68" s="12" customFormat="1" ht="15" customHeight="1" x14ac:dyDescent="0.35">
      <c r="A50" s="17" t="s">
        <v>185</v>
      </c>
      <c r="B50" s="18" t="s">
        <v>186</v>
      </c>
      <c r="C50" s="18" t="s">
        <v>101</v>
      </c>
      <c r="D50" s="18" t="s">
        <v>166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20">
        <f t="shared" si="0"/>
        <v>0</v>
      </c>
      <c r="BF50" s="20"/>
      <c r="BG50" s="21"/>
      <c r="BH50" s="21">
        <f t="shared" si="1"/>
        <v>0</v>
      </c>
      <c r="BI50" s="22">
        <f>BE50-'[1]TB 17.05.24'!BD35</f>
        <v>-97553</v>
      </c>
      <c r="BO50" s="13"/>
      <c r="BP50" s="13"/>
    </row>
    <row r="51" spans="1:68" s="12" customFormat="1" ht="15" customHeight="1" x14ac:dyDescent="0.35">
      <c r="A51" s="17" t="s">
        <v>187</v>
      </c>
      <c r="B51" s="18" t="s">
        <v>188</v>
      </c>
      <c r="C51" s="18" t="s">
        <v>101</v>
      </c>
      <c r="D51" s="18" t="s">
        <v>147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20">
        <f t="shared" si="0"/>
        <v>0</v>
      </c>
      <c r="BF51" s="20"/>
      <c r="BG51" s="21"/>
      <c r="BH51" s="21">
        <f t="shared" si="1"/>
        <v>0</v>
      </c>
      <c r="BI51" s="22">
        <f>BE51-'[1]TB 17.05.24'!BD36</f>
        <v>-62787</v>
      </c>
      <c r="BO51" s="13"/>
      <c r="BP51" s="13"/>
    </row>
    <row r="52" spans="1:68" s="12" customFormat="1" ht="15" customHeight="1" x14ac:dyDescent="0.35">
      <c r="A52" s="17" t="s">
        <v>189</v>
      </c>
      <c r="B52" s="18" t="s">
        <v>190</v>
      </c>
      <c r="C52" s="18" t="s">
        <v>101</v>
      </c>
      <c r="D52" s="18" t="s">
        <v>147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20">
        <f t="shared" si="0"/>
        <v>0</v>
      </c>
      <c r="BF52" s="20"/>
      <c r="BG52" s="21"/>
      <c r="BH52" s="21">
        <f t="shared" si="1"/>
        <v>0</v>
      </c>
      <c r="BI52" s="22">
        <f>BE52-'[1]TB 17.05.24'!BD37</f>
        <v>-69781</v>
      </c>
      <c r="BO52" s="13"/>
      <c r="BP52" s="13"/>
    </row>
    <row r="53" spans="1:68" s="12" customFormat="1" ht="15" customHeight="1" x14ac:dyDescent="0.35">
      <c r="A53" s="17" t="s">
        <v>191</v>
      </c>
      <c r="B53" s="18" t="s">
        <v>192</v>
      </c>
      <c r="C53" s="18" t="s">
        <v>101</v>
      </c>
      <c r="D53" s="18" t="s">
        <v>147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20">
        <f t="shared" si="0"/>
        <v>0</v>
      </c>
      <c r="BF53" s="20"/>
      <c r="BG53" s="21"/>
      <c r="BH53" s="21">
        <f t="shared" si="1"/>
        <v>0</v>
      </c>
      <c r="BI53" s="22">
        <f>BE53-'[1]TB 17.05.24'!BD38</f>
        <v>-49519</v>
      </c>
      <c r="BO53" s="13"/>
      <c r="BP53" s="13"/>
    </row>
    <row r="54" spans="1:68" s="12" customFormat="1" ht="15" customHeight="1" x14ac:dyDescent="0.35">
      <c r="A54" s="17" t="s">
        <v>193</v>
      </c>
      <c r="B54" s="18" t="s">
        <v>194</v>
      </c>
      <c r="C54" s="18" t="s">
        <v>101</v>
      </c>
      <c r="D54" s="18" t="s">
        <v>195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20">
        <f t="shared" si="0"/>
        <v>0</v>
      </c>
      <c r="BF54" s="20"/>
      <c r="BG54" s="21"/>
      <c r="BH54" s="21"/>
      <c r="BI54" s="22"/>
      <c r="BO54" s="13"/>
      <c r="BP54" s="13"/>
    </row>
    <row r="55" spans="1:68" s="12" customFormat="1" ht="15" customHeight="1" x14ac:dyDescent="0.35">
      <c r="A55" s="17" t="s">
        <v>196</v>
      </c>
      <c r="B55" s="18" t="s">
        <v>197</v>
      </c>
      <c r="C55" s="18" t="s">
        <v>101</v>
      </c>
      <c r="D55" s="18" t="s">
        <v>195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v>0</v>
      </c>
      <c r="BA55" s="19">
        <v>0</v>
      </c>
      <c r="BB55" s="19">
        <v>0</v>
      </c>
      <c r="BC55" s="19">
        <v>0</v>
      </c>
      <c r="BD55" s="19">
        <v>0</v>
      </c>
      <c r="BE55" s="20">
        <f t="shared" si="0"/>
        <v>0</v>
      </c>
      <c r="BF55" s="20"/>
      <c r="BG55" s="21"/>
      <c r="BH55" s="21">
        <f t="shared" si="1"/>
        <v>0</v>
      </c>
      <c r="BI55" s="22">
        <f>BE55-'[1]TB 17.05.24'!BD39</f>
        <v>-44797</v>
      </c>
      <c r="BO55" s="13"/>
      <c r="BP55" s="13"/>
    </row>
    <row r="56" spans="1:68" s="12" customFormat="1" ht="15" customHeight="1" x14ac:dyDescent="0.35">
      <c r="A56" s="17" t="s">
        <v>198</v>
      </c>
      <c r="B56" s="18" t="s">
        <v>199</v>
      </c>
      <c r="C56" s="18" t="s">
        <v>101</v>
      </c>
      <c r="D56" s="18" t="s">
        <v>195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20">
        <f t="shared" si="0"/>
        <v>0</v>
      </c>
      <c r="BF56" s="20"/>
      <c r="BG56" s="21"/>
      <c r="BH56" s="21">
        <f t="shared" si="1"/>
        <v>0</v>
      </c>
      <c r="BI56" s="22">
        <f>BE56-'[1]TB 17.05.24'!BD40</f>
        <v>-893</v>
      </c>
      <c r="BO56" s="13"/>
      <c r="BP56" s="13"/>
    </row>
    <row r="57" spans="1:68" s="12" customFormat="1" ht="15" customHeight="1" x14ac:dyDescent="0.35">
      <c r="A57" s="17" t="s">
        <v>200</v>
      </c>
      <c r="B57" s="18" t="s">
        <v>201</v>
      </c>
      <c r="C57" s="18" t="s">
        <v>101</v>
      </c>
      <c r="D57" s="18" t="s">
        <v>202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0</v>
      </c>
      <c r="AQ57" s="19">
        <v>0</v>
      </c>
      <c r="AR57" s="19">
        <v>0</v>
      </c>
      <c r="AS57" s="19">
        <v>0</v>
      </c>
      <c r="AT57" s="19">
        <v>0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20">
        <f t="shared" si="0"/>
        <v>0</v>
      </c>
      <c r="BF57" s="20"/>
      <c r="BG57" s="21"/>
      <c r="BH57" s="21">
        <f t="shared" si="1"/>
        <v>0</v>
      </c>
      <c r="BI57" s="22">
        <f>BE57-'[1]TB 17.05.24'!BD41</f>
        <v>-9376</v>
      </c>
      <c r="BO57" s="13"/>
      <c r="BP57" s="13"/>
    </row>
    <row r="58" spans="1:68" s="12" customFormat="1" ht="15" customHeight="1" x14ac:dyDescent="0.35">
      <c r="A58" s="17" t="s">
        <v>203</v>
      </c>
      <c r="B58" s="18" t="s">
        <v>204</v>
      </c>
      <c r="C58" s="18" t="s">
        <v>101</v>
      </c>
      <c r="D58" s="18" t="s">
        <v>195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20">
        <f t="shared" si="0"/>
        <v>0</v>
      </c>
      <c r="BF58" s="20"/>
      <c r="BG58" s="21"/>
      <c r="BH58" s="21">
        <f t="shared" si="1"/>
        <v>0</v>
      </c>
      <c r="BI58" s="22">
        <f>BE58-'[1]TB 17.05.24'!BD42</f>
        <v>-36147</v>
      </c>
      <c r="BO58" s="13"/>
      <c r="BP58" s="13"/>
    </row>
    <row r="59" spans="1:68" s="12" customFormat="1" ht="15" customHeight="1" x14ac:dyDescent="0.35">
      <c r="A59" s="17" t="s">
        <v>205</v>
      </c>
      <c r="B59" s="18" t="s">
        <v>206</v>
      </c>
      <c r="C59" s="18" t="s">
        <v>101</v>
      </c>
      <c r="D59" s="18" t="s">
        <v>207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20">
        <f t="shared" si="0"/>
        <v>0</v>
      </c>
      <c r="BF59" s="20"/>
      <c r="BG59" s="21"/>
      <c r="BH59" s="21">
        <f t="shared" si="1"/>
        <v>0</v>
      </c>
      <c r="BI59" s="22">
        <f>BE59-'[1]TB 17.05.24'!BD43</f>
        <v>-147500</v>
      </c>
      <c r="BO59" s="13"/>
      <c r="BP59" s="13"/>
    </row>
    <row r="60" spans="1:68" s="12" customFormat="1" ht="15" customHeight="1" x14ac:dyDescent="0.35">
      <c r="A60" s="17" t="s">
        <v>208</v>
      </c>
      <c r="B60" s="18" t="s">
        <v>209</v>
      </c>
      <c r="C60" s="18" t="s">
        <v>101</v>
      </c>
      <c r="D60" s="18" t="s">
        <v>147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20">
        <f t="shared" si="0"/>
        <v>0</v>
      </c>
      <c r="BF60" s="20"/>
      <c r="BG60" s="21"/>
      <c r="BH60" s="21">
        <f t="shared" si="1"/>
        <v>0</v>
      </c>
      <c r="BI60" s="22">
        <f>BE60-'[1]TB 17.05.24'!BD44</f>
        <v>-133795</v>
      </c>
      <c r="BO60" s="13"/>
      <c r="BP60" s="13"/>
    </row>
    <row r="61" spans="1:68" s="12" customFormat="1" ht="15" customHeight="1" x14ac:dyDescent="0.35">
      <c r="A61" s="17" t="s">
        <v>210</v>
      </c>
      <c r="B61" s="18" t="s">
        <v>211</v>
      </c>
      <c r="C61" s="18" t="s">
        <v>101</v>
      </c>
      <c r="D61" s="18" t="s">
        <v>212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20">
        <f t="shared" si="0"/>
        <v>0</v>
      </c>
      <c r="BF61" s="20"/>
      <c r="BG61" s="21"/>
      <c r="BH61" s="21"/>
      <c r="BI61" s="22"/>
      <c r="BO61" s="13"/>
      <c r="BP61" s="13"/>
    </row>
    <row r="62" spans="1:68" s="12" customFormat="1" ht="15" customHeight="1" x14ac:dyDescent="0.35">
      <c r="A62" s="23" t="s">
        <v>213</v>
      </c>
      <c r="B62" s="24" t="s">
        <v>214</v>
      </c>
      <c r="C62" s="18" t="s">
        <v>101</v>
      </c>
      <c r="D62" s="18" t="s">
        <v>212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0</v>
      </c>
      <c r="BB62" s="19">
        <v>0</v>
      </c>
      <c r="BC62" s="19">
        <v>0</v>
      </c>
      <c r="BD62" s="19">
        <v>0</v>
      </c>
      <c r="BE62" s="20">
        <f t="shared" si="0"/>
        <v>0</v>
      </c>
      <c r="BF62" s="20"/>
      <c r="BG62" s="21"/>
      <c r="BH62" s="21"/>
      <c r="BI62" s="22"/>
      <c r="BO62" s="13"/>
      <c r="BP62" s="13"/>
    </row>
    <row r="63" spans="1:68" s="12" customFormat="1" ht="15" customHeight="1" x14ac:dyDescent="0.35">
      <c r="A63" s="23" t="s">
        <v>215</v>
      </c>
      <c r="B63" s="24" t="s">
        <v>216</v>
      </c>
      <c r="C63" s="18" t="s">
        <v>101</v>
      </c>
      <c r="D63" s="18" t="s">
        <v>207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>
        <v>0</v>
      </c>
      <c r="BB63" s="19">
        <v>0</v>
      </c>
      <c r="BC63" s="19">
        <v>0</v>
      </c>
      <c r="BD63" s="19">
        <v>0</v>
      </c>
      <c r="BE63" s="20">
        <f t="shared" si="0"/>
        <v>0</v>
      </c>
      <c r="BF63" s="20"/>
      <c r="BG63" s="21"/>
      <c r="BH63" s="21"/>
      <c r="BI63" s="22"/>
      <c r="BO63" s="13"/>
      <c r="BP63" s="13"/>
    </row>
    <row r="64" spans="1:68" s="12" customFormat="1" ht="15" customHeight="1" x14ac:dyDescent="0.35">
      <c r="A64" s="23" t="s">
        <v>217</v>
      </c>
      <c r="B64" s="24" t="s">
        <v>218</v>
      </c>
      <c r="C64" s="18" t="s">
        <v>101</v>
      </c>
      <c r="D64" s="18" t="s">
        <v>207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19">
        <v>0</v>
      </c>
      <c r="BE64" s="20">
        <f t="shared" si="0"/>
        <v>0</v>
      </c>
      <c r="BF64" s="20"/>
      <c r="BG64" s="21"/>
      <c r="BH64" s="21"/>
      <c r="BI64" s="22"/>
      <c r="BO64" s="13"/>
      <c r="BP64" s="13"/>
    </row>
    <row r="65" spans="1:69" s="33" customFormat="1" ht="15" customHeight="1" x14ac:dyDescent="0.35">
      <c r="A65" s="28" t="s">
        <v>219</v>
      </c>
      <c r="B65" s="29" t="s">
        <v>220</v>
      </c>
      <c r="C65" s="29" t="s">
        <v>101</v>
      </c>
      <c r="D65" s="29" t="s">
        <v>221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30">
        <f t="shared" si="0"/>
        <v>0</v>
      </c>
      <c r="BF65" s="30"/>
      <c r="BG65" s="31"/>
      <c r="BH65" s="31">
        <f t="shared" si="1"/>
        <v>0</v>
      </c>
      <c r="BI65" s="32">
        <f>BE65-'[1]TB 17.05.24'!BD45</f>
        <v>-1123341</v>
      </c>
      <c r="BO65" s="34"/>
      <c r="BP65" s="34"/>
    </row>
    <row r="66" spans="1:69" s="12" customFormat="1" ht="15" customHeight="1" x14ac:dyDescent="0.35">
      <c r="A66" s="17" t="s">
        <v>222</v>
      </c>
      <c r="B66" s="18" t="s">
        <v>223</v>
      </c>
      <c r="C66" s="18" t="s">
        <v>101</v>
      </c>
      <c r="D66" s="18" t="s">
        <v>224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20">
        <f t="shared" si="0"/>
        <v>0</v>
      </c>
      <c r="BF66" s="20"/>
      <c r="BG66" s="21"/>
      <c r="BH66" s="21">
        <f t="shared" si="1"/>
        <v>0</v>
      </c>
      <c r="BI66" s="22">
        <f>BE66-'[1]TB 17.05.24'!BD46</f>
        <v>-30000</v>
      </c>
      <c r="BO66" s="13"/>
      <c r="BP66" s="13"/>
    </row>
    <row r="67" spans="1:69" s="12" customFormat="1" ht="15" customHeight="1" x14ac:dyDescent="0.35">
      <c r="A67" s="17" t="s">
        <v>225</v>
      </c>
      <c r="B67" s="18" t="s">
        <v>226</v>
      </c>
      <c r="C67" s="18" t="s">
        <v>101</v>
      </c>
      <c r="D67" s="18" t="s">
        <v>207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20">
        <f t="shared" si="0"/>
        <v>0</v>
      </c>
      <c r="BF67" s="20"/>
      <c r="BG67" s="21"/>
      <c r="BH67" s="21">
        <f t="shared" si="1"/>
        <v>0</v>
      </c>
      <c r="BI67" s="22">
        <f>BE67-'[1]TB 17.05.24'!BD47</f>
        <v>-2300</v>
      </c>
      <c r="BO67" s="13"/>
      <c r="BP67" s="13"/>
    </row>
    <row r="68" spans="1:69" s="12" customFormat="1" ht="15" customHeight="1" x14ac:dyDescent="0.35">
      <c r="A68" s="17" t="s">
        <v>227</v>
      </c>
      <c r="B68" s="18" t="s">
        <v>228</v>
      </c>
      <c r="C68" s="18" t="s">
        <v>101</v>
      </c>
      <c r="D68" s="18" t="s">
        <v>142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20">
        <f t="shared" si="0"/>
        <v>0</v>
      </c>
      <c r="BF68" s="20"/>
      <c r="BG68" s="21"/>
      <c r="BH68" s="21"/>
      <c r="BI68" s="22"/>
      <c r="BO68" s="13"/>
      <c r="BP68" s="13"/>
    </row>
    <row r="69" spans="1:69" s="12" customFormat="1" ht="15" customHeight="1" x14ac:dyDescent="0.35">
      <c r="A69" s="17" t="s">
        <v>229</v>
      </c>
      <c r="B69" s="18" t="s">
        <v>230</v>
      </c>
      <c r="C69" s="18" t="s">
        <v>101</v>
      </c>
      <c r="D69" s="18" t="s">
        <v>207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20">
        <f t="shared" si="0"/>
        <v>0</v>
      </c>
      <c r="BF69" s="20"/>
      <c r="BG69" s="21"/>
      <c r="BH69" s="21">
        <f t="shared" si="1"/>
        <v>0</v>
      </c>
      <c r="BI69" s="22">
        <f>BE69-'[1]TB 17.05.24'!BD48</f>
        <v>-1704719</v>
      </c>
      <c r="BO69" s="13"/>
      <c r="BP69" s="13"/>
    </row>
    <row r="70" spans="1:69" s="12" customFormat="1" ht="15" customHeight="1" x14ac:dyDescent="0.35">
      <c r="A70" s="17" t="s">
        <v>231</v>
      </c>
      <c r="B70" s="18" t="s">
        <v>232</v>
      </c>
      <c r="C70" s="18" t="s">
        <v>101</v>
      </c>
      <c r="D70" s="18" t="s">
        <v>142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19">
        <v>0</v>
      </c>
      <c r="AR70" s="19">
        <v>0</v>
      </c>
      <c r="AS70" s="19">
        <v>0</v>
      </c>
      <c r="AT70" s="19">
        <v>0</v>
      </c>
      <c r="AU70" s="19">
        <v>0</v>
      </c>
      <c r="AV70" s="19">
        <v>0</v>
      </c>
      <c r="AW70" s="19">
        <v>0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20">
        <f t="shared" si="0"/>
        <v>0</v>
      </c>
      <c r="BF70" s="20"/>
      <c r="BG70" s="21"/>
      <c r="BH70" s="21"/>
      <c r="BI70" s="22"/>
      <c r="BO70" s="13"/>
      <c r="BP70" s="13"/>
    </row>
    <row r="71" spans="1:69" s="12" customFormat="1" ht="15" customHeight="1" x14ac:dyDescent="0.35">
      <c r="A71" s="17" t="s">
        <v>233</v>
      </c>
      <c r="B71" s="18" t="s">
        <v>234</v>
      </c>
      <c r="C71" s="18" t="s">
        <v>101</v>
      </c>
      <c r="D71" s="18" t="s">
        <v>142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20">
        <f t="shared" si="0"/>
        <v>0</v>
      </c>
      <c r="BF71" s="20"/>
      <c r="BG71" s="21"/>
      <c r="BH71" s="21">
        <f t="shared" si="1"/>
        <v>0</v>
      </c>
      <c r="BI71" s="22">
        <f>BE71-'[1]TB 17.05.24'!BD49</f>
        <v>-68116</v>
      </c>
      <c r="BO71" s="13"/>
      <c r="BP71" s="13"/>
    </row>
    <row r="72" spans="1:69" s="12" customFormat="1" ht="15" customHeight="1" x14ac:dyDescent="0.35">
      <c r="A72" s="23" t="s">
        <v>235</v>
      </c>
      <c r="B72" s="24" t="s">
        <v>236</v>
      </c>
      <c r="C72" s="18" t="s">
        <v>101</v>
      </c>
      <c r="D72" s="18" t="s">
        <v>142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20">
        <f t="shared" si="0"/>
        <v>0</v>
      </c>
      <c r="BF72" s="20"/>
      <c r="BG72" s="21"/>
      <c r="BH72" s="21"/>
      <c r="BI72" s="22"/>
      <c r="BO72" s="13"/>
      <c r="BP72" s="13"/>
    </row>
    <row r="73" spans="1:69" s="12" customFormat="1" ht="15" customHeight="1" x14ac:dyDescent="0.35">
      <c r="A73" s="17" t="s">
        <v>237</v>
      </c>
      <c r="B73" s="18" t="s">
        <v>238</v>
      </c>
      <c r="C73" s="18" t="s">
        <v>101</v>
      </c>
      <c r="D73" s="18" t="s">
        <v>142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19">
        <v>0</v>
      </c>
      <c r="AR73" s="19">
        <v>0</v>
      </c>
      <c r="AS73" s="19">
        <v>0</v>
      </c>
      <c r="AT73" s="19">
        <v>0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20">
        <f t="shared" si="0"/>
        <v>0</v>
      </c>
      <c r="BF73" s="20"/>
      <c r="BG73" s="21"/>
      <c r="BH73" s="21">
        <f t="shared" si="1"/>
        <v>0</v>
      </c>
      <c r="BI73" s="22">
        <f>BE73-'[1]TB 17.05.24'!BD50</f>
        <v>-221901.5</v>
      </c>
      <c r="BO73" s="35"/>
      <c r="BP73" s="13"/>
      <c r="BQ73" s="22"/>
    </row>
    <row r="74" spans="1:69" s="12" customFormat="1" ht="15" customHeight="1" x14ac:dyDescent="0.35">
      <c r="A74" s="17" t="s">
        <v>239</v>
      </c>
      <c r="B74" s="18" t="s">
        <v>240</v>
      </c>
      <c r="C74" s="18" t="s">
        <v>101</v>
      </c>
      <c r="D74" s="18" t="s">
        <v>142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20">
        <f t="shared" si="0"/>
        <v>0</v>
      </c>
      <c r="BF74" s="20"/>
      <c r="BG74" s="21"/>
      <c r="BH74" s="21">
        <f t="shared" si="1"/>
        <v>0</v>
      </c>
      <c r="BI74" s="22">
        <f>BE74-'[1]TB 17.05.24'!BD51</f>
        <v>-15725</v>
      </c>
      <c r="BO74" s="13"/>
      <c r="BP74" s="13"/>
    </row>
    <row r="75" spans="1:69" s="12" customFormat="1" ht="15" customHeight="1" x14ac:dyDescent="0.35">
      <c r="A75" s="17" t="s">
        <v>241</v>
      </c>
      <c r="B75" s="18" t="s">
        <v>242</v>
      </c>
      <c r="C75" s="18" t="s">
        <v>101</v>
      </c>
      <c r="D75" s="18" t="s">
        <v>147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9">
        <v>0</v>
      </c>
      <c r="AJ75" s="19">
        <v>0</v>
      </c>
      <c r="AK75" s="19">
        <v>0</v>
      </c>
      <c r="AL75" s="19">
        <v>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>
        <v>0</v>
      </c>
      <c r="AT75" s="19">
        <v>0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  <c r="BA75" s="19">
        <v>0</v>
      </c>
      <c r="BB75" s="19">
        <v>0</v>
      </c>
      <c r="BC75" s="19">
        <v>0</v>
      </c>
      <c r="BD75" s="19">
        <v>0</v>
      </c>
      <c r="BE75" s="20">
        <f t="shared" si="0"/>
        <v>0</v>
      </c>
      <c r="BF75" s="20"/>
      <c r="BG75" s="21"/>
      <c r="BH75" s="21">
        <f t="shared" si="1"/>
        <v>0</v>
      </c>
      <c r="BI75" s="22">
        <f>BE75-'[1]TB 17.05.24'!BD52</f>
        <v>-21600</v>
      </c>
      <c r="BO75" s="13"/>
      <c r="BP75" s="13"/>
    </row>
    <row r="76" spans="1:69" s="12" customFormat="1" ht="15" customHeight="1" x14ac:dyDescent="0.35">
      <c r="A76" s="17" t="s">
        <v>243</v>
      </c>
      <c r="B76" s="18" t="s">
        <v>244</v>
      </c>
      <c r="C76" s="18" t="s">
        <v>101</v>
      </c>
      <c r="D76" s="18" t="s">
        <v>142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>
        <v>0</v>
      </c>
      <c r="AT76" s="19">
        <v>0</v>
      </c>
      <c r="AU76" s="19">
        <v>0</v>
      </c>
      <c r="AV76" s="19">
        <v>0</v>
      </c>
      <c r="AW76" s="19">
        <v>0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20">
        <f t="shared" si="0"/>
        <v>0</v>
      </c>
      <c r="BF76" s="20"/>
      <c r="BG76" s="21"/>
      <c r="BH76" s="21">
        <f t="shared" si="1"/>
        <v>0</v>
      </c>
      <c r="BI76" s="22">
        <f>BE76-'[1]TB 17.05.24'!BD53</f>
        <v>-786259</v>
      </c>
      <c r="BO76" s="13"/>
      <c r="BP76" s="13"/>
    </row>
    <row r="77" spans="1:69" s="12" customFormat="1" ht="15" customHeight="1" x14ac:dyDescent="0.35">
      <c r="A77" s="17" t="s">
        <v>245</v>
      </c>
      <c r="B77" s="18" t="s">
        <v>246</v>
      </c>
      <c r="C77" s="18" t="s">
        <v>101</v>
      </c>
      <c r="D77" s="18" t="s">
        <v>142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20">
        <f t="shared" si="0"/>
        <v>0</v>
      </c>
      <c r="BF77" s="20"/>
      <c r="BG77" s="21"/>
      <c r="BH77" s="21">
        <f t="shared" si="1"/>
        <v>0</v>
      </c>
      <c r="BI77" s="22">
        <f>BE77-'[1]TB 17.05.24'!BD54</f>
        <v>-30415</v>
      </c>
      <c r="BO77" s="13"/>
      <c r="BP77" s="13"/>
    </row>
    <row r="78" spans="1:69" s="12" customFormat="1" ht="15" customHeight="1" x14ac:dyDescent="0.35">
      <c r="A78" s="17" t="s">
        <v>247</v>
      </c>
      <c r="B78" s="18" t="s">
        <v>248</v>
      </c>
      <c r="C78" s="18" t="s">
        <v>101</v>
      </c>
      <c r="D78" s="18" t="s">
        <v>207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0</v>
      </c>
      <c r="AV78" s="19">
        <v>0</v>
      </c>
      <c r="AW78" s="19">
        <v>0</v>
      </c>
      <c r="AX78" s="19">
        <v>0</v>
      </c>
      <c r="AY78" s="19">
        <v>0</v>
      </c>
      <c r="AZ78" s="19">
        <v>0</v>
      </c>
      <c r="BA78" s="19">
        <v>0</v>
      </c>
      <c r="BB78" s="19">
        <v>0</v>
      </c>
      <c r="BC78" s="19">
        <v>0</v>
      </c>
      <c r="BD78" s="19">
        <v>0</v>
      </c>
      <c r="BE78" s="20">
        <f t="shared" si="0"/>
        <v>0</v>
      </c>
      <c r="BF78" s="20"/>
      <c r="BG78" s="21"/>
      <c r="BH78" s="21"/>
      <c r="BI78" s="22"/>
      <c r="BO78" s="13"/>
      <c r="BP78" s="13"/>
    </row>
    <row r="79" spans="1:69" s="12" customFormat="1" ht="15" customHeight="1" x14ac:dyDescent="0.35">
      <c r="A79" s="17" t="s">
        <v>249</v>
      </c>
      <c r="B79" s="18" t="s">
        <v>250</v>
      </c>
      <c r="C79" s="18" t="s">
        <v>101</v>
      </c>
      <c r="D79" s="18" t="s">
        <v>207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0</v>
      </c>
      <c r="AT79" s="19">
        <v>0</v>
      </c>
      <c r="AU79" s="19">
        <v>0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20">
        <f t="shared" si="0"/>
        <v>0</v>
      </c>
      <c r="BF79" s="20"/>
      <c r="BG79" s="21"/>
      <c r="BH79" s="21"/>
      <c r="BI79" s="22"/>
      <c r="BO79" s="13"/>
      <c r="BP79" s="13"/>
    </row>
    <row r="80" spans="1:69" s="13" customFormat="1" ht="15" customHeight="1" x14ac:dyDescent="0.35">
      <c r="A80" s="36" t="s">
        <v>251</v>
      </c>
      <c r="B80" s="37" t="s">
        <v>252</v>
      </c>
      <c r="C80" s="37" t="s">
        <v>101</v>
      </c>
      <c r="D80" s="37" t="s">
        <v>253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19">
        <v>0</v>
      </c>
      <c r="AR80" s="19">
        <v>0</v>
      </c>
      <c r="AS80" s="19">
        <v>0</v>
      </c>
      <c r="AT80" s="19">
        <v>0</v>
      </c>
      <c r="AU80" s="19">
        <v>0</v>
      </c>
      <c r="AV80" s="19">
        <v>0</v>
      </c>
      <c r="AW80" s="19">
        <v>0</v>
      </c>
      <c r="AX80" s="19">
        <v>0</v>
      </c>
      <c r="AY80" s="19">
        <v>0</v>
      </c>
      <c r="AZ80" s="19">
        <v>0</v>
      </c>
      <c r="BA80" s="19">
        <v>0</v>
      </c>
      <c r="BB80" s="19">
        <v>0</v>
      </c>
      <c r="BC80" s="19">
        <v>0</v>
      </c>
      <c r="BD80" s="19">
        <v>0</v>
      </c>
      <c r="BE80" s="20">
        <f t="shared" si="0"/>
        <v>0</v>
      </c>
      <c r="BF80" s="20"/>
      <c r="BG80" s="25"/>
      <c r="BH80" s="25">
        <f t="shared" si="1"/>
        <v>0</v>
      </c>
      <c r="BI80" s="26"/>
      <c r="BJ80" s="27"/>
    </row>
    <row r="81" spans="1:68" s="12" customFormat="1" ht="15" customHeight="1" x14ac:dyDescent="0.35">
      <c r="A81" s="17" t="s">
        <v>254</v>
      </c>
      <c r="B81" s="18" t="s">
        <v>255</v>
      </c>
      <c r="C81" s="18" t="s">
        <v>101</v>
      </c>
      <c r="D81" s="18" t="s">
        <v>202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20">
        <f t="shared" si="0"/>
        <v>0</v>
      </c>
      <c r="BF81" s="20"/>
      <c r="BG81" s="21"/>
      <c r="BH81" s="21">
        <f t="shared" si="1"/>
        <v>0</v>
      </c>
      <c r="BI81" s="22">
        <f>BE81-'[1]TB 17.05.24'!BD55</f>
        <v>-666031</v>
      </c>
      <c r="BO81" s="13"/>
      <c r="BP81" s="13"/>
    </row>
    <row r="82" spans="1:68" s="12" customFormat="1" ht="15" customHeight="1" x14ac:dyDescent="0.35">
      <c r="A82" s="17" t="s">
        <v>256</v>
      </c>
      <c r="B82" s="18" t="s">
        <v>257</v>
      </c>
      <c r="C82" s="18" t="s">
        <v>101</v>
      </c>
      <c r="D82" s="18" t="s">
        <v>142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20">
        <f t="shared" si="0"/>
        <v>0</v>
      </c>
      <c r="BF82" s="20"/>
      <c r="BG82" s="21"/>
      <c r="BH82" s="21">
        <f t="shared" si="1"/>
        <v>0</v>
      </c>
      <c r="BI82" s="22">
        <f>BE82-'[1]TB 17.05.24'!BD56</f>
        <v>-11721</v>
      </c>
      <c r="BO82" s="13"/>
      <c r="BP82" s="13"/>
    </row>
    <row r="83" spans="1:68" s="12" customFormat="1" ht="15" customHeight="1" x14ac:dyDescent="0.35">
      <c r="A83" s="23" t="s">
        <v>258</v>
      </c>
      <c r="B83" s="24" t="s">
        <v>259</v>
      </c>
      <c r="C83" s="18" t="s">
        <v>101</v>
      </c>
      <c r="D83" s="18" t="s">
        <v>142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20">
        <f t="shared" si="0"/>
        <v>0</v>
      </c>
      <c r="BF83" s="20"/>
      <c r="BG83" s="21"/>
      <c r="BH83" s="21"/>
      <c r="BI83" s="22"/>
      <c r="BO83" s="13"/>
      <c r="BP83" s="13"/>
    </row>
    <row r="84" spans="1:68" s="12" customFormat="1" ht="15" customHeight="1" x14ac:dyDescent="0.35">
      <c r="A84" s="17" t="s">
        <v>260</v>
      </c>
      <c r="B84" s="18" t="s">
        <v>261</v>
      </c>
      <c r="C84" s="18" t="s">
        <v>101</v>
      </c>
      <c r="D84" s="18" t="s">
        <v>142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  <c r="BA84" s="19">
        <v>0</v>
      </c>
      <c r="BB84" s="19">
        <v>0</v>
      </c>
      <c r="BC84" s="19">
        <v>0</v>
      </c>
      <c r="BD84" s="19">
        <v>0</v>
      </c>
      <c r="BE84" s="20">
        <f t="shared" si="0"/>
        <v>0</v>
      </c>
      <c r="BF84" s="20"/>
      <c r="BG84" s="21"/>
      <c r="BH84" s="21">
        <f t="shared" si="1"/>
        <v>0</v>
      </c>
      <c r="BI84" s="22">
        <f>BE84-'[1]TB 17.05.24'!BD57</f>
        <v>-1110</v>
      </c>
      <c r="BO84" s="13"/>
      <c r="BP84" s="13"/>
    </row>
    <row r="85" spans="1:68" s="12" customFormat="1" ht="15" customHeight="1" x14ac:dyDescent="0.35">
      <c r="A85" s="17" t="s">
        <v>262</v>
      </c>
      <c r="B85" s="18" t="s">
        <v>263</v>
      </c>
      <c r="C85" s="18" t="s">
        <v>101</v>
      </c>
      <c r="D85" s="18" t="s">
        <v>142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20">
        <f t="shared" si="0"/>
        <v>0</v>
      </c>
      <c r="BF85" s="20"/>
      <c r="BG85" s="21"/>
      <c r="BH85" s="21"/>
      <c r="BI85" s="22"/>
      <c r="BO85" s="13"/>
      <c r="BP85" s="13"/>
    </row>
    <row r="86" spans="1:68" s="12" customFormat="1" ht="15" customHeight="1" x14ac:dyDescent="0.35">
      <c r="A86" s="23" t="s">
        <v>264</v>
      </c>
      <c r="B86" s="24" t="s">
        <v>265</v>
      </c>
      <c r="C86" s="18" t="s">
        <v>101</v>
      </c>
      <c r="D86" s="18" t="s">
        <v>224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0</v>
      </c>
      <c r="AT86" s="19">
        <v>0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20">
        <f t="shared" si="0"/>
        <v>0</v>
      </c>
      <c r="BF86" s="20"/>
      <c r="BG86" s="21"/>
      <c r="BH86" s="21"/>
      <c r="BI86" s="22"/>
      <c r="BO86" s="13"/>
      <c r="BP86" s="13"/>
    </row>
    <row r="87" spans="1:68" s="12" customFormat="1" ht="15" customHeight="1" x14ac:dyDescent="0.35">
      <c r="A87" s="23" t="s">
        <v>266</v>
      </c>
      <c r="B87" s="24" t="s">
        <v>267</v>
      </c>
      <c r="C87" s="18" t="s">
        <v>101</v>
      </c>
      <c r="D87" s="18" t="s">
        <v>224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>
        <v>0</v>
      </c>
      <c r="AT87" s="19">
        <v>0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20">
        <f t="shared" si="0"/>
        <v>0</v>
      </c>
      <c r="BF87" s="20"/>
      <c r="BG87" s="21"/>
      <c r="BH87" s="21"/>
      <c r="BI87" s="22"/>
      <c r="BO87" s="13"/>
      <c r="BP87" s="13"/>
    </row>
    <row r="88" spans="1:68" s="12" customFormat="1" ht="15" customHeight="1" x14ac:dyDescent="0.35">
      <c r="A88" s="23" t="s">
        <v>268</v>
      </c>
      <c r="B88" s="24" t="s">
        <v>269</v>
      </c>
      <c r="C88" s="18" t="s">
        <v>101</v>
      </c>
      <c r="D88" s="18" t="s">
        <v>224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20">
        <f t="shared" si="0"/>
        <v>0</v>
      </c>
      <c r="BF88" s="20"/>
      <c r="BG88" s="21"/>
      <c r="BH88" s="21"/>
      <c r="BI88" s="22"/>
      <c r="BO88" s="13"/>
      <c r="BP88" s="13"/>
    </row>
    <row r="89" spans="1:68" s="12" customFormat="1" ht="15" customHeight="1" x14ac:dyDescent="0.35">
      <c r="A89" s="17" t="s">
        <v>270</v>
      </c>
      <c r="B89" s="18" t="s">
        <v>271</v>
      </c>
      <c r="C89" s="18" t="s">
        <v>101</v>
      </c>
      <c r="D89" s="18" t="s">
        <v>224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19">
        <v>0</v>
      </c>
      <c r="AR89" s="19">
        <v>0</v>
      </c>
      <c r="AS89" s="19">
        <v>0</v>
      </c>
      <c r="AT89" s="19">
        <v>0</v>
      </c>
      <c r="AU89" s="19">
        <v>0</v>
      </c>
      <c r="AV89" s="19">
        <v>0</v>
      </c>
      <c r="AW89" s="19">
        <v>0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20">
        <f t="shared" si="0"/>
        <v>0</v>
      </c>
      <c r="BF89" s="20"/>
      <c r="BG89" s="21"/>
      <c r="BH89" s="21">
        <f t="shared" si="1"/>
        <v>0</v>
      </c>
      <c r="BI89" s="22">
        <f>BE89-'[1]TB 17.05.24'!BD58</f>
        <v>-1442249.27</v>
      </c>
      <c r="BO89" s="13"/>
      <c r="BP89" s="13"/>
    </row>
    <row r="90" spans="1:68" s="12" customFormat="1" ht="15" customHeight="1" x14ac:dyDescent="0.35">
      <c r="A90" s="38" t="s">
        <v>272</v>
      </c>
      <c r="B90" s="18" t="s">
        <v>273</v>
      </c>
      <c r="C90" s="18" t="s">
        <v>101</v>
      </c>
      <c r="D90" s="18" t="s">
        <v>274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20">
        <f t="shared" si="0"/>
        <v>0</v>
      </c>
      <c r="BF90" s="20"/>
      <c r="BG90" s="25">
        <v>-5107316</v>
      </c>
      <c r="BH90" s="21">
        <f t="shared" si="1"/>
        <v>-5107316</v>
      </c>
      <c r="BI90" s="22">
        <f>BE90-'[1]TB 17.05.24'!BD59</f>
        <v>-8213130</v>
      </c>
      <c r="BJ90" s="12">
        <v>8240381</v>
      </c>
      <c r="BO90" s="13"/>
      <c r="BP90" s="13"/>
    </row>
    <row r="91" spans="1:68" s="12" customFormat="1" ht="15" customHeight="1" x14ac:dyDescent="0.35">
      <c r="A91" s="38" t="s">
        <v>275</v>
      </c>
      <c r="B91" s="18" t="s">
        <v>276</v>
      </c>
      <c r="C91" s="18" t="s">
        <v>101</v>
      </c>
      <c r="D91" s="18" t="s">
        <v>277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20">
        <f t="shared" si="0"/>
        <v>0</v>
      </c>
      <c r="BF91" s="20"/>
      <c r="BG91" s="21">
        <v>1839331</v>
      </c>
      <c r="BH91" s="21">
        <f t="shared" si="1"/>
        <v>1839331</v>
      </c>
      <c r="BI91" s="22">
        <f>BE91-'[1]TB 17.05.24'!BD60</f>
        <v>-3713958</v>
      </c>
      <c r="BO91" s="13"/>
      <c r="BP91" s="13"/>
    </row>
    <row r="92" spans="1:68" s="12" customFormat="1" ht="15" customHeight="1" x14ac:dyDescent="0.35">
      <c r="A92" s="38" t="s">
        <v>278</v>
      </c>
      <c r="B92" s="18" t="s">
        <v>279</v>
      </c>
      <c r="C92" s="18" t="s">
        <v>101</v>
      </c>
      <c r="D92" s="18" t="s">
        <v>280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20">
        <f t="shared" si="0"/>
        <v>0</v>
      </c>
      <c r="BF92" s="20"/>
      <c r="BG92" s="21">
        <v>-812400</v>
      </c>
      <c r="BH92" s="21">
        <f t="shared" si="1"/>
        <v>-812400</v>
      </c>
      <c r="BI92" s="22">
        <f>BE92-'[1]TB 17.05.24'!BD61</f>
        <v>-1928845</v>
      </c>
      <c r="BJ92" s="12">
        <v>1635907</v>
      </c>
      <c r="BO92" s="13"/>
      <c r="BP92" s="13"/>
    </row>
    <row r="93" spans="1:68" s="12" customFormat="1" ht="15" customHeight="1" x14ac:dyDescent="0.35">
      <c r="A93" s="17" t="s">
        <v>281</v>
      </c>
      <c r="B93" s="18" t="s">
        <v>282</v>
      </c>
      <c r="C93" s="18" t="s">
        <v>101</v>
      </c>
      <c r="D93" s="18" t="s">
        <v>221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20">
        <f t="shared" si="0"/>
        <v>0</v>
      </c>
      <c r="BF93" s="20"/>
      <c r="BG93" s="21"/>
      <c r="BH93" s="21">
        <f t="shared" si="1"/>
        <v>0</v>
      </c>
      <c r="BI93" s="22">
        <f>BE93-'[1]TB 17.05.24'!BD62</f>
        <v>-693609</v>
      </c>
      <c r="BO93" s="13"/>
      <c r="BP93" s="13"/>
    </row>
    <row r="94" spans="1:68" s="12" customFormat="1" ht="15" customHeight="1" x14ac:dyDescent="0.35">
      <c r="A94" s="38" t="s">
        <v>283</v>
      </c>
      <c r="B94" s="18" t="s">
        <v>284</v>
      </c>
      <c r="C94" s="18" t="s">
        <v>101</v>
      </c>
      <c r="D94" s="18" t="s">
        <v>280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20">
        <f t="shared" si="0"/>
        <v>0</v>
      </c>
      <c r="BF94" s="20"/>
      <c r="BG94" s="25">
        <v>-2321015</v>
      </c>
      <c r="BH94" s="21">
        <f t="shared" si="1"/>
        <v>-2321015</v>
      </c>
      <c r="BI94" s="22">
        <f>BE94-'[1]TB 17.05.24'!BD63</f>
        <v>-2460785</v>
      </c>
      <c r="BJ94" s="12">
        <v>2246890</v>
      </c>
      <c r="BO94" s="13"/>
      <c r="BP94" s="13"/>
    </row>
    <row r="95" spans="1:68" s="12" customFormat="1" ht="15" customHeight="1" x14ac:dyDescent="0.35">
      <c r="A95" s="38" t="s">
        <v>285</v>
      </c>
      <c r="B95" s="18" t="s">
        <v>286</v>
      </c>
      <c r="C95" s="18" t="s">
        <v>101</v>
      </c>
      <c r="D95" s="18" t="s">
        <v>280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20">
        <f t="shared" si="0"/>
        <v>0</v>
      </c>
      <c r="BF95" s="20"/>
      <c r="BG95" s="21"/>
      <c r="BH95" s="21">
        <f t="shared" si="1"/>
        <v>0</v>
      </c>
      <c r="BI95" s="22">
        <f>BE95-'[1]TB 17.05.24'!BD64</f>
        <v>-541144</v>
      </c>
      <c r="BO95" s="13"/>
      <c r="BP95" s="13"/>
    </row>
    <row r="96" spans="1:68" s="12" customFormat="1" ht="15" customHeight="1" x14ac:dyDescent="0.35">
      <c r="A96" s="38" t="s">
        <v>287</v>
      </c>
      <c r="B96" s="18" t="s">
        <v>288</v>
      </c>
      <c r="C96" s="18" t="s">
        <v>101</v>
      </c>
      <c r="D96" s="18" t="s">
        <v>221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20">
        <f t="shared" si="0"/>
        <v>0</v>
      </c>
      <c r="BF96" s="20"/>
      <c r="BG96" s="21"/>
      <c r="BH96" s="21">
        <f t="shared" si="1"/>
        <v>0</v>
      </c>
      <c r="BI96" s="22">
        <f>BE96-'[1]TB 17.05.24'!BD65</f>
        <v>-1711243</v>
      </c>
      <c r="BO96" s="13"/>
      <c r="BP96" s="13"/>
    </row>
    <row r="97" spans="1:68" s="12" customFormat="1" ht="15" customHeight="1" x14ac:dyDescent="0.35">
      <c r="A97" s="38" t="s">
        <v>289</v>
      </c>
      <c r="B97" s="18" t="s">
        <v>290</v>
      </c>
      <c r="C97" s="18" t="s">
        <v>101</v>
      </c>
      <c r="D97" s="18" t="s">
        <v>221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20">
        <f t="shared" si="0"/>
        <v>0</v>
      </c>
      <c r="BF97" s="20"/>
      <c r="BG97" s="21"/>
      <c r="BH97" s="21">
        <f t="shared" si="1"/>
        <v>0</v>
      </c>
      <c r="BI97" s="22">
        <f>BE97-'[1]TB 17.05.24'!BD66</f>
        <v>-201440</v>
      </c>
      <c r="BO97" s="13"/>
      <c r="BP97" s="13"/>
    </row>
    <row r="98" spans="1:68" s="12" customFormat="1" ht="15" customHeight="1" x14ac:dyDescent="0.35">
      <c r="A98" s="38" t="s">
        <v>291</v>
      </c>
      <c r="B98" s="18" t="s">
        <v>292</v>
      </c>
      <c r="C98" s="18" t="s">
        <v>101</v>
      </c>
      <c r="D98" s="18" t="s">
        <v>221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20">
        <f t="shared" si="0"/>
        <v>0</v>
      </c>
      <c r="BF98" s="20"/>
      <c r="BG98" s="21"/>
      <c r="BH98" s="21">
        <f t="shared" si="1"/>
        <v>0</v>
      </c>
      <c r="BI98" s="22">
        <f>BE98-'[1]TB 17.05.24'!BD67</f>
        <v>-690175</v>
      </c>
      <c r="BO98" s="13"/>
      <c r="BP98" s="13"/>
    </row>
    <row r="99" spans="1:68" s="12" customFormat="1" ht="15" customHeight="1" x14ac:dyDescent="0.35">
      <c r="A99" s="17" t="s">
        <v>293</v>
      </c>
      <c r="B99" s="18" t="s">
        <v>294</v>
      </c>
      <c r="C99" s="18" t="s">
        <v>101</v>
      </c>
      <c r="D99" s="18" t="s">
        <v>221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20">
        <f t="shared" si="0"/>
        <v>0</v>
      </c>
      <c r="BF99" s="20"/>
      <c r="BG99" s="21"/>
      <c r="BH99" s="21">
        <f t="shared" si="1"/>
        <v>0</v>
      </c>
      <c r="BI99" s="22">
        <f>BE99-'[1]TB 17.05.24'!BD68</f>
        <v>-26555</v>
      </c>
      <c r="BO99" s="13"/>
      <c r="BP99" s="13" t="s">
        <v>295</v>
      </c>
    </row>
    <row r="100" spans="1:68" s="12" customFormat="1" ht="15" customHeight="1" x14ac:dyDescent="0.35">
      <c r="A100" s="17" t="s">
        <v>296</v>
      </c>
      <c r="B100" s="18" t="s">
        <v>297</v>
      </c>
      <c r="C100" s="18" t="s">
        <v>101</v>
      </c>
      <c r="D100" s="18" t="s">
        <v>224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20">
        <f t="shared" si="0"/>
        <v>0</v>
      </c>
      <c r="BF100" s="20"/>
      <c r="BG100" s="21"/>
      <c r="BH100" s="21">
        <f t="shared" si="1"/>
        <v>0</v>
      </c>
      <c r="BI100" s="22">
        <f>BE100-'[1]TB 17.05.24'!BD69</f>
        <v>-558951</v>
      </c>
      <c r="BO100" s="35"/>
      <c r="BP100" s="13"/>
    </row>
    <row r="101" spans="1:68" s="12" customFormat="1" ht="15" customHeight="1" x14ac:dyDescent="0.35">
      <c r="A101" s="23" t="s">
        <v>298</v>
      </c>
      <c r="B101" s="24" t="s">
        <v>299</v>
      </c>
      <c r="C101" s="18" t="s">
        <v>101</v>
      </c>
      <c r="D101" s="18" t="s">
        <v>142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20">
        <f t="shared" si="0"/>
        <v>0</v>
      </c>
      <c r="BF101" s="20"/>
      <c r="BG101" s="21"/>
      <c r="BH101" s="21"/>
      <c r="BI101" s="22"/>
      <c r="BO101" s="13"/>
      <c r="BP101" s="13"/>
    </row>
    <row r="102" spans="1:68" s="12" customFormat="1" ht="15" customHeight="1" x14ac:dyDescent="0.35">
      <c r="A102" s="17" t="s">
        <v>300</v>
      </c>
      <c r="B102" s="18" t="s">
        <v>301</v>
      </c>
      <c r="C102" s="18" t="s">
        <v>101</v>
      </c>
      <c r="D102" s="18" t="s">
        <v>302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20">
        <f t="shared" si="0"/>
        <v>0</v>
      </c>
      <c r="BF102" s="20"/>
      <c r="BG102" s="21"/>
      <c r="BH102" s="21">
        <f t="shared" si="1"/>
        <v>0</v>
      </c>
      <c r="BI102" s="22">
        <f>BE102-'[1]TB 17.05.24'!BD70</f>
        <v>-163367</v>
      </c>
      <c r="BO102" s="13"/>
      <c r="BP102" s="13"/>
    </row>
    <row r="103" spans="1:68" s="12" customFormat="1" ht="15" customHeight="1" x14ac:dyDescent="0.35">
      <c r="A103" s="17" t="s">
        <v>303</v>
      </c>
      <c r="B103" s="18" t="s">
        <v>304</v>
      </c>
      <c r="C103" s="18" t="s">
        <v>101</v>
      </c>
      <c r="D103" s="18" t="s">
        <v>212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20">
        <f t="shared" si="0"/>
        <v>0</v>
      </c>
      <c r="BF103" s="20"/>
      <c r="BG103" s="21"/>
      <c r="BH103" s="21">
        <f t="shared" si="1"/>
        <v>0</v>
      </c>
      <c r="BI103" s="22">
        <f>BE103-'[1]TB 17.05.24'!BD71</f>
        <v>-1048378</v>
      </c>
      <c r="BO103" s="13"/>
      <c r="BP103" s="13"/>
    </row>
    <row r="104" spans="1:68" s="12" customFormat="1" ht="15" customHeight="1" x14ac:dyDescent="0.35">
      <c r="A104" s="17" t="s">
        <v>305</v>
      </c>
      <c r="B104" s="18" t="s">
        <v>306</v>
      </c>
      <c r="C104" s="18" t="s">
        <v>101</v>
      </c>
      <c r="D104" s="18" t="s">
        <v>212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20">
        <f t="shared" si="0"/>
        <v>0</v>
      </c>
      <c r="BF104" s="20"/>
      <c r="BG104" s="21"/>
      <c r="BH104" s="21">
        <f t="shared" si="1"/>
        <v>0</v>
      </c>
      <c r="BI104" s="22">
        <f>BE104-'[1]TB 17.05.24'!BD72</f>
        <v>-377491</v>
      </c>
      <c r="BO104" s="13"/>
      <c r="BP104" s="13"/>
    </row>
    <row r="105" spans="1:68" s="12" customFormat="1" ht="15" customHeight="1" x14ac:dyDescent="0.35">
      <c r="A105" s="23" t="s">
        <v>307</v>
      </c>
      <c r="B105" s="24" t="s">
        <v>308</v>
      </c>
      <c r="C105" s="18" t="s">
        <v>101</v>
      </c>
      <c r="D105" s="18" t="s">
        <v>212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20">
        <f t="shared" si="0"/>
        <v>0</v>
      </c>
      <c r="BF105" s="20"/>
      <c r="BG105" s="21"/>
      <c r="BH105" s="21"/>
      <c r="BI105" s="22"/>
      <c r="BO105" s="13"/>
      <c r="BP105" s="13"/>
    </row>
    <row r="106" spans="1:68" s="12" customFormat="1" ht="15" customHeight="1" x14ac:dyDescent="0.35">
      <c r="A106" s="17" t="s">
        <v>309</v>
      </c>
      <c r="B106" s="18" t="s">
        <v>310</v>
      </c>
      <c r="C106" s="18" t="s">
        <v>101</v>
      </c>
      <c r="D106" s="18" t="s">
        <v>302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20">
        <f t="shared" si="0"/>
        <v>0</v>
      </c>
      <c r="BF106" s="20"/>
      <c r="BG106" s="21"/>
      <c r="BH106" s="21">
        <f t="shared" si="1"/>
        <v>0</v>
      </c>
      <c r="BI106" s="22">
        <f>BE106-'[1]TB 17.05.24'!BD73</f>
        <v>-259066</v>
      </c>
      <c r="BO106" s="13"/>
      <c r="BP106" s="13"/>
    </row>
    <row r="107" spans="1:68" s="12" customFormat="1" ht="15" customHeight="1" x14ac:dyDescent="0.35">
      <c r="A107" s="17" t="s">
        <v>311</v>
      </c>
      <c r="B107" s="18" t="s">
        <v>312</v>
      </c>
      <c r="C107" s="18" t="s">
        <v>101</v>
      </c>
      <c r="D107" s="18" t="s">
        <v>224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0</v>
      </c>
      <c r="BB107" s="19">
        <v>0</v>
      </c>
      <c r="BC107" s="19">
        <v>0</v>
      </c>
      <c r="BD107" s="19">
        <v>0</v>
      </c>
      <c r="BE107" s="20">
        <f t="shared" si="0"/>
        <v>0</v>
      </c>
      <c r="BF107" s="20"/>
      <c r="BG107" s="21"/>
      <c r="BH107" s="21"/>
      <c r="BI107" s="22"/>
      <c r="BO107" s="13"/>
      <c r="BP107" s="13"/>
    </row>
    <row r="108" spans="1:68" s="12" customFormat="1" ht="15" customHeight="1" x14ac:dyDescent="0.35">
      <c r="A108" s="17" t="s">
        <v>313</v>
      </c>
      <c r="B108" s="18" t="s">
        <v>314</v>
      </c>
      <c r="C108" s="18" t="s">
        <v>101</v>
      </c>
      <c r="D108" s="18" t="s">
        <v>137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20">
        <f t="shared" si="0"/>
        <v>0</v>
      </c>
      <c r="BF108" s="20"/>
      <c r="BG108" s="21"/>
      <c r="BH108" s="21">
        <f t="shared" si="1"/>
        <v>0</v>
      </c>
      <c r="BI108" s="22">
        <f>BE108-'[1]TB 17.05.24'!BD74</f>
        <v>-122219</v>
      </c>
      <c r="BO108" s="13"/>
      <c r="BP108" s="13"/>
    </row>
    <row r="109" spans="1:68" s="13" customFormat="1" ht="15" customHeight="1" x14ac:dyDescent="0.35">
      <c r="A109" s="36" t="s">
        <v>315</v>
      </c>
      <c r="B109" s="37" t="s">
        <v>316</v>
      </c>
      <c r="C109" s="37" t="s">
        <v>101</v>
      </c>
      <c r="D109" s="37" t="s">
        <v>317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20">
        <f t="shared" si="0"/>
        <v>0</v>
      </c>
      <c r="BF109" s="20"/>
      <c r="BG109" s="25"/>
      <c r="BH109" s="25">
        <f t="shared" si="1"/>
        <v>0</v>
      </c>
      <c r="BI109" s="26"/>
      <c r="BJ109" s="27"/>
    </row>
    <row r="110" spans="1:68" s="13" customFormat="1" ht="15" customHeight="1" x14ac:dyDescent="0.35">
      <c r="A110" s="36" t="s">
        <v>318</v>
      </c>
      <c r="B110" s="37" t="s">
        <v>319</v>
      </c>
      <c r="C110" s="37" t="s">
        <v>101</v>
      </c>
      <c r="D110" s="37" t="s">
        <v>320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20">
        <f t="shared" si="0"/>
        <v>0</v>
      </c>
      <c r="BF110" s="20"/>
      <c r="BG110" s="25"/>
      <c r="BH110" s="25">
        <f t="shared" si="1"/>
        <v>0</v>
      </c>
      <c r="BI110" s="26"/>
      <c r="BJ110" s="27"/>
    </row>
    <row r="111" spans="1:68" s="12" customFormat="1" ht="15" customHeight="1" x14ac:dyDescent="0.35">
      <c r="A111" s="17" t="s">
        <v>321</v>
      </c>
      <c r="B111" s="18" t="s">
        <v>322</v>
      </c>
      <c r="C111" s="18" t="s">
        <v>101</v>
      </c>
      <c r="D111" s="18" t="s">
        <v>323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20">
        <f t="shared" si="0"/>
        <v>0</v>
      </c>
      <c r="BF111" s="20"/>
      <c r="BG111" s="21"/>
      <c r="BH111" s="21">
        <f t="shared" si="1"/>
        <v>0</v>
      </c>
      <c r="BI111" s="22">
        <f>BE111-'[1]TB 17.05.24'!BD75</f>
        <v>-1635842</v>
      </c>
      <c r="BO111" s="13"/>
      <c r="BP111" s="13"/>
    </row>
    <row r="112" spans="1:68" s="12" customFormat="1" ht="15" customHeight="1" x14ac:dyDescent="0.35">
      <c r="A112" s="17" t="s">
        <v>324</v>
      </c>
      <c r="B112" s="18" t="s">
        <v>325</v>
      </c>
      <c r="C112" s="18" t="s">
        <v>101</v>
      </c>
      <c r="D112" s="18" t="s">
        <v>142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20">
        <f t="shared" si="0"/>
        <v>0</v>
      </c>
      <c r="BF112" s="20"/>
      <c r="BG112" s="21"/>
      <c r="BH112" s="21">
        <f t="shared" si="1"/>
        <v>0</v>
      </c>
      <c r="BI112" s="22">
        <f>BE112-'[1]TB 17.05.24'!BD76</f>
        <v>-117207</v>
      </c>
      <c r="BO112" s="13"/>
      <c r="BP112" s="13"/>
    </row>
    <row r="113" spans="1:68" s="12" customFormat="1" ht="15" customHeight="1" x14ac:dyDescent="0.35">
      <c r="A113" s="17" t="s">
        <v>326</v>
      </c>
      <c r="B113" s="18" t="s">
        <v>327</v>
      </c>
      <c r="C113" s="18" t="s">
        <v>101</v>
      </c>
      <c r="D113" s="18" t="s">
        <v>323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20">
        <f t="shared" si="0"/>
        <v>0</v>
      </c>
      <c r="BF113" s="20"/>
      <c r="BG113" s="21"/>
      <c r="BH113" s="21">
        <f t="shared" si="1"/>
        <v>0</v>
      </c>
      <c r="BI113" s="22">
        <f>BE113-'[1]TB 17.05.24'!BD77</f>
        <v>-1255984</v>
      </c>
      <c r="BO113" s="13"/>
      <c r="BP113" s="13"/>
    </row>
    <row r="114" spans="1:68" s="12" customFormat="1" ht="15" customHeight="1" x14ac:dyDescent="0.35">
      <c r="A114" s="17" t="s">
        <v>328</v>
      </c>
      <c r="B114" s="18" t="s">
        <v>329</v>
      </c>
      <c r="C114" s="18" t="s">
        <v>101</v>
      </c>
      <c r="D114" s="18" t="s">
        <v>330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20">
        <f t="shared" si="0"/>
        <v>0</v>
      </c>
      <c r="BF114" s="20"/>
      <c r="BG114" s="21"/>
      <c r="BH114" s="21">
        <f t="shared" si="1"/>
        <v>0</v>
      </c>
      <c r="BI114" s="22">
        <f>BE114-'[1]TB 17.05.24'!BD78</f>
        <v>-276005</v>
      </c>
      <c r="BO114" s="13"/>
      <c r="BP114" s="13"/>
    </row>
    <row r="115" spans="1:68" s="12" customFormat="1" ht="15" customHeight="1" x14ac:dyDescent="0.35">
      <c r="A115" s="17" t="s">
        <v>331</v>
      </c>
      <c r="B115" s="18" t="s">
        <v>332</v>
      </c>
      <c r="C115" s="18" t="s">
        <v>101</v>
      </c>
      <c r="D115" s="18" t="s">
        <v>323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20">
        <f t="shared" si="0"/>
        <v>0</v>
      </c>
      <c r="BF115" s="20"/>
      <c r="BG115" s="21">
        <f>16903</f>
        <v>16903</v>
      </c>
      <c r="BH115" s="21">
        <f t="shared" si="1"/>
        <v>16903</v>
      </c>
      <c r="BI115" s="22">
        <f>BE115-'[1]TB 17.05.24'!BD79</f>
        <v>-16903</v>
      </c>
      <c r="BO115" s="13"/>
      <c r="BP115" s="13"/>
    </row>
    <row r="116" spans="1:68" s="12" customFormat="1" ht="15" customHeight="1" x14ac:dyDescent="0.35">
      <c r="A116" s="17" t="s">
        <v>333</v>
      </c>
      <c r="B116" s="18" t="s">
        <v>334</v>
      </c>
      <c r="C116" s="18" t="s">
        <v>101</v>
      </c>
      <c r="D116" s="18" t="s">
        <v>323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20">
        <f t="shared" si="0"/>
        <v>0</v>
      </c>
      <c r="BF116" s="20"/>
      <c r="BG116" s="21"/>
      <c r="BH116" s="21"/>
      <c r="BI116" s="22"/>
      <c r="BO116" s="13"/>
      <c r="BP116" s="13"/>
    </row>
    <row r="117" spans="1:68" s="12" customFormat="1" ht="15" customHeight="1" x14ac:dyDescent="0.35">
      <c r="A117" s="17" t="s">
        <v>335</v>
      </c>
      <c r="B117" s="18" t="s">
        <v>336</v>
      </c>
      <c r="C117" s="18" t="s">
        <v>101</v>
      </c>
      <c r="D117" s="18" t="s">
        <v>323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20">
        <f t="shared" si="0"/>
        <v>0</v>
      </c>
      <c r="BF117" s="20"/>
      <c r="BG117" s="21">
        <f>12000</f>
        <v>12000</v>
      </c>
      <c r="BH117" s="21">
        <f t="shared" si="1"/>
        <v>12000</v>
      </c>
      <c r="BI117" s="22">
        <f>BE117-'[1]TB 17.05.24'!BD80</f>
        <v>-12000</v>
      </c>
      <c r="BO117" s="13"/>
      <c r="BP117" s="13"/>
    </row>
    <row r="118" spans="1:68" s="12" customFormat="1" ht="15" customHeight="1" x14ac:dyDescent="0.35">
      <c r="A118" s="17" t="s">
        <v>337</v>
      </c>
      <c r="B118" s="18" t="s">
        <v>338</v>
      </c>
      <c r="C118" s="18" t="s">
        <v>101</v>
      </c>
      <c r="D118" s="18" t="s">
        <v>323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20">
        <f t="shared" si="0"/>
        <v>0</v>
      </c>
      <c r="BF118" s="20"/>
      <c r="BG118" s="21">
        <f>900+1725+500+281+450+2250+300+4495+3016+2473</f>
        <v>16390</v>
      </c>
      <c r="BH118" s="21">
        <f t="shared" si="1"/>
        <v>16390</v>
      </c>
      <c r="BI118" s="22">
        <f>BE118-'[1]TB 17.05.24'!BD81</f>
        <v>-16390</v>
      </c>
      <c r="BO118" s="13"/>
      <c r="BP118" s="13"/>
    </row>
    <row r="119" spans="1:68" s="12" customFormat="1" ht="15" customHeight="1" x14ac:dyDescent="0.35">
      <c r="A119" s="17" t="s">
        <v>339</v>
      </c>
      <c r="B119" s="18" t="s">
        <v>340</v>
      </c>
      <c r="C119" s="18" t="s">
        <v>101</v>
      </c>
      <c r="D119" s="18" t="s">
        <v>142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20">
        <f t="shared" si="0"/>
        <v>0</v>
      </c>
      <c r="BF119" s="20"/>
      <c r="BG119" s="21"/>
      <c r="BH119" s="21">
        <f t="shared" si="1"/>
        <v>0</v>
      </c>
      <c r="BI119" s="22">
        <f>BE119-'[1]TB 17.05.24'!BD82</f>
        <v>-4636</v>
      </c>
      <c r="BO119" s="13"/>
      <c r="BP119" s="13"/>
    </row>
    <row r="120" spans="1:68" s="12" customFormat="1" ht="15" customHeight="1" x14ac:dyDescent="0.35">
      <c r="A120" s="17" t="s">
        <v>341</v>
      </c>
      <c r="B120" s="18" t="s">
        <v>342</v>
      </c>
      <c r="C120" s="18" t="s">
        <v>101</v>
      </c>
      <c r="D120" s="18" t="s">
        <v>343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20">
        <f t="shared" ref="BE120:BE137" si="2">SUM(E120:BD120)</f>
        <v>0</v>
      </c>
      <c r="BF120" s="20"/>
      <c r="BG120" s="21"/>
      <c r="BH120" s="21">
        <f t="shared" ref="BH120:BH135" si="3">BE120+BG120</f>
        <v>0</v>
      </c>
      <c r="BI120" s="22">
        <f>BE120-'[1]TB 17.05.24'!BD83</f>
        <v>-55610</v>
      </c>
      <c r="BO120" s="13"/>
      <c r="BP120" s="13"/>
    </row>
    <row r="121" spans="1:68" s="12" customFormat="1" ht="15" customHeight="1" x14ac:dyDescent="0.35">
      <c r="A121" s="17" t="s">
        <v>344</v>
      </c>
      <c r="B121" s="18" t="s">
        <v>345</v>
      </c>
      <c r="C121" s="18" t="s">
        <v>101</v>
      </c>
      <c r="D121" s="18" t="s">
        <v>343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20">
        <f t="shared" si="2"/>
        <v>0</v>
      </c>
      <c r="BF121" s="20"/>
      <c r="BG121" s="21"/>
      <c r="BH121" s="21">
        <f t="shared" si="3"/>
        <v>0</v>
      </c>
      <c r="BI121" s="22">
        <f>BE121-'[1]TB 17.05.24'!BD84</f>
        <v>-10800</v>
      </c>
      <c r="BO121" s="13"/>
      <c r="BP121" s="13"/>
    </row>
    <row r="122" spans="1:68" s="12" customFormat="1" ht="15" customHeight="1" x14ac:dyDescent="0.35">
      <c r="A122" s="17" t="s">
        <v>346</v>
      </c>
      <c r="B122" s="18" t="s">
        <v>347</v>
      </c>
      <c r="C122" s="18" t="s">
        <v>101</v>
      </c>
      <c r="D122" s="18" t="s">
        <v>343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20">
        <f t="shared" si="2"/>
        <v>0</v>
      </c>
      <c r="BF122" s="20"/>
      <c r="BG122" s="21"/>
      <c r="BH122" s="21">
        <f t="shared" si="3"/>
        <v>0</v>
      </c>
      <c r="BI122" s="22">
        <f>BE122-'[1]TB 17.05.24'!BD85</f>
        <v>-1657243</v>
      </c>
      <c r="BO122" s="13"/>
      <c r="BP122" s="13"/>
    </row>
    <row r="123" spans="1:68" s="12" customFormat="1" ht="15" customHeight="1" x14ac:dyDescent="0.35">
      <c r="A123" s="17" t="s">
        <v>348</v>
      </c>
      <c r="B123" s="18" t="s">
        <v>349</v>
      </c>
      <c r="C123" s="18" t="s">
        <v>101</v>
      </c>
      <c r="D123" s="18" t="s">
        <v>350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20">
        <f t="shared" si="2"/>
        <v>0</v>
      </c>
      <c r="BF123" s="20"/>
      <c r="BG123" s="21"/>
      <c r="BH123" s="21">
        <f t="shared" si="3"/>
        <v>0</v>
      </c>
      <c r="BI123" s="22">
        <f>BE123-'[1]TB 17.05.24'!BD86</f>
        <v>-1805882.72</v>
      </c>
      <c r="BO123" s="13"/>
      <c r="BP123" s="13"/>
    </row>
    <row r="124" spans="1:68" s="12" customFormat="1" ht="15" customHeight="1" x14ac:dyDescent="0.35">
      <c r="A124" s="23" t="s">
        <v>351</v>
      </c>
      <c r="B124" s="24" t="s">
        <v>352</v>
      </c>
      <c r="C124" s="18" t="s">
        <v>101</v>
      </c>
      <c r="D124" s="18" t="s">
        <v>142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20">
        <f t="shared" si="2"/>
        <v>0</v>
      </c>
      <c r="BF124" s="20"/>
      <c r="BG124" s="21"/>
      <c r="BH124" s="21"/>
      <c r="BI124" s="22"/>
      <c r="BO124" s="13"/>
      <c r="BP124" s="13"/>
    </row>
    <row r="125" spans="1:68" s="12" customFormat="1" ht="15" customHeight="1" x14ac:dyDescent="0.35">
      <c r="A125" s="23" t="s">
        <v>353</v>
      </c>
      <c r="B125" s="24" t="s">
        <v>354</v>
      </c>
      <c r="C125" s="18" t="s">
        <v>101</v>
      </c>
      <c r="D125" s="18" t="s">
        <v>212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20">
        <f t="shared" si="2"/>
        <v>0</v>
      </c>
      <c r="BF125" s="20"/>
      <c r="BG125" s="21"/>
      <c r="BH125" s="21"/>
      <c r="BI125" s="22"/>
      <c r="BO125" s="13"/>
      <c r="BP125" s="13"/>
    </row>
    <row r="126" spans="1:68" s="12" customFormat="1" ht="15" customHeight="1" x14ac:dyDescent="0.35">
      <c r="A126" s="17" t="s">
        <v>355</v>
      </c>
      <c r="B126" s="18" t="s">
        <v>356</v>
      </c>
      <c r="C126" s="18" t="s">
        <v>101</v>
      </c>
      <c r="D126" s="18" t="s">
        <v>357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20">
        <f t="shared" si="2"/>
        <v>0</v>
      </c>
      <c r="BF126" s="20"/>
      <c r="BG126" s="21">
        <f>54802+131736+148860+32871+61756+102191+76022+140096+150226+131764+42454+147011+16770+45359+92536+80754+124351+119358+147260+343644+27900+210495+71682+49663+6604+3658+7355+5433+62563+263+88073+140868+67138+41250+93154+92671+67867+353872+76776+216451+25077</f>
        <v>3898634</v>
      </c>
      <c r="BH126" s="21">
        <f t="shared" si="3"/>
        <v>3898634</v>
      </c>
      <c r="BI126" s="22">
        <f>BE126-'[1]TB 17.05.24'!BD87</f>
        <v>-3893201</v>
      </c>
      <c r="BO126" s="13"/>
      <c r="BP126" s="13"/>
    </row>
    <row r="127" spans="1:68" s="12" customFormat="1" ht="15" customHeight="1" x14ac:dyDescent="0.35">
      <c r="A127" s="17" t="s">
        <v>358</v>
      </c>
      <c r="B127" s="18" t="s">
        <v>359</v>
      </c>
      <c r="C127" s="18" t="s">
        <v>101</v>
      </c>
      <c r="D127" s="18" t="s">
        <v>357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20">
        <f t="shared" si="2"/>
        <v>0</v>
      </c>
      <c r="BF127" s="20"/>
      <c r="BG127" s="21">
        <f>42297+24614+217035+25474+1973+49806+341358+3942+159041+82989+11095+145945+41332+12086+30307+105596+2949+213506+134694+11224+16605+105763+56813+11266+6975+5571+5355+101936+12259+19683+111974+139345+10561+86134+72405+156791+61610+287352+309106+75093</f>
        <v>3309860</v>
      </c>
      <c r="BH127" s="21">
        <f t="shared" si="3"/>
        <v>3309860</v>
      </c>
      <c r="BI127" s="22">
        <f>BE127-'[1]TB 17.05.24'!BD88</f>
        <v>-3297601</v>
      </c>
      <c r="BO127" s="13"/>
      <c r="BP127" s="13"/>
    </row>
    <row r="128" spans="1:68" s="12" customFormat="1" ht="15" customHeight="1" x14ac:dyDescent="0.35">
      <c r="A128" s="17" t="s">
        <v>360</v>
      </c>
      <c r="B128" s="18" t="s">
        <v>361</v>
      </c>
      <c r="C128" s="18" t="s">
        <v>101</v>
      </c>
      <c r="D128" s="18" t="s">
        <v>357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20">
        <f t="shared" si="2"/>
        <v>0</v>
      </c>
      <c r="BF128" s="20"/>
      <c r="BG128" s="21">
        <f>-'[1]REV &amp; COGS'!C17:C17+33454+126638-'[1]REV &amp; COGS'!D17+216969-'[1]REV &amp; COGS'!F17+9871-'[1]REV &amp; COGS'!G17-75268-'[1]REV &amp; COGS'!H17-209515-'[1]REV &amp; COGS'!I17-113756-89159-86372-'[1]REV &amp; COGS'!L17+18144-43822-'[1]REV &amp; COGS'!O17+17660-'[1]REV &amp; COGS'!P17+2201+138896-'[1]REV &amp; COGS'!R17-83233-97774-'[1]REV &amp; COGS'!T17-242074-'[1]REV &amp; COGS'!U17-131651-'[1]REV &amp; COGS'!V17+72733-'[1]REV &amp; COGS'!W17+157205-'[1]REV &amp; COGS'!X17+306194+44488-'[1]REV &amp; COGS'!Z17-100239-'[1]REV &amp; COGS'!AA17-54540-'[1]REV &amp; COGS'!AB17-163174-'[1]REV &amp; COGS'!AC17+21795-'[1]REV &amp; COGS'!AD17+74606-'[1]REV &amp; COGS'!AE17-72366-'[1]REV &amp; COGS'!AF17-85796-'[1]REV &amp; COGS'!AG17+14643-782271+580-493772-'[1]REV &amp; COGS'!AL17-268472-'[1]REV &amp; COGS'!AM17-144896-'[1]REV &amp; COGS'!AO17-105151-'[1]REV &amp; COGS'!AP17-89265-'[1]REV &amp; COGS'!AQ17+138321-'[1]REV &amp; COGS'!AS17-117925-'[1]REV &amp; COGS'!AT17+60314-'[1]REV &amp; COGS'!AU17+335423-'[1]REV &amp; COGS'!AX17+228903-'[1]REV &amp; COGS'!AY17+155237-'[1]REV &amp; COGS'!AZ17-91073-'[1]REV &amp; COGS'!BA17-22452139</f>
        <v>-45468627.360036813</v>
      </c>
      <c r="BH128" s="21">
        <f t="shared" si="3"/>
        <v>-45468627.360036813</v>
      </c>
      <c r="BI128" s="22">
        <f>BE128-'[1]TB 17.05.24'!BD89</f>
        <v>-7250109.6299999999</v>
      </c>
      <c r="BO128" s="13"/>
      <c r="BP128" s="13"/>
    </row>
    <row r="129" spans="1:68" s="12" customFormat="1" ht="15" customHeight="1" x14ac:dyDescent="0.35">
      <c r="A129" s="17" t="s">
        <v>362</v>
      </c>
      <c r="B129" s="18" t="s">
        <v>363</v>
      </c>
      <c r="C129" s="18" t="s">
        <v>101</v>
      </c>
      <c r="D129" s="18" t="s">
        <v>364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20">
        <f t="shared" si="2"/>
        <v>0</v>
      </c>
      <c r="BF129" s="20"/>
      <c r="BG129" s="21">
        <f>19415-20516+16682+13830+29386+240+59990-90795+1152-14189+14861+33096+49661-20958-25873-39071+253731+5511+2436+25226+3480+172167+19+7360-3256-25240-17537+13500-55006+5254-17157-27808+9206-48772+32778-16812+65354+7530+215636+199111</f>
        <v>833622</v>
      </c>
      <c r="BH129" s="21">
        <f t="shared" si="3"/>
        <v>833622</v>
      </c>
      <c r="BI129" s="22">
        <f>BE129-'[1]TB 17.05.24'!BD90</f>
        <v>-1997289</v>
      </c>
      <c r="BJ129" s="22">
        <f>BI129+BH129</f>
        <v>-1163667</v>
      </c>
      <c r="BO129" s="13"/>
      <c r="BP129" s="13"/>
    </row>
    <row r="130" spans="1:68" s="12" customFormat="1" ht="15" customHeight="1" x14ac:dyDescent="0.35">
      <c r="A130" s="17" t="s">
        <v>365</v>
      </c>
      <c r="B130" s="18" t="s">
        <v>366</v>
      </c>
      <c r="C130" s="18" t="s">
        <v>101</v>
      </c>
      <c r="D130" s="18" t="s">
        <v>364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20">
        <f t="shared" si="2"/>
        <v>0</v>
      </c>
      <c r="BF130" s="20"/>
      <c r="BG130" s="21">
        <f>562+12583+3235+2256+1200+4611+4856+6396+12022+1413+689+7261+7338+4135+2625+8181+1412+59575+5739+3311+3311+7877+23058+30750</f>
        <v>214396</v>
      </c>
      <c r="BH130" s="21">
        <f t="shared" si="3"/>
        <v>214396</v>
      </c>
      <c r="BI130" s="22">
        <f>BE130-'[1]TB 17.05.24'!BD91</f>
        <v>-214396</v>
      </c>
      <c r="BO130" s="13"/>
      <c r="BP130" s="13"/>
    </row>
    <row r="131" spans="1:68" s="12" customFormat="1" ht="15" customHeight="1" x14ac:dyDescent="0.35">
      <c r="A131" s="17" t="s">
        <v>367</v>
      </c>
      <c r="B131" s="18" t="s">
        <v>368</v>
      </c>
      <c r="C131" s="18" t="s">
        <v>101</v>
      </c>
      <c r="D131" s="18" t="s">
        <v>357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20">
        <f t="shared" si="2"/>
        <v>0</v>
      </c>
      <c r="BF131" s="20"/>
      <c r="BG131" s="21">
        <f>22541+258053+303783+257186+363239+783369+1690+189000+196515+8820+65676+92640+87588+41850+246050+136327+399226+8384+337233+357505+34522+50755+113783+36299+28434+229798+299619+48058+100992+100341.5+94426.5+46482+386852+32768+359642+125809</f>
        <v>6245256</v>
      </c>
      <c r="BH131" s="21">
        <f t="shared" si="3"/>
        <v>6245256</v>
      </c>
      <c r="BI131" s="22">
        <f>BE131-'[1]TB 17.05.24'!BD92</f>
        <v>-6216822</v>
      </c>
      <c r="BO131" s="13"/>
      <c r="BP131" s="13"/>
    </row>
    <row r="132" spans="1:68" s="12" customFormat="1" ht="15" customHeight="1" x14ac:dyDescent="0.35">
      <c r="A132" s="17" t="s">
        <v>369</v>
      </c>
      <c r="B132" s="18" t="s">
        <v>370</v>
      </c>
      <c r="C132" s="18" t="s">
        <v>101</v>
      </c>
      <c r="D132" s="18" t="s">
        <v>357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20">
        <f t="shared" si="2"/>
        <v>0</v>
      </c>
      <c r="BF132" s="20"/>
      <c r="BG132" s="21">
        <f>1045+32645+3871+8718+2720+3402+640+1930+1280+2330+608+6975+4725+4725+1730+3210+5873</f>
        <v>86427</v>
      </c>
      <c r="BH132" s="21">
        <f t="shared" si="3"/>
        <v>86427</v>
      </c>
      <c r="BI132" s="22">
        <f>BE132-'[1]TB 17.05.24'!BD93</f>
        <v>-86427</v>
      </c>
      <c r="BO132" s="13"/>
      <c r="BP132" s="13"/>
    </row>
    <row r="133" spans="1:68" s="12" customFormat="1" ht="15" customHeight="1" x14ac:dyDescent="0.35">
      <c r="A133" s="17" t="s">
        <v>371</v>
      </c>
      <c r="B133" s="18" t="s">
        <v>372</v>
      </c>
      <c r="C133" s="18" t="s">
        <v>101</v>
      </c>
      <c r="D133" s="18" t="s">
        <v>373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  <c r="AN133" s="19">
        <v>0</v>
      </c>
      <c r="AO133" s="19">
        <v>0</v>
      </c>
      <c r="AP133" s="19">
        <v>0</v>
      </c>
      <c r="AQ133" s="19">
        <v>0</v>
      </c>
      <c r="AR133" s="19">
        <v>0</v>
      </c>
      <c r="AS133" s="19">
        <v>0</v>
      </c>
      <c r="AT133" s="19">
        <v>0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  <c r="BA133" s="19">
        <v>0</v>
      </c>
      <c r="BB133" s="19">
        <v>0</v>
      </c>
      <c r="BC133" s="19">
        <v>0</v>
      </c>
      <c r="BD133" s="19">
        <v>0</v>
      </c>
      <c r="BE133" s="20">
        <f t="shared" si="2"/>
        <v>0</v>
      </c>
      <c r="BF133" s="20"/>
      <c r="BG133" s="21">
        <f>123375-'[1]REV &amp; COGS'!H19+123375-'[1]REV &amp; COGS'!I19-871129+123375-'[1]REV &amp; COGS'!L19-'[1]REV &amp; COGS'!O19-415160.5-'[1]REV &amp; COGS'!P19-233387-183945-'[1]REV &amp; COGS'!T19-311989-'[1]REV &amp; COGS'!U19-20137-'[1]REV &amp; COGS'!V19+17775-'[1]REV &amp; COGS'!W19+2821-'[1]REV &amp; COGS'!X19-293274-'[1]REV &amp; COGS'!Z19-370471-'[1]REV &amp; COGS'!AA19-0-'[1]REV &amp; COGS'!AB19-524617-'[1]REV &amp; COGS'!AC19+0-'[1]REV &amp; COGS'!AD19-22874-'[1]REV &amp; COGS'!AE19+175000-'[1]REV &amp; COGS'!AF19+624752-'[1]REV &amp; COGS'!AG19+444750-307719-'[1]REV &amp; COGS'!AL19-0-'[1]REV &amp; COGS'!AM19-670271-'[1]REV &amp; COGS'!AO19-204628-'[1]REV &amp; COGS'!AP19-225333-'[1]REV &amp; COGS'!AQ19-32729.5-'[1]REV &amp; COGS'!AS19+132929.5-'[1]REV &amp; COGS'!AT19-0-'[1]REV &amp; COGS'!AU19-733379-'[1]REV &amp; COGS'!AX19-0-'[1]REV &amp; COGS'!AY19-487378-'[1]REV &amp; COGS'!AZ19-'[1]REV &amp; COGS'!BA19</f>
        <v>-7194337.4876255933</v>
      </c>
      <c r="BH133" s="21">
        <f t="shared" si="3"/>
        <v>-7194337.4876255933</v>
      </c>
      <c r="BI133" s="22">
        <f>BE133-'[1]TB 17.05.24'!BD94</f>
        <v>-2718857.88</v>
      </c>
      <c r="BO133" s="13"/>
      <c r="BP133" s="13"/>
    </row>
    <row r="134" spans="1:68" s="12" customFormat="1" ht="15" customHeight="1" x14ac:dyDescent="0.35">
      <c r="A134" s="17" t="s">
        <v>374</v>
      </c>
      <c r="B134" s="39" t="s">
        <v>375</v>
      </c>
      <c r="C134" s="18" t="s">
        <v>101</v>
      </c>
      <c r="D134" s="39" t="s">
        <v>142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19">
        <v>0</v>
      </c>
      <c r="AR134" s="19">
        <v>0</v>
      </c>
      <c r="AS134" s="19">
        <v>0</v>
      </c>
      <c r="AT134" s="19">
        <v>0</v>
      </c>
      <c r="AU134" s="19">
        <v>0</v>
      </c>
      <c r="AV134" s="19">
        <v>0</v>
      </c>
      <c r="AW134" s="19">
        <v>0</v>
      </c>
      <c r="AX134" s="19">
        <v>0</v>
      </c>
      <c r="AY134" s="19">
        <v>0</v>
      </c>
      <c r="AZ134" s="19">
        <v>0</v>
      </c>
      <c r="BA134" s="19">
        <v>0</v>
      </c>
      <c r="BB134" s="19">
        <v>0</v>
      </c>
      <c r="BC134" s="19">
        <v>0</v>
      </c>
      <c r="BD134" s="19">
        <v>0</v>
      </c>
      <c r="BE134" s="40">
        <f>SUM(E134:BD134)</f>
        <v>0</v>
      </c>
      <c r="BF134" s="40"/>
      <c r="BG134" s="41"/>
      <c r="BH134" s="41">
        <f t="shared" si="3"/>
        <v>0</v>
      </c>
      <c r="BI134" s="22">
        <f>BE134-'[1]TB 17.05.24'!BD90</f>
        <v>-1997289</v>
      </c>
      <c r="BO134" s="13"/>
      <c r="BP134" s="13"/>
    </row>
    <row r="135" spans="1:68" s="12" customFormat="1" ht="15" customHeight="1" x14ac:dyDescent="0.35">
      <c r="A135" s="17" t="s">
        <v>376</v>
      </c>
      <c r="B135" s="39" t="s">
        <v>377</v>
      </c>
      <c r="C135" s="18" t="s">
        <v>101</v>
      </c>
      <c r="D135" s="18" t="s">
        <v>207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19">
        <v>0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  <c r="BA135" s="19">
        <v>0</v>
      </c>
      <c r="BB135" s="19">
        <v>0</v>
      </c>
      <c r="BC135" s="19">
        <v>0</v>
      </c>
      <c r="BD135" s="19">
        <v>0</v>
      </c>
      <c r="BE135" s="40">
        <f t="shared" si="2"/>
        <v>0</v>
      </c>
      <c r="BF135" s="40"/>
      <c r="BG135" s="41"/>
      <c r="BH135" s="41">
        <f t="shared" si="3"/>
        <v>0</v>
      </c>
      <c r="BI135" s="22">
        <f>BE135-'[1]TB 17.05.24'!BD91</f>
        <v>-214396</v>
      </c>
      <c r="BO135" s="13"/>
      <c r="BP135" s="13"/>
    </row>
    <row r="136" spans="1:68" s="12" customFormat="1" ht="15" customHeight="1" x14ac:dyDescent="0.35">
      <c r="A136" s="17"/>
      <c r="B136" s="18" t="s">
        <v>378</v>
      </c>
      <c r="C136" s="18" t="s">
        <v>101</v>
      </c>
      <c r="D136" s="18" t="s">
        <v>379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>
        <v>0</v>
      </c>
      <c r="AT136" s="19">
        <v>0</v>
      </c>
      <c r="AU136" s="19">
        <v>0</v>
      </c>
      <c r="AV136" s="19">
        <v>0</v>
      </c>
      <c r="AW136" s="19">
        <v>0</v>
      </c>
      <c r="AX136" s="19">
        <v>0</v>
      </c>
      <c r="AY136" s="19">
        <v>0</v>
      </c>
      <c r="AZ136" s="19">
        <v>0</v>
      </c>
      <c r="BA136" s="19">
        <v>0</v>
      </c>
      <c r="BB136" s="19">
        <v>0</v>
      </c>
      <c r="BC136" s="19">
        <v>0</v>
      </c>
      <c r="BD136" s="19">
        <v>0</v>
      </c>
      <c r="BE136" s="40">
        <f t="shared" si="2"/>
        <v>0</v>
      </c>
      <c r="BF136" s="30"/>
      <c r="BG136" s="21"/>
      <c r="BH136" s="21"/>
      <c r="BI136" s="22"/>
      <c r="BO136" s="13"/>
      <c r="BP136" s="13"/>
    </row>
    <row r="137" spans="1:68" s="12" customFormat="1" ht="15" customHeight="1" x14ac:dyDescent="0.35">
      <c r="A137" s="17"/>
      <c r="B137" s="18" t="s">
        <v>380</v>
      </c>
      <c r="C137" s="18" t="s">
        <v>101</v>
      </c>
      <c r="D137" s="18" t="s">
        <v>380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  <c r="BA137" s="19">
        <v>0</v>
      </c>
      <c r="BB137" s="19">
        <v>0</v>
      </c>
      <c r="BC137" s="19">
        <v>0</v>
      </c>
      <c r="BD137" s="19">
        <v>0</v>
      </c>
      <c r="BE137" s="40">
        <f t="shared" si="2"/>
        <v>0</v>
      </c>
      <c r="BF137" s="30"/>
      <c r="BG137" s="21"/>
      <c r="BH137" s="21"/>
      <c r="BI137" s="22"/>
      <c r="BO137" s="13"/>
      <c r="BP137" s="13"/>
    </row>
    <row r="138" spans="1:68" s="12" customFormat="1" ht="15" customHeight="1" x14ac:dyDescent="0.35">
      <c r="A138" s="23"/>
      <c r="B138" s="42" t="s">
        <v>381</v>
      </c>
      <c r="C138" s="42"/>
      <c r="D138" s="42"/>
      <c r="E138" s="43">
        <f t="shared" ref="E138:BD138" si="4">SUBTOTAL(9,E11:E136)</f>
        <v>0</v>
      </c>
      <c r="F138" s="43">
        <f t="shared" si="4"/>
        <v>0</v>
      </c>
      <c r="G138" s="44">
        <f t="shared" si="4"/>
        <v>0</v>
      </c>
      <c r="H138" s="43">
        <f t="shared" si="4"/>
        <v>0</v>
      </c>
      <c r="I138" s="43">
        <f t="shared" si="4"/>
        <v>0</v>
      </c>
      <c r="J138" s="43">
        <f t="shared" si="4"/>
        <v>0</v>
      </c>
      <c r="K138" s="43">
        <f t="shared" si="4"/>
        <v>0</v>
      </c>
      <c r="L138" s="44">
        <f t="shared" si="4"/>
        <v>0</v>
      </c>
      <c r="M138" s="43">
        <f t="shared" si="4"/>
        <v>0</v>
      </c>
      <c r="N138" s="43">
        <f t="shared" si="4"/>
        <v>0</v>
      </c>
      <c r="O138" s="45">
        <f t="shared" si="4"/>
        <v>0</v>
      </c>
      <c r="P138" s="44">
        <f t="shared" si="4"/>
        <v>0</v>
      </c>
      <c r="Q138" s="44">
        <f t="shared" si="4"/>
        <v>0</v>
      </c>
      <c r="R138" s="43">
        <f t="shared" si="4"/>
        <v>0</v>
      </c>
      <c r="S138" s="45">
        <f t="shared" si="4"/>
        <v>0</v>
      </c>
      <c r="T138" s="44">
        <f t="shared" si="4"/>
        <v>0</v>
      </c>
      <c r="U138" s="45">
        <f t="shared" si="4"/>
        <v>0</v>
      </c>
      <c r="V138" s="44">
        <f t="shared" si="4"/>
        <v>0</v>
      </c>
      <c r="W138" s="45">
        <f t="shared" si="4"/>
        <v>0</v>
      </c>
      <c r="X138" s="45">
        <f t="shared" si="4"/>
        <v>0</v>
      </c>
      <c r="Y138" s="45">
        <f t="shared" si="4"/>
        <v>0</v>
      </c>
      <c r="Z138" s="45">
        <f t="shared" si="4"/>
        <v>0</v>
      </c>
      <c r="AA138" s="45">
        <f t="shared" si="4"/>
        <v>0</v>
      </c>
      <c r="AB138" s="44">
        <f t="shared" si="4"/>
        <v>0</v>
      </c>
      <c r="AC138" s="45">
        <f t="shared" si="4"/>
        <v>0</v>
      </c>
      <c r="AD138" s="45">
        <f t="shared" si="4"/>
        <v>0</v>
      </c>
      <c r="AE138" s="45">
        <f t="shared" si="4"/>
        <v>0</v>
      </c>
      <c r="AF138" s="45">
        <f t="shared" si="4"/>
        <v>0</v>
      </c>
      <c r="AG138" s="45">
        <f t="shared" si="4"/>
        <v>0</v>
      </c>
      <c r="AH138" s="45">
        <f t="shared" si="4"/>
        <v>0</v>
      </c>
      <c r="AI138" s="45">
        <f t="shared" si="4"/>
        <v>0</v>
      </c>
      <c r="AJ138" s="45">
        <f t="shared" si="4"/>
        <v>0</v>
      </c>
      <c r="AK138" s="44">
        <f t="shared" si="4"/>
        <v>0</v>
      </c>
      <c r="AL138" s="44">
        <f t="shared" si="4"/>
        <v>0</v>
      </c>
      <c r="AM138" s="44">
        <f t="shared" si="4"/>
        <v>0</v>
      </c>
      <c r="AN138" s="46">
        <f t="shared" si="4"/>
        <v>0</v>
      </c>
      <c r="AO138" s="45">
        <f t="shared" si="4"/>
        <v>0</v>
      </c>
      <c r="AP138" s="45">
        <f t="shared" si="4"/>
        <v>0</v>
      </c>
      <c r="AQ138" s="46">
        <f t="shared" si="4"/>
        <v>0</v>
      </c>
      <c r="AR138" s="45">
        <f t="shared" si="4"/>
        <v>0</v>
      </c>
      <c r="AS138" s="45">
        <f t="shared" si="4"/>
        <v>0</v>
      </c>
      <c r="AT138" s="45">
        <f t="shared" si="4"/>
        <v>0</v>
      </c>
      <c r="AU138" s="44">
        <f t="shared" si="4"/>
        <v>0</v>
      </c>
      <c r="AV138" s="45">
        <f t="shared" si="4"/>
        <v>0</v>
      </c>
      <c r="AW138" s="45">
        <f t="shared" si="4"/>
        <v>0</v>
      </c>
      <c r="AX138" s="45">
        <f t="shared" si="4"/>
        <v>0</v>
      </c>
      <c r="AY138" s="44">
        <f t="shared" si="4"/>
        <v>0</v>
      </c>
      <c r="AZ138" s="44">
        <f t="shared" si="4"/>
        <v>0</v>
      </c>
      <c r="BA138" s="45">
        <f t="shared" si="4"/>
        <v>0</v>
      </c>
      <c r="BB138" s="45">
        <f t="shared" si="4"/>
        <v>0</v>
      </c>
      <c r="BC138" s="45">
        <f t="shared" si="4"/>
        <v>0</v>
      </c>
      <c r="BD138" s="45">
        <f t="shared" si="4"/>
        <v>0</v>
      </c>
      <c r="BE138" s="46"/>
      <c r="BF138" s="45">
        <f>SUBTOTAL(9,BF11:BF136)</f>
        <v>0</v>
      </c>
      <c r="BG138" s="45"/>
      <c r="BH138" s="45">
        <f>SUBTOTAL(9,BH11:BH137)</f>
        <v>-48158070.847662404</v>
      </c>
      <c r="BK138" s="47">
        <f>BE139+BF138</f>
        <v>0</v>
      </c>
      <c r="BO138" s="13"/>
      <c r="BP138" s="35"/>
    </row>
    <row r="139" spans="1:68" s="48" customFormat="1" hidden="1" x14ac:dyDescent="0.35">
      <c r="D139" s="49" t="s">
        <v>382</v>
      </c>
      <c r="E139" s="48">
        <f>'[1]MIS Aug 24'!BY56</f>
        <v>-209716.5399999998</v>
      </c>
      <c r="F139" s="48">
        <f>'[1]MIS Aug 24'!CA56</f>
        <v>-546620.7200000002</v>
      </c>
      <c r="G139" s="48">
        <f>'[1]MIS Aug 24'!CC56</f>
        <v>0</v>
      </c>
      <c r="H139" s="48">
        <f>'[1]MIS Aug 24'!CE56</f>
        <v>-135576.46449999977</v>
      </c>
      <c r="I139" s="48">
        <f>'[1]MIS Aug 24'!CG56</f>
        <v>-273529.70999999996</v>
      </c>
      <c r="J139" s="48">
        <f>'[1]MIS Aug 24'!BO56</f>
        <v>206153.56168974214</v>
      </c>
      <c r="K139" s="48">
        <f>'[1]MIS Aug 24'!BQ56</f>
        <v>305578.82039000001</v>
      </c>
      <c r="L139" s="48">
        <f>'[1]MIS Aug 24'!BS56</f>
        <v>0</v>
      </c>
      <c r="M139" s="48">
        <f>'[1]MIS Aug 24'!BU56</f>
        <v>-219015.31395670958</v>
      </c>
      <c r="N139" s="48">
        <f>'[1]MIS Aug 24'!BW56</f>
        <v>-193220.06405948568</v>
      </c>
      <c r="O139" s="48">
        <f>'[1]MIS Aug 24'!DC56</f>
        <v>-8738218.2100000009</v>
      </c>
      <c r="P139" s="48">
        <f>'[1]MIS Aug 24'!CI56</f>
        <v>0</v>
      </c>
      <c r="Q139" s="48">
        <f>'[1]MIS Aug 24'!CK56</f>
        <v>0</v>
      </c>
      <c r="R139" s="48">
        <f>'[1]MIS Aug 24'!CM56</f>
        <v>9585.7833333336748</v>
      </c>
      <c r="S139" s="48">
        <f>'[1]MIS Aug 24'!CO56</f>
        <v>-414269.57396746078</v>
      </c>
      <c r="T139" s="48">
        <f>'[1]MIS Aug 24'!CQ56</f>
        <v>0</v>
      </c>
      <c r="U139" s="48">
        <f>'[1]MIS Aug 24'!CS56</f>
        <v>-210217.45780714275</v>
      </c>
      <c r="V139" s="48">
        <f>'[1]MIS Aug 24'!CU56</f>
        <v>0</v>
      </c>
      <c r="W139" s="48">
        <f>'[1]MIS Aug 24'!CW56</f>
        <v>-501120.42380166519</v>
      </c>
      <c r="X139" s="48">
        <f>'[1]MIS Aug 24'!CY56</f>
        <v>-166119.14666666696</v>
      </c>
      <c r="Y139" s="48">
        <f>'[1]MIS Aug 24'!DA56</f>
        <v>-222906.65286500193</v>
      </c>
      <c r="Z139" s="48">
        <f>'[1]MIS Aug 24'!E56</f>
        <v>275701.98279999988</v>
      </c>
      <c r="AA139" s="48">
        <f>'[1]MIS Aug 24'!G56</f>
        <v>318186.66876666714</v>
      </c>
      <c r="AB139" s="48">
        <f>'[1]MIS Aug 24'!I56</f>
        <v>0</v>
      </c>
      <c r="AC139" s="48">
        <f>'[1]MIS Aug 24'!K56</f>
        <v>485641.40336137591</v>
      </c>
      <c r="AD139" s="48">
        <f>'[1]MIS Aug 24'!M56</f>
        <v>133150.38137670234</v>
      </c>
      <c r="AE139" s="48">
        <f>'[1]MIS Aug 24'!Q56</f>
        <v>-916311.69746923563</v>
      </c>
      <c r="AF139" s="48">
        <f>'[1]MIS Aug 24'!S56</f>
        <v>-425118.50993550895</v>
      </c>
      <c r="AG139" s="48">
        <f>'[1]MIS Aug 24'!O56</f>
        <v>145662.35833333363</v>
      </c>
      <c r="AH139" s="48">
        <f>'[1]MIS Aug 24'!U56</f>
        <v>-414507.93383333343</v>
      </c>
      <c r="AI139" s="48">
        <f>'[1]MIS Aug 24'!AE56</f>
        <v>-478970.75379342353</v>
      </c>
      <c r="AJ139" s="48">
        <f>'[1]MIS Aug 24'!Y56</f>
        <v>468811.87657106668</v>
      </c>
      <c r="AK139" s="48">
        <f>'[1]MIS Aug 24'!AG56</f>
        <v>0</v>
      </c>
      <c r="AL139" s="48">
        <f>'[1]MIS Aug 24'!AI56</f>
        <v>0</v>
      </c>
      <c r="AM139" s="48">
        <f>'[1]MIS Aug 24'!AK56</f>
        <v>0</v>
      </c>
      <c r="AN139" s="48">
        <f>'[1]MIS Aug 24'!AC56</f>
        <v>-90126.122807576787</v>
      </c>
      <c r="AO139" s="48">
        <f>'[1]MIS Aug 24'!AA56</f>
        <v>871436.61414919421</v>
      </c>
      <c r="AP139" s="48">
        <f>'[1]MIS Aug 24'!AM56</f>
        <v>-315459.89961420791</v>
      </c>
      <c r="AQ139" s="48">
        <f>'[1]MIS Aug 24'!AO56</f>
        <v>-553376.45581299206</v>
      </c>
      <c r="AR139" s="48">
        <f>'[1]MIS Aug 24'!W56</f>
        <v>728795.41404603422</v>
      </c>
      <c r="AS139" s="48">
        <f>'[1]MIS Aug 24'!BI56</f>
        <v>-153603.68701000977</v>
      </c>
      <c r="AT139" s="48">
        <f>'[1]MIS Aug 24'!BK56</f>
        <v>-681451.12997144856</v>
      </c>
      <c r="AU139" s="48">
        <f>'[1]MIS Aug 24'!BM56</f>
        <v>0</v>
      </c>
      <c r="AV139" s="48">
        <f>'[1]MIS Aug 24'!BE56</f>
        <v>-13824.011159707792</v>
      </c>
      <c r="AW139" s="48">
        <f>'[1]MIS Aug 24'!BG56</f>
        <v>108210.46533642034</v>
      </c>
      <c r="AX139" s="48">
        <f>'[1]MIS Aug 24'!AS56</f>
        <v>-261437.02739517088</v>
      </c>
      <c r="AY139" s="48">
        <f>'[1]MIS Aug 24'!AU56</f>
        <v>0</v>
      </c>
      <c r="AZ139" s="48">
        <f>'[1]MIS Aug 24'!AW56</f>
        <v>0</v>
      </c>
      <c r="BA139" s="48">
        <f>'[1]MIS Aug 24'!AY56</f>
        <v>-171371.4125462696</v>
      </c>
      <c r="BB139" s="48">
        <f>'[1]MIS Aug 24'!BA56</f>
        <v>-23245.511020000093</v>
      </c>
      <c r="BC139" s="48">
        <f>'[1]MIS Aug 24'!AQ56</f>
        <v>962463.27934535872</v>
      </c>
      <c r="BD139" s="48">
        <f>'[1]MIS Aug 24'!BC56</f>
        <v>-746034.06780273654</v>
      </c>
      <c r="BE139" s="50">
        <f>SUM(BE11:BE135)</f>
        <v>0</v>
      </c>
      <c r="BF139" s="48">
        <f>'[1]MIS Aug 24'!C56</f>
        <v>1369158.7263499992</v>
      </c>
      <c r="BO139" s="51"/>
      <c r="BP139" s="51"/>
    </row>
    <row r="140" spans="1:68" hidden="1" x14ac:dyDescent="0.35">
      <c r="D140" s="29" t="s">
        <v>383</v>
      </c>
      <c r="E140" s="52">
        <f>E139+E138</f>
        <v>-209716.5399999998</v>
      </c>
      <c r="F140" s="52">
        <f t="shared" ref="F140:BD140" si="5">F139+F138</f>
        <v>-546620.7200000002</v>
      </c>
      <c r="G140" s="52">
        <f t="shared" si="5"/>
        <v>0</v>
      </c>
      <c r="H140" s="52">
        <f t="shared" si="5"/>
        <v>-135576.46449999977</v>
      </c>
      <c r="I140" s="52">
        <f t="shared" si="5"/>
        <v>-273529.70999999996</v>
      </c>
      <c r="J140" s="52">
        <f t="shared" si="5"/>
        <v>206153.56168974214</v>
      </c>
      <c r="K140" s="52">
        <f t="shared" si="5"/>
        <v>305578.82039000001</v>
      </c>
      <c r="L140" s="52">
        <f t="shared" si="5"/>
        <v>0</v>
      </c>
      <c r="M140" s="52">
        <f t="shared" si="5"/>
        <v>-219015.31395670958</v>
      </c>
      <c r="N140" s="52">
        <f t="shared" si="5"/>
        <v>-193220.06405948568</v>
      </c>
      <c r="O140" s="52">
        <f t="shared" si="5"/>
        <v>-8738218.2100000009</v>
      </c>
      <c r="P140" s="52">
        <f t="shared" si="5"/>
        <v>0</v>
      </c>
      <c r="Q140" s="52">
        <f t="shared" si="5"/>
        <v>0</v>
      </c>
      <c r="R140" s="52">
        <f t="shared" si="5"/>
        <v>9585.7833333336748</v>
      </c>
      <c r="S140" s="52">
        <f t="shared" si="5"/>
        <v>-414269.57396746078</v>
      </c>
      <c r="T140" s="52">
        <f t="shared" si="5"/>
        <v>0</v>
      </c>
      <c r="U140" s="52">
        <f t="shared" si="5"/>
        <v>-210217.45780714275</v>
      </c>
      <c r="V140" s="52">
        <f t="shared" si="5"/>
        <v>0</v>
      </c>
      <c r="W140" s="52">
        <f t="shared" si="5"/>
        <v>-501120.42380166519</v>
      </c>
      <c r="X140" s="52">
        <f t="shared" si="5"/>
        <v>-166119.14666666696</v>
      </c>
      <c r="Y140" s="52">
        <f t="shared" si="5"/>
        <v>-222906.65286500193</v>
      </c>
      <c r="Z140" s="52">
        <f t="shared" si="5"/>
        <v>275701.98279999988</v>
      </c>
      <c r="AA140" s="52">
        <f t="shared" si="5"/>
        <v>318186.66876666714</v>
      </c>
      <c r="AB140" s="52">
        <f t="shared" si="5"/>
        <v>0</v>
      </c>
      <c r="AC140" s="52">
        <f t="shared" si="5"/>
        <v>485641.40336137591</v>
      </c>
      <c r="AD140" s="52">
        <f t="shared" si="5"/>
        <v>133150.38137670234</v>
      </c>
      <c r="AE140" s="52">
        <f t="shared" si="5"/>
        <v>-916311.69746923563</v>
      </c>
      <c r="AF140" s="52">
        <f t="shared" si="5"/>
        <v>-425118.50993550895</v>
      </c>
      <c r="AG140" s="52">
        <f t="shared" si="5"/>
        <v>145662.35833333363</v>
      </c>
      <c r="AH140" s="52">
        <f t="shared" si="5"/>
        <v>-414507.93383333343</v>
      </c>
      <c r="AI140" s="52">
        <f t="shared" si="5"/>
        <v>-478970.75379342353</v>
      </c>
      <c r="AJ140" s="52">
        <f t="shared" si="5"/>
        <v>468811.87657106668</v>
      </c>
      <c r="AK140" s="52">
        <f t="shared" si="5"/>
        <v>0</v>
      </c>
      <c r="AL140" s="52">
        <f t="shared" si="5"/>
        <v>0</v>
      </c>
      <c r="AM140" s="52">
        <f t="shared" si="5"/>
        <v>0</v>
      </c>
      <c r="AN140" s="52">
        <f t="shared" si="5"/>
        <v>-90126.122807576787</v>
      </c>
      <c r="AO140" s="52">
        <f t="shared" si="5"/>
        <v>871436.61414919421</v>
      </c>
      <c r="AP140" s="52">
        <f t="shared" si="5"/>
        <v>-315459.89961420791</v>
      </c>
      <c r="AQ140" s="52">
        <f t="shared" si="5"/>
        <v>-553376.45581299206</v>
      </c>
      <c r="AR140" s="52">
        <f t="shared" si="5"/>
        <v>728795.41404603422</v>
      </c>
      <c r="AS140" s="52">
        <f t="shared" si="5"/>
        <v>-153603.68701000977</v>
      </c>
      <c r="AT140" s="52">
        <f t="shared" si="5"/>
        <v>-681451.12997144856</v>
      </c>
      <c r="AU140" s="52">
        <f t="shared" si="5"/>
        <v>0</v>
      </c>
      <c r="AV140" s="52">
        <f t="shared" si="5"/>
        <v>-13824.011159707792</v>
      </c>
      <c r="AW140" s="52">
        <f t="shared" si="5"/>
        <v>108210.46533642034</v>
      </c>
      <c r="AX140" s="52">
        <f t="shared" si="5"/>
        <v>-261437.02739517088</v>
      </c>
      <c r="AY140" s="52">
        <f t="shared" si="5"/>
        <v>0</v>
      </c>
      <c r="AZ140" s="52">
        <f t="shared" si="5"/>
        <v>0</v>
      </c>
      <c r="BA140" s="52">
        <f t="shared" si="5"/>
        <v>-171371.4125462696</v>
      </c>
      <c r="BB140" s="52">
        <f t="shared" si="5"/>
        <v>-23245.511020000093</v>
      </c>
      <c r="BC140" s="52">
        <f t="shared" si="5"/>
        <v>962463.27934535872</v>
      </c>
      <c r="BD140" s="52">
        <f t="shared" si="5"/>
        <v>-746034.06780273654</v>
      </c>
      <c r="BF140" s="52">
        <f>BF139+BF138</f>
        <v>1369158.7263499992</v>
      </c>
    </row>
    <row r="141" spans="1:68" x14ac:dyDescent="0.35">
      <c r="BG141" s="52"/>
    </row>
    <row r="142" spans="1:68" x14ac:dyDescent="0.35"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</row>
    <row r="143" spans="1:68" x14ac:dyDescent="0.35">
      <c r="M143" s="52"/>
      <c r="AB143" s="53"/>
      <c r="AE143" s="3"/>
      <c r="AF143" s="3"/>
      <c r="AG143" s="3"/>
      <c r="AH143" s="3"/>
    </row>
    <row r="144" spans="1:68" x14ac:dyDescent="0.35">
      <c r="AB144" s="53"/>
      <c r="AE144" s="3"/>
      <c r="AF144" s="3"/>
      <c r="AG144" s="3"/>
      <c r="AH144" s="3"/>
      <c r="BB144" s="52"/>
    </row>
    <row r="145" spans="1:57" s="3" customFormat="1" x14ac:dyDescent="0.35">
      <c r="A145" s="17"/>
      <c r="B145" s="18"/>
      <c r="C145" s="18"/>
      <c r="D145" s="18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</row>
  </sheetData>
  <autoFilter ref="A7:BI14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 Aug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Kumthekar</dc:creator>
  <cp:lastModifiedBy>Pradeep Kumthekar</cp:lastModifiedBy>
  <dcterms:created xsi:type="dcterms:W3CDTF">2024-09-11T12:05:12Z</dcterms:created>
  <dcterms:modified xsi:type="dcterms:W3CDTF">2024-09-11T12:07:58Z</dcterms:modified>
</cp:coreProperties>
</file>