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r.e\Desktop\Excel\"/>
    </mc:Choice>
  </mc:AlternateContent>
  <xr:revisionPtr revIDLastSave="0" documentId="13_ncr:1_{16EC20DD-5E0D-43CA-8429-C253BDD59177}" xr6:coauthVersionLast="47" xr6:coauthVersionMax="47" xr10:uidLastSave="{00000000-0000-0000-0000-000000000000}"/>
  <bookViews>
    <workbookView xWindow="28680" yWindow="-120" windowWidth="29040" windowHeight="15720" activeTab="3" xr2:uid="{DC237B24-4587-49E1-A747-D546D61AF57C}"/>
  </bookViews>
  <sheets>
    <sheet name="US NFP" sheetId="1" r:id="rId1"/>
    <sheet name="Ext US Core CPI (MoM)" sheetId="3" r:id="rId2"/>
    <sheet name="US GDP" sheetId="4" r:id="rId3"/>
    <sheet name="US COI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29" i="5" l="1"/>
  <c r="O127" i="5"/>
  <c r="M129" i="5"/>
  <c r="M127" i="5"/>
  <c r="K129" i="5"/>
  <c r="K127" i="5"/>
  <c r="I129" i="5"/>
  <c r="I127" i="5"/>
  <c r="G129" i="5"/>
  <c r="G127" i="5"/>
  <c r="P126" i="5"/>
  <c r="O126" i="5"/>
  <c r="N126" i="5"/>
  <c r="M126" i="5"/>
  <c r="L126" i="5"/>
  <c r="K126" i="5"/>
  <c r="J126" i="5"/>
  <c r="I126" i="5"/>
  <c r="H126" i="5"/>
  <c r="G126" i="5"/>
  <c r="S39" i="1" l="1"/>
  <c r="Q39" i="1"/>
  <c r="T38" i="1"/>
  <c r="S38" i="1"/>
  <c r="R38" i="1"/>
  <c r="Q38" i="1"/>
  <c r="O39" i="1"/>
  <c r="P38" i="1"/>
  <c r="O38" i="1"/>
  <c r="M39" i="1"/>
  <c r="N38" i="1"/>
  <c r="M38" i="1"/>
  <c r="K39" i="1"/>
  <c r="L38" i="1"/>
  <c r="K38" i="1"/>
  <c r="I39" i="1"/>
  <c r="J38" i="1"/>
  <c r="I38" i="1"/>
  <c r="G39" i="1"/>
  <c r="H38" i="1"/>
  <c r="G38" i="1"/>
  <c r="G130" i="5" l="1"/>
  <c r="O130" i="5"/>
  <c r="M130" i="5"/>
  <c r="K130" i="5"/>
  <c r="I130" i="5"/>
  <c r="Q41" i="1"/>
  <c r="I41" i="1"/>
  <c r="S41" i="1" l="1"/>
  <c r="G41" i="1"/>
  <c r="K41" i="1"/>
  <c r="M41" i="1"/>
  <c r="O41" i="1"/>
  <c r="AC63" i="3"/>
  <c r="AC64" i="3" s="1"/>
  <c r="AA63" i="3"/>
  <c r="AA64" i="3" s="1"/>
  <c r="Y63" i="3" a="1"/>
  <c r="Y63" i="3" s="1"/>
  <c r="Y64" i="3" s="1"/>
  <c r="W63" i="3"/>
  <c r="W64" i="3" s="1"/>
  <c r="U63" i="3"/>
  <c r="U64" i="3" s="1"/>
  <c r="S63" i="3" a="1"/>
  <c r="S63" i="3" s="1"/>
  <c r="S64" i="3" s="1"/>
  <c r="Q63" i="3"/>
  <c r="Q64" i="3" s="1"/>
  <c r="AD62" i="3"/>
  <c r="AD66" i="3" s="1"/>
  <c r="AC62" i="3"/>
  <c r="AC66" i="3" s="1"/>
  <c r="AB62" i="3"/>
  <c r="AB66" i="3" s="1"/>
  <c r="AA62" i="3"/>
  <c r="AA66" i="3" s="1"/>
  <c r="Z62" i="3"/>
  <c r="Y62" i="3"/>
  <c r="Y66" i="3" s="1"/>
  <c r="X62" i="3"/>
  <c r="X66" i="3" s="1"/>
  <c r="W62" i="3"/>
  <c r="W66" i="3" s="1"/>
  <c r="V62" i="3"/>
  <c r="V66" i="3" s="1"/>
  <c r="U62" i="3"/>
  <c r="U66" i="3" s="1"/>
  <c r="T62" i="3"/>
  <c r="T66" i="3" s="1"/>
  <c r="S62" i="3"/>
  <c r="S66" i="3" s="1"/>
  <c r="R62" i="3"/>
  <c r="R66" i="3" s="1"/>
  <c r="Q62" i="3"/>
  <c r="Q66" i="3" s="1"/>
  <c r="M128" i="5"/>
  <c r="G128" i="5"/>
  <c r="I128" i="5"/>
  <c r="K128" i="5"/>
  <c r="O128" i="5"/>
  <c r="O131" i="5"/>
  <c r="M131" i="5"/>
  <c r="L131" i="5"/>
  <c r="K131" i="5"/>
  <c r="J131" i="5"/>
  <c r="I131" i="5"/>
  <c r="H131" i="5"/>
  <c r="G131" i="5"/>
  <c r="Q40" i="1"/>
  <c r="O40" i="1"/>
  <c r="M40" i="1"/>
  <c r="K40" i="1"/>
  <c r="S42" i="1"/>
  <c r="Q42" i="1"/>
  <c r="O42" i="1"/>
  <c r="M42" i="1"/>
  <c r="K42" i="1"/>
  <c r="I42" i="1"/>
  <c r="G42" i="1"/>
  <c r="Z66" i="3"/>
  <c r="S40" i="1"/>
  <c r="I40" i="1"/>
  <c r="G40" i="1"/>
  <c r="F18" i="3"/>
  <c r="P131" i="5" l="1"/>
  <c r="N131" i="5"/>
  <c r="Y65" i="3"/>
  <c r="Q65" i="3"/>
  <c r="S65" i="3"/>
  <c r="W65" i="3"/>
  <c r="AA65" i="3"/>
  <c r="U65" i="3"/>
  <c r="AC65" i="3"/>
  <c r="F19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<sst xmlns="http://schemas.openxmlformats.org/spreadsheetml/2006/main" count="948" uniqueCount="645">
  <si>
    <t>USD basket</t>
  </si>
  <si>
    <t>EURUSD</t>
  </si>
  <si>
    <t>GBPUSD</t>
  </si>
  <si>
    <t>AUDUSD</t>
  </si>
  <si>
    <t>NZDUSD</t>
  </si>
  <si>
    <t>USDCAD</t>
  </si>
  <si>
    <t>USDCHF</t>
  </si>
  <si>
    <t>USDJPY</t>
  </si>
  <si>
    <t>buy</t>
  </si>
  <si>
    <t>sell</t>
  </si>
  <si>
    <t>RED</t>
  </si>
  <si>
    <t>GREEN</t>
  </si>
  <si>
    <t>NFP</t>
  </si>
  <si>
    <t>Jun 03, 2022 (May)</t>
  </si>
  <si>
    <t>390K</t>
  </si>
  <si>
    <t>325K</t>
  </si>
  <si>
    <t>436K</t>
  </si>
  <si>
    <t>May 06, 2022 (Apr)</t>
  </si>
  <si>
    <t>428K</t>
  </si>
  <si>
    <t>391K</t>
  </si>
  <si>
    <t>Apr 01, 2022 (Mar)</t>
  </si>
  <si>
    <t>431K</t>
  </si>
  <si>
    <t>490K</t>
  </si>
  <si>
    <t>750K</t>
  </si>
  <si>
    <t>Mar 04, 2022 (Feb)</t>
  </si>
  <si>
    <t>678K</t>
  </si>
  <si>
    <t>400K</t>
  </si>
  <si>
    <t>481K</t>
  </si>
  <si>
    <t>Feb 04, 2022 (Jan)</t>
  </si>
  <si>
    <t>467K</t>
  </si>
  <si>
    <t>150K</t>
  </si>
  <si>
    <t>510K</t>
  </si>
  <si>
    <t>Jan 07, 2022 (Dec)</t>
  </si>
  <si>
    <t>199K</t>
  </si>
  <si>
    <t>249K</t>
  </si>
  <si>
    <t>Dec 03, 2021 (Nov)</t>
  </si>
  <si>
    <t>210K</t>
  </si>
  <si>
    <t>550K</t>
  </si>
  <si>
    <t>546K</t>
  </si>
  <si>
    <t>Nov 05, 2021 (Oct)</t>
  </si>
  <si>
    <t>531K</t>
  </si>
  <si>
    <t>450K</t>
  </si>
  <si>
    <t>312K</t>
  </si>
  <si>
    <t>Oct 08, 2021 (Sep)</t>
  </si>
  <si>
    <t>194K</t>
  </si>
  <si>
    <t>500K</t>
  </si>
  <si>
    <t>366K</t>
  </si>
  <si>
    <t>Sep 03, 2021 (Aug)</t>
  </si>
  <si>
    <t>235K</t>
  </si>
  <si>
    <t>1,053K</t>
  </si>
  <si>
    <t>Aug 06, 2021 (Jul)</t>
  </si>
  <si>
    <t>943K</t>
  </si>
  <si>
    <t>870K</t>
  </si>
  <si>
    <t>938K</t>
  </si>
  <si>
    <t>Jul 02, 2021 (Jun)</t>
  </si>
  <si>
    <t>850K</t>
  </si>
  <si>
    <t>700K</t>
  </si>
  <si>
    <t>583K</t>
  </si>
  <si>
    <t>Jun 04, 2021 (May)</t>
  </si>
  <si>
    <t>559K</t>
  </si>
  <si>
    <t>650K</t>
  </si>
  <si>
    <t>278K</t>
  </si>
  <si>
    <t>May 07, 2021 (Apr)</t>
  </si>
  <si>
    <t>266K</t>
  </si>
  <si>
    <t>978K</t>
  </si>
  <si>
    <t>770K</t>
  </si>
  <si>
    <t>Apr 02, 2021 (Mar)</t>
  </si>
  <si>
    <t>916K</t>
  </si>
  <si>
    <t>647K</t>
  </si>
  <si>
    <t>468K</t>
  </si>
  <si>
    <t>Mar 05, 2021 (Feb)</t>
  </si>
  <si>
    <t>379K</t>
  </si>
  <si>
    <t>182K</t>
  </si>
  <si>
    <t>166K</t>
  </si>
  <si>
    <t>Feb 05, 2021 (Jan)</t>
  </si>
  <si>
    <t>49K</t>
  </si>
  <si>
    <t>50K</t>
  </si>
  <si>
    <t>-227K</t>
  </si>
  <si>
    <t>Actual</t>
  </si>
  <si>
    <t>Forecast</t>
  </si>
  <si>
    <t>Previous</t>
  </si>
  <si>
    <t>Time</t>
  </si>
  <si>
    <t>Up</t>
  </si>
  <si>
    <t>Down</t>
  </si>
  <si>
    <t xml:space="preserve">Based on volatility in 15-30 minutes timeframe; </t>
  </si>
  <si>
    <t>Investing.com Economic Calendar</t>
  </si>
  <si>
    <t>Average:</t>
  </si>
  <si>
    <t>% Success:</t>
  </si>
  <si>
    <t>% Success on Total of Trades:</t>
  </si>
  <si>
    <t>RN Excluded</t>
  </si>
  <si>
    <t>RN Included</t>
  </si>
  <si>
    <t>Previous NFP</t>
  </si>
  <si>
    <t>Jul 08, 2022 (Jun)</t>
  </si>
  <si>
    <t>268K</t>
  </si>
  <si>
    <t>Total Number of Trades</t>
  </si>
  <si>
    <t>PIP points used in testing:</t>
  </si>
  <si>
    <t>PIP point range:</t>
  </si>
  <si>
    <t>% Usage</t>
  </si>
  <si>
    <t>% Drawdown:</t>
  </si>
  <si>
    <t>for the high and low prices after announcement,</t>
  </si>
  <si>
    <t>in the same session.</t>
  </si>
  <si>
    <t>372K</t>
  </si>
  <si>
    <t>384K</t>
  </si>
  <si>
    <t>Jul 13, 2022 (Jun)</t>
  </si>
  <si>
    <t>Jun 10, 2022 (May)</t>
  </si>
  <si>
    <t>May 11, 2022 (Apr)</t>
  </si>
  <si>
    <t>Apr 12, 2022 (Mar)</t>
  </si>
  <si>
    <t>Mar 10, 2022 (Feb)</t>
  </si>
  <si>
    <t>Feb 10, 2022 (Jan)</t>
  </si>
  <si>
    <t>Jan 12, 2022 (Dec)</t>
  </si>
  <si>
    <t>Dec 10, 2021 (Nov)</t>
  </si>
  <si>
    <t>Nov 10, 2021 (Oct)</t>
  </si>
  <si>
    <t>Oct 13, 2021 (Sep)</t>
  </si>
  <si>
    <t>Sep 14, 2021 (Aug)</t>
  </si>
  <si>
    <t>Aug 11, 2021 (Jul)</t>
  </si>
  <si>
    <t>Jul 13, 2021 (Jun)</t>
  </si>
  <si>
    <t>Jun 10, 2021 (May)</t>
  </si>
  <si>
    <t>May 12, 2021 (Apr)</t>
  </si>
  <si>
    <t>Apr 13, 2021 (Mar)</t>
  </si>
  <si>
    <t>Mar 10, 2021 (Feb)</t>
  </si>
  <si>
    <t>Feb 10, 2021 (Jan)</t>
  </si>
  <si>
    <t>Jan 13, 2021 (Dec)</t>
  </si>
  <si>
    <t>Dec 10, 2020 (Nov)</t>
  </si>
  <si>
    <t>Nov 12, 2020 (Oct)</t>
  </si>
  <si>
    <t>Oct 13, 2020 (Sep)</t>
  </si>
  <si>
    <t>Sep 11, 2020 (Aug)</t>
  </si>
  <si>
    <t>Aug 12, 2020 (Jul)</t>
  </si>
  <si>
    <t>Jul 14, 2020 (Jun)</t>
  </si>
  <si>
    <t>Jun 10, 2020 (May)</t>
  </si>
  <si>
    <t>May 12, 2020 (Apr)</t>
  </si>
  <si>
    <t>Apr 10, 2020 (Mar)</t>
  </si>
  <si>
    <t>Mar 11, 2020 (Feb)</t>
  </si>
  <si>
    <t>Feb 13, 2020 (Jan)</t>
  </si>
  <si>
    <t>Jan 14, 2020 (Dec)</t>
  </si>
  <si>
    <t>Dec 11, 2019 (Nov)</t>
  </si>
  <si>
    <t>Nov 13, 2019 (Oct)</t>
  </si>
  <si>
    <t>Oct 10, 2019 (Sep)</t>
  </si>
  <si>
    <t>Sep 12, 2019 (Aug)</t>
  </si>
  <si>
    <t>Aug 13, 2019 (Jul)</t>
  </si>
  <si>
    <t>Jul 11, 2019 (Jun)</t>
  </si>
  <si>
    <t>Jun 12, 2019 (May)</t>
  </si>
  <si>
    <t>May 10, 2019 (Apr)</t>
  </si>
  <si>
    <t>Apr 10, 2019 (Mar)</t>
  </si>
  <si>
    <t>Mar 12, 2019 (Feb)</t>
  </si>
  <si>
    <t>Feb 13, 2019 (Jan)</t>
  </si>
  <si>
    <t>Jan 11, 2019 (Dec)</t>
  </si>
  <si>
    <t>Dec 12, 2018 (Nov)</t>
  </si>
  <si>
    <t>Nov 14, 2018 (Oct)</t>
  </si>
  <si>
    <t>Oct 11, 2018 (Sep)</t>
  </si>
  <si>
    <t>Sep 13, 2018 (Aug)</t>
  </si>
  <si>
    <t>Aug 10, 2018 (Jul)</t>
  </si>
  <si>
    <t>Jul 12, 2018 (Jun)</t>
  </si>
  <si>
    <t>Jun 12, 2018 (May)</t>
  </si>
  <si>
    <t>May 10, 2018 (Apr)</t>
  </si>
  <si>
    <t>Apr 11, 2018 (Mar)</t>
  </si>
  <si>
    <t>Mar 13, 2018 (Feb)</t>
  </si>
  <si>
    <t>Feb 14, 2018 (Jan)</t>
  </si>
  <si>
    <t>Jan 12, 2018 (Dec)</t>
  </si>
  <si>
    <t>Previous CPI</t>
  </si>
  <si>
    <t>Traded In-Line data as BULLISH</t>
  </si>
  <si>
    <t>80-120</t>
  </si>
  <si>
    <t>NO FIT</t>
  </si>
  <si>
    <t>RR Ratio:</t>
  </si>
  <si>
    <t>Always low volatility in December</t>
  </si>
  <si>
    <t>PIP point TP/SL:</t>
  </si>
  <si>
    <t>Average RR Ratio:</t>
  </si>
  <si>
    <t>NO FITs excluded</t>
  </si>
  <si>
    <t>Jul 15, 2022 (Jun)</t>
  </si>
  <si>
    <t>Jun 15, 2022 (May)</t>
  </si>
  <si>
    <t>May 17, 2022 (Apr)</t>
  </si>
  <si>
    <t>Apr 14, 2022 (Mar)</t>
  </si>
  <si>
    <t>Mar 16, 2022 (Feb)</t>
  </si>
  <si>
    <t>Feb 16, 2022 (Jan)</t>
  </si>
  <si>
    <t>Jan 14, 2022 (Dec)</t>
  </si>
  <si>
    <t>Dec 15, 2021 (Nov)</t>
  </si>
  <si>
    <t>Nov 16, 2021 (Oct)</t>
  </si>
  <si>
    <t>Oct 15, 2021 (Sep)</t>
  </si>
  <si>
    <t>Sep 16, 2021 (Aug)</t>
  </si>
  <si>
    <t>Aug 17, 2021 (Jul)</t>
  </si>
  <si>
    <t>Jul 16, 2021 (Jun)</t>
  </si>
  <si>
    <t>Jun 15, 2021 (May)</t>
  </si>
  <si>
    <t>May 14, 2021 (Apr)</t>
  </si>
  <si>
    <t>Apr 15, 2021 (Mar)</t>
  </si>
  <si>
    <t>Mar 16, 2021 (Feb)</t>
  </si>
  <si>
    <t>Feb 17, 2021 (Jan)</t>
  </si>
  <si>
    <t>Jan 15, 2021 (Dec)</t>
  </si>
  <si>
    <t>Dec 16, 2020 (Nov)</t>
  </si>
  <si>
    <t>Nov 17, 2020 (Oct)</t>
  </si>
  <si>
    <t>Oct 16, 2020 (Sep)</t>
  </si>
  <si>
    <t>Sep 16, 2020 (Aug)</t>
  </si>
  <si>
    <t>Aug 14, 2020 (Jul)</t>
  </si>
  <si>
    <t>Jul 16, 2020 (Jun)</t>
  </si>
  <si>
    <t>Jun 16, 2020 (May)</t>
  </si>
  <si>
    <t>May 15, 2020 (Apr)</t>
  </si>
  <si>
    <t>Apr 15, 2020 (Mar)</t>
  </si>
  <si>
    <t>Mar 17, 2020 (Feb)</t>
  </si>
  <si>
    <t>Feb 14, 2020 (Jan)</t>
  </si>
  <si>
    <t>Jan 16, 2020 (Dec)</t>
  </si>
  <si>
    <t>Dec 13, 2019 (Nov)</t>
  </si>
  <si>
    <t>Nov 15, 2019 (Oct)</t>
  </si>
  <si>
    <t>Oct 16, 2019 (Sep)</t>
  </si>
  <si>
    <t>Sep 13, 2019 (Aug)</t>
  </si>
  <si>
    <t>Aug 15, 2019 (Jul)</t>
  </si>
  <si>
    <t>Jul 16, 2019 (Jun)</t>
  </si>
  <si>
    <t>Jun 14, 2019 (May)</t>
  </si>
  <si>
    <t>May 15, 2019 (Apr)</t>
  </si>
  <si>
    <t>Apr 18, 2019 (Mar)</t>
  </si>
  <si>
    <t>Apr 01, 2019 (Feb)</t>
  </si>
  <si>
    <t>Mar 11, 2019 (Jan)</t>
  </si>
  <si>
    <t>Feb 14, 2019 (Dec)</t>
  </si>
  <si>
    <t>Dec 14, 2018 (Nov)</t>
  </si>
  <si>
    <t>Nov 15, 2018 (Oct)</t>
  </si>
  <si>
    <t>Oct 15, 2018 (Sep)</t>
  </si>
  <si>
    <t>Sep 14, 2018 (Aug)</t>
  </si>
  <si>
    <t>Aug 15, 2018 (Jul)</t>
  </si>
  <si>
    <t>Jul 16, 2018 (Jun)</t>
  </si>
  <si>
    <t>Jun 14, 2018 (May)</t>
  </si>
  <si>
    <t>May 15, 2018 (Apr)</t>
  </si>
  <si>
    <t>Apr 16, 2018 (Mar)</t>
  </si>
  <si>
    <t>Mar 14, 2018 (Feb)</t>
  </si>
  <si>
    <t>Previous CRS</t>
  </si>
  <si>
    <t>Previous COI</t>
  </si>
  <si>
    <t>Jul 20, 2022</t>
  </si>
  <si>
    <t>0.333M</t>
  </si>
  <si>
    <t>3.254M</t>
  </si>
  <si>
    <t>Jul 13, 2022</t>
  </si>
  <si>
    <t>-0.154M</t>
  </si>
  <si>
    <t>8.235M</t>
  </si>
  <si>
    <t>Jul 07, 2022</t>
  </si>
  <si>
    <t>-1.043M</t>
  </si>
  <si>
    <t>-2.762M</t>
  </si>
  <si>
    <t>Jun 29, 2022</t>
  </si>
  <si>
    <t>-0.569M</t>
  </si>
  <si>
    <t>-0.386M</t>
  </si>
  <si>
    <t>1.956M</t>
  </si>
  <si>
    <t>Jun 15, 2022</t>
  </si>
  <si>
    <t>-1.314M</t>
  </si>
  <si>
    <t>2.025M</t>
  </si>
  <si>
    <t>Jun 08, 2022</t>
  </si>
  <si>
    <t>-1.917M</t>
  </si>
  <si>
    <t>-5.068M</t>
  </si>
  <si>
    <t>Jun 02, 2022</t>
  </si>
  <si>
    <t>-1.350M</t>
  </si>
  <si>
    <t>-1.019M</t>
  </si>
  <si>
    <t>May 25, 2022</t>
  </si>
  <si>
    <t>-0.737M</t>
  </si>
  <si>
    <t>-3.394M</t>
  </si>
  <si>
    <t>May 18, 2022</t>
  </si>
  <si>
    <t>1.383M</t>
  </si>
  <si>
    <t>8.487M</t>
  </si>
  <si>
    <t>May 11, 2022</t>
  </si>
  <si>
    <t>-0.457M</t>
  </si>
  <si>
    <t>1.302M</t>
  </si>
  <si>
    <t>May 04, 2022</t>
  </si>
  <si>
    <t>-0.829M</t>
  </si>
  <si>
    <t>0.692M</t>
  </si>
  <si>
    <t>Apr 27, 2022</t>
  </si>
  <si>
    <t>2.000M</t>
  </si>
  <si>
    <t>-8.020M</t>
  </si>
  <si>
    <t>Apr 20, 2022</t>
  </si>
  <si>
    <t>2.471M</t>
  </si>
  <si>
    <t>9.382M</t>
  </si>
  <si>
    <t>Apr 13, 2022</t>
  </si>
  <si>
    <t>0.863M</t>
  </si>
  <si>
    <t>2.421M</t>
  </si>
  <si>
    <t>Apr 06, 2022</t>
  </si>
  <si>
    <t>-2.056M</t>
  </si>
  <si>
    <t>-3.449M</t>
  </si>
  <si>
    <t>Mar 30, 2022</t>
  </si>
  <si>
    <t>-1.022M</t>
  </si>
  <si>
    <t>-2.508M</t>
  </si>
  <si>
    <t>Mar 23, 2022</t>
  </si>
  <si>
    <t>0.114M</t>
  </si>
  <si>
    <t>4.345M</t>
  </si>
  <si>
    <t>Mar 16, 2022</t>
  </si>
  <si>
    <t>-1.375M</t>
  </si>
  <si>
    <t>-1.863M</t>
  </si>
  <si>
    <t>Mar 09, 2022</t>
  </si>
  <si>
    <t>-0.657M</t>
  </si>
  <si>
    <t>-2.597M</t>
  </si>
  <si>
    <t>Mar 02, 2022</t>
  </si>
  <si>
    <t>2.748M</t>
  </si>
  <si>
    <t>4.515M</t>
  </si>
  <si>
    <t>Feb 24, 2022</t>
  </si>
  <si>
    <t>0.442M</t>
  </si>
  <si>
    <t>1.121M</t>
  </si>
  <si>
    <t>Feb 16, 2022</t>
  </si>
  <si>
    <t>-1.572M</t>
  </si>
  <si>
    <t>-4.756M</t>
  </si>
  <si>
    <t>Feb 09, 2022</t>
  </si>
  <si>
    <t>0.369M</t>
  </si>
  <si>
    <t>-1.046M</t>
  </si>
  <si>
    <t>Feb 02, 2022</t>
  </si>
  <si>
    <t>1.525M</t>
  </si>
  <si>
    <t>2.377M</t>
  </si>
  <si>
    <t>Jan 26, 2022</t>
  </si>
  <si>
    <t>-0.728M</t>
  </si>
  <si>
    <t>0.515M</t>
  </si>
  <si>
    <t>Jan 20, 2022</t>
  </si>
  <si>
    <t>-0.938M</t>
  </si>
  <si>
    <t>-4.553M</t>
  </si>
  <si>
    <t>Jan 12, 2022</t>
  </si>
  <si>
    <t>-1.904M</t>
  </si>
  <si>
    <t>-2.144M</t>
  </si>
  <si>
    <t>Jan 05, 2022</t>
  </si>
  <si>
    <t>-3.283M</t>
  </si>
  <si>
    <t>-3.576M</t>
  </si>
  <si>
    <t>Dec 29, 2021</t>
  </si>
  <si>
    <t>-3.233M</t>
  </si>
  <si>
    <t>-4.715M</t>
  </si>
  <si>
    <t>Dec 22, 2021</t>
  </si>
  <si>
    <t>-2.750M</t>
  </si>
  <si>
    <t>-4.584M</t>
  </si>
  <si>
    <t>Dec 15, 2021</t>
  </si>
  <si>
    <t>-2.082M</t>
  </si>
  <si>
    <t>-0.240M</t>
  </si>
  <si>
    <t>Dec 08, 2021</t>
  </si>
  <si>
    <t>-1.705M</t>
  </si>
  <si>
    <t>-0.910M</t>
  </si>
  <si>
    <t>Dec 01, 2021</t>
  </si>
  <si>
    <t>-1.237M</t>
  </si>
  <si>
    <t>1.017M</t>
  </si>
  <si>
    <t>Nov 24, 2021</t>
  </si>
  <si>
    <t>-0.481M</t>
  </si>
  <si>
    <t>-2.101M</t>
  </si>
  <si>
    <t>Nov 17, 2021</t>
  </si>
  <si>
    <t>1.398M</t>
  </si>
  <si>
    <t>1.001M</t>
  </si>
  <si>
    <t>Nov 10, 2021</t>
  </si>
  <si>
    <t>2.125M</t>
  </si>
  <si>
    <t>3.291M</t>
  </si>
  <si>
    <t>Nov 03, 2021</t>
  </si>
  <si>
    <t>2.225M</t>
  </si>
  <si>
    <t>4.267M</t>
  </si>
  <si>
    <t>Oct 27, 2021</t>
  </si>
  <si>
    <t>1.914M</t>
  </si>
  <si>
    <t>-0.431M</t>
  </si>
  <si>
    <t>Oct 20, 2021</t>
  </si>
  <si>
    <t>1.857M</t>
  </si>
  <si>
    <t>6.088M</t>
  </si>
  <si>
    <t>Oct 14, 2021</t>
  </si>
  <si>
    <t>0.702M</t>
  </si>
  <si>
    <t>2.346M</t>
  </si>
  <si>
    <t>Oct 06, 2021</t>
  </si>
  <si>
    <t>-0.418M</t>
  </si>
  <si>
    <t>4.578M</t>
  </si>
  <si>
    <t>Sep 29, 2021</t>
  </si>
  <si>
    <t>-1.652M</t>
  </si>
  <si>
    <t>-3.481M</t>
  </si>
  <si>
    <t>Sep 22, 2021</t>
  </si>
  <si>
    <t>-2.440M</t>
  </si>
  <si>
    <t>-6.422M</t>
  </si>
  <si>
    <t>Sep 15, 2021</t>
  </si>
  <si>
    <t>-3.544M</t>
  </si>
  <si>
    <t>-1.529M</t>
  </si>
  <si>
    <t>Sep 09, 2021</t>
  </si>
  <si>
    <t>-4.612M</t>
  </si>
  <si>
    <t>-7.169M</t>
  </si>
  <si>
    <t>Sep 01, 2021</t>
  </si>
  <si>
    <t>-3.088M</t>
  </si>
  <si>
    <t>-2.979M</t>
  </si>
  <si>
    <t>Aug 25, 2021</t>
  </si>
  <si>
    <t>-2.683M</t>
  </si>
  <si>
    <t>-3.234M</t>
  </si>
  <si>
    <t>Aug 18, 2021</t>
  </si>
  <si>
    <t>-1.055M</t>
  </si>
  <si>
    <t>-0.447M</t>
  </si>
  <si>
    <t>Aug 11, 2021</t>
  </si>
  <si>
    <t>-1.271M</t>
  </si>
  <si>
    <t>3.626M</t>
  </si>
  <si>
    <t>Aug 04, 2021</t>
  </si>
  <si>
    <t>-3.102M</t>
  </si>
  <si>
    <t>-4.089M</t>
  </si>
  <si>
    <t>Jul 28, 2021</t>
  </si>
  <si>
    <t>-2.928M</t>
  </si>
  <si>
    <t>2.108M</t>
  </si>
  <si>
    <t>Jul 21, 2021</t>
  </si>
  <si>
    <t>-4.466M</t>
  </si>
  <si>
    <t>-7.897M</t>
  </si>
  <si>
    <t>Jul 14, 2021</t>
  </si>
  <si>
    <t>-4.359M</t>
  </si>
  <si>
    <t>-6.866M</t>
  </si>
  <si>
    <t>Aug 05, 2022 (Jul)</t>
  </si>
  <si>
    <t>250K</t>
  </si>
  <si>
    <t>528K</t>
  </si>
  <si>
    <t>Aug 10, 2022 (Jul)</t>
  </si>
  <si>
    <t>Sep 02, 2022 (Aug)</t>
  </si>
  <si>
    <t>300K</t>
  </si>
  <si>
    <t>315K</t>
  </si>
  <si>
    <t>Sep 13, 2022 (Aug)</t>
  </si>
  <si>
    <t>Sep 28, 2022</t>
  </si>
  <si>
    <t>1.142M</t>
  </si>
  <si>
    <t>Sep 21, 2022</t>
  </si>
  <si>
    <t>2.161M</t>
  </si>
  <si>
    <t>2.442M</t>
  </si>
  <si>
    <t>Sep 14, 2022</t>
  </si>
  <si>
    <t>0.833M</t>
  </si>
  <si>
    <t>8.844M</t>
  </si>
  <si>
    <t>Sep 08, 2022</t>
  </si>
  <si>
    <t>-0.250M</t>
  </si>
  <si>
    <t>-3.326M</t>
  </si>
  <si>
    <t>Aug 31, 2022</t>
  </si>
  <si>
    <t>-1.483M</t>
  </si>
  <si>
    <t>-3.282M</t>
  </si>
  <si>
    <t>Aug 24, 2022</t>
  </si>
  <si>
    <t>-0.933M</t>
  </si>
  <si>
    <t>-7.056M</t>
  </si>
  <si>
    <t>Aug 17, 2022</t>
  </si>
  <si>
    <t>-0.275M</t>
  </si>
  <si>
    <t>5.458M</t>
  </si>
  <si>
    <t>Aug 10, 2022</t>
  </si>
  <si>
    <t>0.073M</t>
  </si>
  <si>
    <t>4.467M</t>
  </si>
  <si>
    <t>Aug 03, 2022</t>
  </si>
  <si>
    <t>-0.629M</t>
  </si>
  <si>
    <t>-4.523M</t>
  </si>
  <si>
    <t>Jul 27, 2022</t>
  </si>
  <si>
    <t>-1.037M</t>
  </si>
  <si>
    <t>-0.446M</t>
  </si>
  <si>
    <t>1.357M</t>
  </si>
  <si>
    <t>BRENT Standard</t>
  </si>
  <si>
    <t>BRENT Contrarian</t>
  </si>
  <si>
    <t>BRENT/w 200 EMA</t>
  </si>
  <si>
    <t>BRENT B-S+</t>
  </si>
  <si>
    <t>BRENT MACD 15m</t>
  </si>
  <si>
    <t>-0.215M</t>
  </si>
  <si>
    <t>Oct 05, 2022</t>
  </si>
  <si>
    <t>2.052M</t>
  </si>
  <si>
    <t>-1.356M</t>
  </si>
  <si>
    <t>Oct 07, 2022 (Sep)</t>
  </si>
  <si>
    <t>Oct 13, 2022</t>
  </si>
  <si>
    <t>9.880M</t>
  </si>
  <si>
    <t>1.750M</t>
  </si>
  <si>
    <t>Oct 19, 2022</t>
  </si>
  <si>
    <t>1.380M</t>
  </si>
  <si>
    <t>Shift to MaCD 15m</t>
  </si>
  <si>
    <t>-1.725M</t>
  </si>
  <si>
    <t>Oct 26, 2022</t>
  </si>
  <si>
    <t>2.588M</t>
  </si>
  <si>
    <t>1.029M</t>
  </si>
  <si>
    <t>Oct 13, 2022 (Sep)</t>
  </si>
  <si>
    <t>Nov 10, 2022 (Oct)</t>
  </si>
  <si>
    <t>CPI</t>
  </si>
  <si>
    <t>Nov 02, 2022</t>
  </si>
  <si>
    <t>-3.115M</t>
  </si>
  <si>
    <t>0.367M</t>
  </si>
  <si>
    <t>Nov 09, 2022</t>
  </si>
  <si>
    <t>3.925M</t>
  </si>
  <si>
    <t>1.360M</t>
  </si>
  <si>
    <t>Nov 16, 2022</t>
  </si>
  <si>
    <t>-0.440M</t>
  </si>
  <si>
    <t>-5.400M</t>
  </si>
  <si>
    <t>Nov 23, 2022</t>
  </si>
  <si>
    <t>-3.691M</t>
  </si>
  <si>
    <t>Nov 30, 2022</t>
  </si>
  <si>
    <t>-2.758M</t>
  </si>
  <si>
    <t>-12.580M</t>
  </si>
  <si>
    <t>263K</t>
  </si>
  <si>
    <t>Nov 04, 2022 (Oct)</t>
  </si>
  <si>
    <t>261K</t>
  </si>
  <si>
    <t>200K</t>
  </si>
  <si>
    <t>Dec 02, 2022 (Nov)</t>
  </si>
  <si>
    <t xml:space="preserve">   </t>
  </si>
  <si>
    <t>Dec 07, 2022</t>
  </si>
  <si>
    <t>-3.305M</t>
  </si>
  <si>
    <t>-5.187M</t>
  </si>
  <si>
    <t>Dec 14, 2022</t>
  </si>
  <si>
    <t>10.231M</t>
  </si>
  <si>
    <t>-3.595M</t>
  </si>
  <si>
    <t>Dec 21, 2022</t>
  </si>
  <si>
    <t>-5.894M</t>
  </si>
  <si>
    <t>-1.657M</t>
  </si>
  <si>
    <t>Dec 29, 2022</t>
  </si>
  <si>
    <t>0.718M</t>
  </si>
  <si>
    <t>Jan 05, 2023</t>
  </si>
  <si>
    <t>1.154M</t>
  </si>
  <si>
    <t>1.694M</t>
  </si>
  <si>
    <t>Jan 06, 2023 (Dec)</t>
  </si>
  <si>
    <t>223K</t>
  </si>
  <si>
    <t>Jan 11, 2023</t>
  </si>
  <si>
    <t>-2.243M</t>
  </si>
  <si>
    <t>18.962M</t>
  </si>
  <si>
    <t>Jan 19, 2023</t>
  </si>
  <si>
    <t>-0.593M</t>
  </si>
  <si>
    <t>8.408M</t>
  </si>
  <si>
    <t>Jan 25, 2023</t>
  </si>
  <si>
    <t>0.533M</t>
  </si>
  <si>
    <t>0.971M</t>
  </si>
  <si>
    <t>Feb 01, 2023</t>
  </si>
  <si>
    <t>0.376M</t>
  </si>
  <si>
    <t>Feb 03, 2023 (Jan)</t>
  </si>
  <si>
    <t>185K</t>
  </si>
  <si>
    <t>CONDITIONAL FIT</t>
  </si>
  <si>
    <t>517K</t>
  </si>
  <si>
    <t>4.140M</t>
  </si>
  <si>
    <t>Feb 08, 2023</t>
  </si>
  <si>
    <t>2.457M</t>
  </si>
  <si>
    <t>2.423M</t>
  </si>
  <si>
    <t>Investing.com discrepancy</t>
  </si>
  <si>
    <t>Feb 15, 2023</t>
  </si>
  <si>
    <t>1.166M</t>
  </si>
  <si>
    <t>16.283M</t>
  </si>
  <si>
    <t>Feb 23, 2023</t>
  </si>
  <si>
    <t>2.083M</t>
  </si>
  <si>
    <t>7.648M</t>
  </si>
  <si>
    <t>Mar 01, 2023</t>
  </si>
  <si>
    <t>0.457M</t>
  </si>
  <si>
    <t>1.165M</t>
  </si>
  <si>
    <t>Moderate-risk returns were not counted in drawdown percentage. "BRENT MaCD 15m" strategy is utilized as per loss of momentum to use contrarian approach. 64 weeks of data utilized in backtesting.</t>
  </si>
  <si>
    <t>Mar 08, 2023</t>
  </si>
  <si>
    <t>0.395M</t>
  </si>
  <si>
    <t>-1.694M</t>
  </si>
  <si>
    <t>Mar 10, 2023 (Feb)</t>
  </si>
  <si>
    <t>205K</t>
  </si>
  <si>
    <t>311K</t>
  </si>
  <si>
    <t>SVB Collapse</t>
  </si>
  <si>
    <t>Mar 15, 2023</t>
  </si>
  <si>
    <t>1.188M</t>
  </si>
  <si>
    <t>1.550M</t>
  </si>
  <si>
    <t>Mar 22, 2023</t>
  </si>
  <si>
    <t>-1.565M</t>
  </si>
  <si>
    <t>1.117M</t>
  </si>
  <si>
    <t>Critical Fed decision</t>
  </si>
  <si>
    <t>Mar 29, 2023</t>
  </si>
  <si>
    <t>0.092M</t>
  </si>
  <si>
    <t>Profit Factor:</t>
  </si>
  <si>
    <t>-7.489M</t>
  </si>
  <si>
    <t>Apr 05, 2023</t>
  </si>
  <si>
    <t>-2.329M</t>
  </si>
  <si>
    <t>-3.739M</t>
  </si>
  <si>
    <t>Apr 07, 2023 (Mar)</t>
  </si>
  <si>
    <t>239K</t>
  </si>
  <si>
    <t>236K</t>
  </si>
  <si>
    <t>Apr 12, 2023</t>
  </si>
  <si>
    <t>-0.583M</t>
  </si>
  <si>
    <t>0.597M</t>
  </si>
  <si>
    <t>COI data latency (3 mins)</t>
  </si>
  <si>
    <t>Apr 19, 2023</t>
  </si>
  <si>
    <t>-4.581M</t>
  </si>
  <si>
    <t>-1.088M</t>
  </si>
  <si>
    <t>Apr 26, 2023</t>
  </si>
  <si>
    <t>-1.486M</t>
  </si>
  <si>
    <t>-5.054M</t>
  </si>
  <si>
    <t>Good Friday / Data Discrepancy</t>
  </si>
  <si>
    <t>% Risk Neutral:</t>
  </si>
  <si>
    <t>May 03, 2023</t>
  </si>
  <si>
    <t>-1.280M</t>
  </si>
  <si>
    <t>-1.100M</t>
  </si>
  <si>
    <t>May 05, 2023 (Apr)</t>
  </si>
  <si>
    <t>180K</t>
  </si>
  <si>
    <t>253K</t>
  </si>
  <si>
    <t>May 10, 2023</t>
  </si>
  <si>
    <t>-0.917M</t>
  </si>
  <si>
    <t>2.951M</t>
  </si>
  <si>
    <t>May 17, 2023</t>
  </si>
  <si>
    <t>-0.920M</t>
  </si>
  <si>
    <t>5.040M</t>
  </si>
  <si>
    <t>May 24, 2023</t>
  </si>
  <si>
    <t>-12.456M</t>
  </si>
  <si>
    <t>Jun 01, 2023</t>
  </si>
  <si>
    <t>-1.101M</t>
  </si>
  <si>
    <t>4.488M</t>
  </si>
  <si>
    <t>Jun 02, 2023 (May)</t>
  </si>
  <si>
    <t>Jun 07, 2023</t>
  </si>
  <si>
    <t>-0.451M</t>
  </si>
  <si>
    <t>1.022M</t>
  </si>
  <si>
    <t>339K</t>
  </si>
  <si>
    <t>Jun 14, 2023</t>
  </si>
  <si>
    <t>7.919M</t>
  </si>
  <si>
    <t>1.482M</t>
  </si>
  <si>
    <t>Jun 22, 2023</t>
  </si>
  <si>
    <t>1.873M</t>
  </si>
  <si>
    <t>-3.831M</t>
  </si>
  <si>
    <t>BoE Surprise &amp; Russia Wagner Incident</t>
  </si>
  <si>
    <t>Jun 28, 2023</t>
  </si>
  <si>
    <t>-1.757M</t>
  </si>
  <si>
    <t>-9.603M</t>
  </si>
  <si>
    <t>Jul 06, 2023</t>
  </si>
  <si>
    <t>-0.983M</t>
  </si>
  <si>
    <t>-1.508M</t>
  </si>
  <si>
    <t>Jul 07, 2023 (Jun)</t>
  </si>
  <si>
    <t>225K</t>
  </si>
  <si>
    <t>209K</t>
  </si>
  <si>
    <t>Jul 12, 2023</t>
  </si>
  <si>
    <t>0.483M</t>
  </si>
  <si>
    <t>5.946M</t>
  </si>
  <si>
    <t>Jul 19, 2023</t>
  </si>
  <si>
    <t>-0.708M</t>
  </si>
  <si>
    <t>Jul 26, 2023</t>
  </si>
  <si>
    <t>-2.348M</t>
  </si>
  <si>
    <t>-0.600M</t>
  </si>
  <si>
    <t>Aug 02, 2023</t>
  </si>
  <si>
    <t>-1.367M</t>
  </si>
  <si>
    <t>-17.049M</t>
  </si>
  <si>
    <t>Aug 04, 2023 (Jul)</t>
  </si>
  <si>
    <t>187K</t>
  </si>
  <si>
    <t>Aug 09, 2023</t>
  </si>
  <si>
    <t>0.567M</t>
  </si>
  <si>
    <t>5.851M</t>
  </si>
  <si>
    <t>Sep 01, 2023 (Aug)</t>
  </si>
  <si>
    <t>Aug 16, 2023</t>
  </si>
  <si>
    <t>-2.320M</t>
  </si>
  <si>
    <t>-5.960M</t>
  </si>
  <si>
    <t>Aug 23, 2023</t>
  </si>
  <si>
    <t>-2.850M</t>
  </si>
  <si>
    <t>-6.135M</t>
  </si>
  <si>
    <t>-</t>
  </si>
  <si>
    <t>170K</t>
  </si>
  <si>
    <t>Aug 30, 2023</t>
  </si>
  <si>
    <t>-10.584M</t>
  </si>
  <si>
    <t>-3.267M</t>
  </si>
  <si>
    <t>Sep 07, 2023</t>
  </si>
  <si>
    <t>-2.064M</t>
  </si>
  <si>
    <t>-6.307M</t>
  </si>
  <si>
    <t>Sep 13, 2023</t>
  </si>
  <si>
    <t>3.954M</t>
  </si>
  <si>
    <t>-1.912M</t>
  </si>
  <si>
    <t>Sep 20, 2023</t>
  </si>
  <si>
    <t>-2.200M</t>
  </si>
  <si>
    <t>-2.135M</t>
  </si>
  <si>
    <t>Sep 27, 2023</t>
  </si>
  <si>
    <t>-1.320M</t>
  </si>
  <si>
    <t>-2.170M</t>
  </si>
  <si>
    <t>Oct 04, 2023</t>
  </si>
  <si>
    <t>-2.224M</t>
  </si>
  <si>
    <t>Oct 06, 2023 (Sep)</t>
  </si>
  <si>
    <t>336K</t>
  </si>
  <si>
    <t>Oct 12, 2023</t>
  </si>
  <si>
    <t>10.176M</t>
  </si>
  <si>
    <t>0.492M</t>
  </si>
  <si>
    <t>Oct 18, 2023</t>
  </si>
  <si>
    <t>-0.300M</t>
  </si>
  <si>
    <t>-4.491M</t>
  </si>
  <si>
    <t>Swapped</t>
  </si>
  <si>
    <t>Oct 25, 2023</t>
  </si>
  <si>
    <t>1.371M</t>
  </si>
  <si>
    <t>0.239M</t>
  </si>
  <si>
    <t>Nov 01, 2023</t>
  </si>
  <si>
    <t>1.261M</t>
  </si>
  <si>
    <t>0.774M</t>
  </si>
  <si>
    <t>Nov 03, 2023 (Oct)</t>
  </si>
  <si>
    <t>Nov 15, 2023</t>
  </si>
  <si>
    <t>1.793M</t>
  </si>
  <si>
    <t>Two weeks COI released in same day.</t>
  </si>
  <si>
    <t>3.600M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</si>
</sst>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2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04040"/>
      <name val="Trebuchet MS"/>
      <family val="2"/>
    </font>
    <font>
      <b/>
      <sz val="9"/>
      <color rgb="FF333333"/>
      <name val="Inherit"/>
    </font>
    <font>
      <sz val="9"/>
      <color rgb="FF333333"/>
      <name val="Arial"/>
      <family val="2"/>
    </font>
    <font>
      <sz val="9"/>
      <color rgb="FF0EA600"/>
      <name val="Arial"/>
      <family val="2"/>
    </font>
    <font>
      <sz val="9"/>
      <color rgb="FFFF0000"/>
      <name val="Arial"/>
      <family val="2"/>
    </font>
    <font>
      <b/>
      <sz val="11"/>
      <color rgb="FF404040"/>
      <name val="Arial"/>
      <family val="2"/>
    </font>
    <font>
      <b/>
      <sz val="9"/>
      <color rgb="FF0EA600"/>
      <name val="Arial"/>
      <family val="2"/>
    </font>
    <font>
      <b/>
      <sz val="9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404040"/>
      <name val="Trebuchet MS"/>
      <family val="2"/>
    </font>
    <font>
      <b/>
      <sz val="11"/>
      <name val="Calibri"/>
      <family val="2"/>
      <scheme val="minor"/>
    </font>
    <font>
      <b/>
      <sz val="9"/>
      <name val="Arial"/>
      <family val="2"/>
    </font>
    <font>
      <b/>
      <sz val="9"/>
      <color theme="1"/>
      <name val="Arial"/>
      <family val="2"/>
    </font>
    <font>
      <b/>
      <sz val="9"/>
      <color rgb="FF00B050"/>
      <name val="Arial"/>
      <family val="2"/>
    </font>
    <font>
      <b/>
      <sz val="9"/>
      <color rgb="FF333333"/>
      <name val="Arial"/>
      <family val="2"/>
    </font>
    <font>
      <sz val="9"/>
      <color rgb="FF000000"/>
      <name val="Arial"/>
      <family val="2"/>
    </font>
    <font>
      <b/>
      <sz val="10"/>
      <color rgb="FF404040"/>
      <name val="Trebuchet MS"/>
      <family val="2"/>
    </font>
    <font>
      <sz val="9"/>
      <color theme="1"/>
      <name val="Arial"/>
      <family val="2"/>
    </font>
    <font>
      <sz val="11"/>
      <name val="Calibri"/>
      <family val="2"/>
      <scheme val="minor"/>
    </font>
    <font>
      <sz val="9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EDF4F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rgb="FF494949"/>
      </left>
      <right/>
      <top/>
      <bottom style="medium">
        <color rgb="FF494949"/>
      </bottom>
      <diagonal/>
    </border>
    <border>
      <left style="medium">
        <color rgb="FF494949"/>
      </left>
      <right style="medium">
        <color rgb="FF494949"/>
      </right>
      <top/>
      <bottom style="medium">
        <color rgb="FF494949"/>
      </bottom>
      <diagonal/>
    </border>
    <border>
      <left style="medium">
        <color rgb="FF494949"/>
      </left>
      <right style="medium">
        <color rgb="FF49494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49494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494949"/>
      </left>
      <right/>
      <top style="medium">
        <color rgb="FF494949"/>
      </top>
      <bottom/>
      <diagonal/>
    </border>
    <border>
      <left style="medium">
        <color rgb="FF494949"/>
      </left>
      <right/>
      <top style="medium">
        <color indexed="64"/>
      </top>
      <bottom style="medium">
        <color indexed="64"/>
      </bottom>
      <diagonal/>
    </border>
    <border>
      <left style="medium">
        <color rgb="FF49494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20" fontId="4" fillId="2" borderId="4" xfId="0" applyNumberFormat="1" applyFont="1" applyFill="1" applyBorder="1" applyAlignment="1">
      <alignment horizontal="left" vertical="center" wrapText="1"/>
    </xf>
    <xf numFmtId="20" fontId="4" fillId="2" borderId="8" xfId="0" applyNumberFormat="1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20" fontId="4" fillId="2" borderId="10" xfId="0" applyNumberFormat="1" applyFont="1" applyFill="1" applyBorder="1" applyAlignment="1">
      <alignment horizontal="left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10" fillId="0" borderId="0" xfId="0" applyFont="1"/>
    <xf numFmtId="0" fontId="3" fillId="6" borderId="11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right" vertical="center"/>
    </xf>
    <xf numFmtId="0" fontId="6" fillId="6" borderId="5" xfId="0" applyFont="1" applyFill="1" applyBorder="1" applyAlignment="1">
      <alignment horizontal="right" vertical="center"/>
    </xf>
    <xf numFmtId="0" fontId="5" fillId="6" borderId="5" xfId="0" applyFont="1" applyFill="1" applyBorder="1" applyAlignment="1">
      <alignment horizontal="right" vertical="center"/>
    </xf>
    <xf numFmtId="0" fontId="0" fillId="4" borderId="2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7" borderId="20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6" fillId="6" borderId="25" xfId="0" applyFont="1" applyFill="1" applyBorder="1" applyAlignment="1">
      <alignment horizontal="right" vertical="center"/>
    </xf>
    <xf numFmtId="0" fontId="0" fillId="4" borderId="26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0" fillId="0" borderId="12" xfId="0" applyBorder="1"/>
    <xf numFmtId="0" fontId="13" fillId="3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0" fillId="4" borderId="31" xfId="0" applyFill="1" applyBorder="1" applyAlignment="1">
      <alignment horizontal="center"/>
    </xf>
    <xf numFmtId="0" fontId="0" fillId="4" borderId="32" xfId="0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34" xfId="0" applyFont="1" applyBorder="1" applyAlignment="1">
      <alignment horizontal="center"/>
    </xf>
    <xf numFmtId="165" fontId="15" fillId="2" borderId="35" xfId="0" applyNumberFormat="1" applyFont="1" applyFill="1" applyBorder="1" applyAlignment="1">
      <alignment horizontal="center" vertical="center"/>
    </xf>
    <xf numFmtId="0" fontId="0" fillId="8" borderId="12" xfId="0" applyFill="1" applyBorder="1"/>
    <xf numFmtId="0" fontId="0" fillId="8" borderId="28" xfId="0" applyFill="1" applyBorder="1"/>
    <xf numFmtId="1" fontId="12" fillId="8" borderId="28" xfId="0" applyNumberFormat="1" applyFont="1" applyFill="1" applyBorder="1"/>
    <xf numFmtId="1" fontId="12" fillId="8" borderId="29" xfId="0" applyNumberFormat="1" applyFont="1" applyFill="1" applyBorder="1"/>
    <xf numFmtId="0" fontId="0" fillId="0" borderId="0" xfId="0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3" fillId="6" borderId="34" xfId="0" applyFont="1" applyFill="1" applyBorder="1" applyAlignment="1">
      <alignment horizontal="center" vertical="center"/>
    </xf>
    <xf numFmtId="10" fontId="8" fillId="5" borderId="10" xfId="0" applyNumberFormat="1" applyFont="1" applyFill="1" applyBorder="1" applyAlignment="1">
      <alignment horizontal="right" vertical="center"/>
    </xf>
    <xf numFmtId="10" fontId="4" fillId="2" borderId="10" xfId="0" applyNumberFormat="1" applyFont="1" applyFill="1" applyBorder="1" applyAlignment="1">
      <alignment horizontal="right" vertical="center"/>
    </xf>
    <xf numFmtId="10" fontId="5" fillId="2" borderId="16" xfId="0" applyNumberFormat="1" applyFont="1" applyFill="1" applyBorder="1" applyAlignment="1">
      <alignment horizontal="right" vertical="center"/>
    </xf>
    <xf numFmtId="10" fontId="8" fillId="5" borderId="4" xfId="0" applyNumberFormat="1" applyFont="1" applyFill="1" applyBorder="1" applyAlignment="1">
      <alignment horizontal="right" vertical="center"/>
    </xf>
    <xf numFmtId="10" fontId="4" fillId="2" borderId="4" xfId="0" applyNumberFormat="1" applyFont="1" applyFill="1" applyBorder="1" applyAlignment="1">
      <alignment horizontal="right" vertical="center"/>
    </xf>
    <xf numFmtId="10" fontId="6" fillId="2" borderId="17" xfId="0" applyNumberFormat="1" applyFont="1" applyFill="1" applyBorder="1" applyAlignment="1">
      <alignment horizontal="right" vertical="center"/>
    </xf>
    <xf numFmtId="10" fontId="9" fillId="5" borderId="4" xfId="0" applyNumberFormat="1" applyFont="1" applyFill="1" applyBorder="1" applyAlignment="1">
      <alignment horizontal="right" vertical="center"/>
    </xf>
    <xf numFmtId="10" fontId="5" fillId="2" borderId="17" xfId="0" applyNumberFormat="1" applyFont="1" applyFill="1" applyBorder="1" applyAlignment="1">
      <alignment horizontal="right" vertical="center"/>
    </xf>
    <xf numFmtId="10" fontId="4" fillId="2" borderId="23" xfId="0" applyNumberFormat="1" applyFont="1" applyFill="1" applyBorder="1" applyAlignment="1">
      <alignment horizontal="right" vertical="center"/>
    </xf>
    <xf numFmtId="10" fontId="6" fillId="2" borderId="24" xfId="0" applyNumberFormat="1" applyFont="1" applyFill="1" applyBorder="1" applyAlignment="1">
      <alignment horizontal="right" vertical="center"/>
    </xf>
    <xf numFmtId="0" fontId="3" fillId="2" borderId="25" xfId="0" applyFont="1" applyFill="1" applyBorder="1" applyAlignment="1">
      <alignment horizontal="left" vertical="center" wrapText="1"/>
    </xf>
    <xf numFmtId="20" fontId="4" fillId="2" borderId="23" xfId="0" applyNumberFormat="1" applyFont="1" applyFill="1" applyBorder="1" applyAlignment="1">
      <alignment horizontal="left" vertical="center" wrapText="1"/>
    </xf>
    <xf numFmtId="0" fontId="5" fillId="6" borderId="25" xfId="0" applyFont="1" applyFill="1" applyBorder="1" applyAlignment="1">
      <alignment horizontal="right" vertical="center"/>
    </xf>
    <xf numFmtId="10" fontId="8" fillId="5" borderId="23" xfId="0" applyNumberFormat="1" applyFont="1" applyFill="1" applyBorder="1" applyAlignment="1">
      <alignment horizontal="right" vertical="center"/>
    </xf>
    <xf numFmtId="10" fontId="5" fillId="2" borderId="24" xfId="0" applyNumberFormat="1" applyFont="1" applyFill="1" applyBorder="1" applyAlignment="1">
      <alignment horizontal="right" vertical="center"/>
    </xf>
    <xf numFmtId="0" fontId="0" fillId="3" borderId="26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7" borderId="26" xfId="0" applyFill="1" applyBorder="1" applyAlignment="1">
      <alignment horizontal="center"/>
    </xf>
    <xf numFmtId="0" fontId="0" fillId="7" borderId="27" xfId="0" applyFill="1" applyBorder="1" applyAlignment="1">
      <alignment horizontal="center"/>
    </xf>
    <xf numFmtId="10" fontId="16" fillId="5" borderId="4" xfId="0" applyNumberFormat="1" applyFont="1" applyFill="1" applyBorder="1" applyAlignment="1">
      <alignment horizontal="right" vertical="center"/>
    </xf>
    <xf numFmtId="10" fontId="17" fillId="5" borderId="4" xfId="0" applyNumberFormat="1" applyFont="1" applyFill="1" applyBorder="1" applyAlignment="1">
      <alignment horizontal="right" vertical="center"/>
    </xf>
    <xf numFmtId="10" fontId="9" fillId="5" borderId="23" xfId="0" applyNumberFormat="1" applyFont="1" applyFill="1" applyBorder="1" applyAlignment="1">
      <alignment horizontal="right" vertical="center"/>
    </xf>
    <xf numFmtId="10" fontId="16" fillId="5" borderId="23" xfId="0" applyNumberFormat="1" applyFont="1" applyFill="1" applyBorder="1" applyAlignment="1">
      <alignment horizontal="right" vertical="center"/>
    </xf>
    <xf numFmtId="10" fontId="17" fillId="5" borderId="23" xfId="0" applyNumberFormat="1" applyFont="1" applyFill="1" applyBorder="1" applyAlignment="1">
      <alignment horizontal="right" vertical="center"/>
    </xf>
    <xf numFmtId="10" fontId="17" fillId="5" borderId="8" xfId="0" applyNumberFormat="1" applyFont="1" applyFill="1" applyBorder="1" applyAlignment="1">
      <alignment horizontal="right" vertical="center"/>
    </xf>
    <xf numFmtId="20" fontId="18" fillId="2" borderId="4" xfId="0" applyNumberFormat="1" applyFont="1" applyFill="1" applyBorder="1" applyAlignment="1">
      <alignment horizontal="left" vertical="center" wrapText="1"/>
    </xf>
    <xf numFmtId="20" fontId="18" fillId="2" borderId="23" xfId="0" applyNumberFormat="1" applyFont="1" applyFill="1" applyBorder="1" applyAlignment="1">
      <alignment horizontal="left" vertical="center" wrapText="1"/>
    </xf>
    <xf numFmtId="0" fontId="0" fillId="9" borderId="26" xfId="0" applyFill="1" applyBorder="1" applyAlignment="1">
      <alignment horizontal="center"/>
    </xf>
    <xf numFmtId="0" fontId="0" fillId="9" borderId="27" xfId="0" applyFill="1" applyBorder="1" applyAlignment="1">
      <alignment horizontal="center"/>
    </xf>
    <xf numFmtId="0" fontId="0" fillId="7" borderId="31" xfId="0" applyFill="1" applyBorder="1" applyAlignment="1">
      <alignment horizontal="center"/>
    </xf>
    <xf numFmtId="0" fontId="0" fillId="7" borderId="32" xfId="0" applyFill="1" applyBorder="1" applyAlignment="1">
      <alignment horizontal="center"/>
    </xf>
    <xf numFmtId="0" fontId="0" fillId="8" borderId="15" xfId="0" applyFill="1" applyBorder="1"/>
    <xf numFmtId="1" fontId="12" fillId="8" borderId="34" xfId="0" applyNumberFormat="1" applyFont="1" applyFill="1" applyBorder="1" applyAlignment="1">
      <alignment horizontal="center"/>
    </xf>
    <xf numFmtId="2" fontId="10" fillId="0" borderId="0" xfId="0" applyNumberFormat="1" applyFont="1" applyAlignment="1">
      <alignment horizontal="center"/>
    </xf>
    <xf numFmtId="10" fontId="10" fillId="0" borderId="0" xfId="0" applyNumberFormat="1" applyFont="1" applyAlignment="1">
      <alignment horizontal="center"/>
    </xf>
    <xf numFmtId="0" fontId="5" fillId="6" borderId="38" xfId="0" applyFont="1" applyFill="1" applyBorder="1" applyAlignment="1">
      <alignment horizontal="right" vertical="center"/>
    </xf>
    <xf numFmtId="0" fontId="7" fillId="2" borderId="33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10" fontId="19" fillId="2" borderId="4" xfId="0" applyNumberFormat="1" applyFont="1" applyFill="1" applyBorder="1" applyAlignment="1">
      <alignment horizontal="right" vertical="center"/>
    </xf>
    <xf numFmtId="0" fontId="3" fillId="10" borderId="4" xfId="0" applyFont="1" applyFill="1" applyBorder="1" applyAlignment="1">
      <alignment horizontal="left" vertical="center" wrapText="1"/>
    </xf>
    <xf numFmtId="20" fontId="4" fillId="10" borderId="4" xfId="0" applyNumberFormat="1" applyFont="1" applyFill="1" applyBorder="1" applyAlignment="1">
      <alignment horizontal="left" vertical="center" wrapText="1"/>
    </xf>
    <xf numFmtId="0" fontId="19" fillId="10" borderId="4" xfId="0" applyFont="1" applyFill="1" applyBorder="1" applyAlignment="1">
      <alignment horizontal="right" vertical="center"/>
    </xf>
    <xf numFmtId="10" fontId="4" fillId="10" borderId="4" xfId="0" applyNumberFormat="1" applyFont="1" applyFill="1" applyBorder="1" applyAlignment="1">
      <alignment horizontal="right" vertical="center"/>
    </xf>
    <xf numFmtId="10" fontId="19" fillId="10" borderId="4" xfId="0" applyNumberFormat="1" applyFont="1" applyFill="1" applyBorder="1" applyAlignment="1">
      <alignment horizontal="right" vertical="center"/>
    </xf>
    <xf numFmtId="0" fontId="6" fillId="6" borderId="39" xfId="0" applyFont="1" applyFill="1" applyBorder="1" applyAlignment="1">
      <alignment horizontal="right" vertical="center"/>
    </xf>
    <xf numFmtId="0" fontId="5" fillId="6" borderId="39" xfId="0" applyFont="1" applyFill="1" applyBorder="1" applyAlignment="1">
      <alignment horizontal="right" vertical="center"/>
    </xf>
    <xf numFmtId="0" fontId="5" fillId="6" borderId="40" xfId="0" applyFont="1" applyFill="1" applyBorder="1" applyAlignment="1">
      <alignment horizontal="right" vertical="center"/>
    </xf>
    <xf numFmtId="0" fontId="6" fillId="6" borderId="40" xfId="0" applyFont="1" applyFill="1" applyBorder="1" applyAlignment="1">
      <alignment horizontal="right" vertical="center"/>
    </xf>
    <xf numFmtId="10" fontId="6" fillId="2" borderId="4" xfId="0" applyNumberFormat="1" applyFont="1" applyFill="1" applyBorder="1" applyAlignment="1">
      <alignment horizontal="right" vertical="center"/>
    </xf>
    <xf numFmtId="10" fontId="5" fillId="2" borderId="4" xfId="0" applyNumberFormat="1" applyFont="1" applyFill="1" applyBorder="1" applyAlignment="1">
      <alignment horizontal="right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0" fillId="9" borderId="20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5" fillId="6" borderId="42" xfId="0" applyFont="1" applyFill="1" applyBorder="1" applyAlignment="1">
      <alignment horizontal="right" vertical="center"/>
    </xf>
    <xf numFmtId="0" fontId="5" fillId="6" borderId="34" xfId="0" applyFont="1" applyFill="1" applyBorder="1" applyAlignment="1">
      <alignment horizontal="right" vertical="center"/>
    </xf>
    <xf numFmtId="1" fontId="12" fillId="8" borderId="28" xfId="0" applyNumberFormat="1" applyFont="1" applyFill="1" applyBorder="1" applyAlignment="1">
      <alignment horizontal="center"/>
    </xf>
    <xf numFmtId="1" fontId="12" fillId="8" borderId="29" xfId="0" applyNumberFormat="1" applyFont="1" applyFill="1" applyBorder="1" applyAlignment="1">
      <alignment horizontal="center"/>
    </xf>
    <xf numFmtId="165" fontId="15" fillId="2" borderId="34" xfId="0" applyNumberFormat="1" applyFont="1" applyFill="1" applyBorder="1" applyAlignment="1">
      <alignment horizontal="center" vertical="center"/>
    </xf>
    <xf numFmtId="0" fontId="6" fillId="6" borderId="34" xfId="0" applyFont="1" applyFill="1" applyBorder="1" applyAlignment="1">
      <alignment horizontal="right" vertical="center"/>
    </xf>
    <xf numFmtId="1" fontId="12" fillId="8" borderId="43" xfId="0" applyNumberFormat="1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0" fillId="11" borderId="20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31" xfId="0" applyFill="1" applyBorder="1" applyAlignment="1">
      <alignment horizontal="center"/>
    </xf>
    <xf numFmtId="0" fontId="0" fillId="11" borderId="32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20" fontId="4" fillId="2" borderId="4" xfId="0" applyNumberFormat="1" applyFont="1" applyFill="1" applyBorder="1" applyAlignment="1">
      <alignment horizontal="center" vertical="center" wrapText="1"/>
    </xf>
    <xf numFmtId="0" fontId="19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20" fontId="4" fillId="10" borderId="4" xfId="0" applyNumberFormat="1" applyFont="1" applyFill="1" applyBorder="1" applyAlignment="1">
      <alignment horizontal="center" vertical="center" wrapText="1"/>
    </xf>
    <xf numFmtId="0" fontId="6" fillId="10" borderId="4" xfId="0" applyFont="1" applyFill="1" applyBorder="1" applyAlignment="1">
      <alignment horizontal="center" vertical="center"/>
    </xf>
    <xf numFmtId="0" fontId="4" fillId="10" borderId="4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wrapText="1"/>
    </xf>
    <xf numFmtId="0" fontId="19" fillId="2" borderId="7" xfId="0" applyFont="1" applyFill="1" applyBorder="1" applyAlignment="1">
      <alignment horizontal="center" vertical="center"/>
    </xf>
    <xf numFmtId="0" fontId="3" fillId="10" borderId="20" xfId="0" applyFont="1" applyFill="1" applyBorder="1" applyAlignment="1">
      <alignment horizontal="center" vertical="center" wrapText="1"/>
    </xf>
    <xf numFmtId="0" fontId="19" fillId="10" borderId="7" xfId="0" applyFont="1" applyFill="1" applyBorder="1" applyAlignment="1">
      <alignment horizontal="center" vertical="center"/>
    </xf>
    <xf numFmtId="0" fontId="3" fillId="6" borderId="44" xfId="0" applyFont="1" applyFill="1" applyBorder="1" applyAlignment="1">
      <alignment horizontal="center" vertical="center"/>
    </xf>
    <xf numFmtId="0" fontId="0" fillId="4" borderId="35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0" fillId="8" borderId="34" xfId="0" applyFill="1" applyBorder="1"/>
    <xf numFmtId="0" fontId="0" fillId="0" borderId="34" xfId="0" applyBorder="1"/>
    <xf numFmtId="0" fontId="21" fillId="2" borderId="16" xfId="0" applyFont="1" applyFill="1" applyBorder="1" applyAlignment="1">
      <alignment horizontal="center" vertical="center"/>
    </xf>
    <xf numFmtId="0" fontId="22" fillId="4" borderId="20" xfId="0" applyFont="1" applyFill="1" applyBorder="1" applyAlignment="1">
      <alignment horizontal="center"/>
    </xf>
    <xf numFmtId="0" fontId="22" fillId="4" borderId="7" xfId="0" applyFont="1" applyFill="1" applyBorder="1" applyAlignment="1">
      <alignment horizontal="center"/>
    </xf>
    <xf numFmtId="0" fontId="22" fillId="7" borderId="20" xfId="0" applyFont="1" applyFill="1" applyBorder="1" applyAlignment="1">
      <alignment horizontal="center"/>
    </xf>
    <xf numFmtId="0" fontId="22" fillId="7" borderId="7" xfId="0" applyFont="1" applyFill="1" applyBorder="1" applyAlignment="1">
      <alignment horizontal="center"/>
    </xf>
    <xf numFmtId="1" fontId="12" fillId="8" borderId="41" xfId="0" applyNumberFormat="1" applyFont="1" applyFill="1" applyBorder="1" applyAlignment="1">
      <alignment horizontal="center"/>
    </xf>
    <xf numFmtId="0" fontId="3" fillId="6" borderId="42" xfId="0" applyFont="1" applyFill="1" applyBorder="1" applyAlignment="1">
      <alignment horizontal="center" vertical="center"/>
    </xf>
    <xf numFmtId="0" fontId="13" fillId="2" borderId="46" xfId="0" applyFont="1" applyFill="1" applyBorder="1" applyAlignment="1">
      <alignment horizontal="center" vertical="center" wrapText="1"/>
    </xf>
    <xf numFmtId="0" fontId="13" fillId="3" borderId="46" xfId="0" applyFont="1" applyFill="1" applyBorder="1" applyAlignment="1">
      <alignment horizontal="center" vertical="center" wrapText="1"/>
    </xf>
    <xf numFmtId="0" fontId="13" fillId="4" borderId="46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left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 wrapText="1"/>
    </xf>
    <xf numFmtId="0" fontId="2" fillId="2" borderId="51" xfId="0" applyFont="1" applyFill="1" applyBorder="1" applyAlignment="1">
      <alignment horizontal="left" vertical="center" wrapText="1"/>
    </xf>
    <xf numFmtId="0" fontId="2" fillId="2" borderId="52" xfId="0" applyFont="1" applyFill="1" applyBorder="1" applyAlignment="1">
      <alignment horizontal="left" vertical="center" wrapText="1"/>
    </xf>
    <xf numFmtId="0" fontId="3" fillId="2" borderId="26" xfId="0" applyFont="1" applyFill="1" applyBorder="1" applyAlignment="1">
      <alignment horizontal="center" vertical="center" wrapText="1"/>
    </xf>
    <xf numFmtId="20" fontId="4" fillId="2" borderId="23" xfId="0" applyNumberFormat="1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/>
    </xf>
    <xf numFmtId="0" fontId="19" fillId="2" borderId="2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 wrapText="1"/>
    </xf>
    <xf numFmtId="20" fontId="4" fillId="2" borderId="54" xfId="0" applyNumberFormat="1" applyFont="1" applyFill="1" applyBorder="1" applyAlignment="1">
      <alignment horizontal="center" vertical="center" wrapText="1"/>
    </xf>
    <xf numFmtId="0" fontId="6" fillId="2" borderId="54" xfId="0" applyFont="1" applyFill="1" applyBorder="1" applyAlignment="1">
      <alignment horizontal="center" vertical="center"/>
    </xf>
    <xf numFmtId="0" fontId="4" fillId="2" borderId="54" xfId="0" applyFont="1" applyFill="1" applyBorder="1" applyAlignment="1">
      <alignment horizontal="center" vertical="center"/>
    </xf>
    <xf numFmtId="0" fontId="19" fillId="2" borderId="19" xfId="0" applyFont="1" applyFill="1" applyBorder="1" applyAlignment="1">
      <alignment horizontal="center" vertical="center"/>
    </xf>
    <xf numFmtId="0" fontId="22" fillId="7" borderId="31" xfId="0" applyFont="1" applyFill="1" applyBorder="1" applyAlignment="1">
      <alignment horizontal="center"/>
    </xf>
    <xf numFmtId="0" fontId="22" fillId="7" borderId="32" xfId="0" applyFont="1" applyFill="1" applyBorder="1" applyAlignment="1">
      <alignment horizontal="center"/>
    </xf>
    <xf numFmtId="0" fontId="22" fillId="4" borderId="31" xfId="0" applyFont="1" applyFill="1" applyBorder="1" applyAlignment="1">
      <alignment horizontal="center"/>
    </xf>
    <xf numFmtId="0" fontId="22" fillId="4" borderId="32" xfId="0" applyFont="1" applyFill="1" applyBorder="1" applyAlignment="1">
      <alignment horizontal="center"/>
    </xf>
    <xf numFmtId="0" fontId="0" fillId="9" borderId="31" xfId="0" applyFill="1" applyBorder="1" applyAlignment="1">
      <alignment horizontal="center"/>
    </xf>
    <xf numFmtId="0" fontId="0" fillId="9" borderId="32" xfId="0" applyFill="1" applyBorder="1" applyAlignment="1">
      <alignment horizontal="center"/>
    </xf>
    <xf numFmtId="0" fontId="22" fillId="9" borderId="20" xfId="0" applyFont="1" applyFill="1" applyBorder="1" applyAlignment="1">
      <alignment horizontal="center"/>
    </xf>
    <xf numFmtId="0" fontId="22" fillId="9" borderId="7" xfId="0" applyFont="1" applyFill="1" applyBorder="1" applyAlignment="1">
      <alignment horizontal="center"/>
    </xf>
    <xf numFmtId="0" fontId="23" fillId="2" borderId="4" xfId="0" applyFont="1" applyFill="1" applyBorder="1" applyAlignment="1">
      <alignment horizontal="center" vertical="center"/>
    </xf>
    <xf numFmtId="0" fontId="0" fillId="4" borderId="55" xfId="0" applyFill="1" applyBorder="1" applyAlignment="1">
      <alignment horizontal="center"/>
    </xf>
    <xf numFmtId="0" fontId="0" fillId="4" borderId="56" xfId="0" applyFill="1" applyBorder="1" applyAlignment="1">
      <alignment horizontal="center"/>
    </xf>
    <xf numFmtId="0" fontId="0" fillId="7" borderId="55" xfId="0" applyFill="1" applyBorder="1" applyAlignment="1">
      <alignment horizontal="center"/>
    </xf>
    <xf numFmtId="0" fontId="0" fillId="7" borderId="56" xfId="0" applyFill="1" applyBorder="1" applyAlignment="1">
      <alignment horizontal="center"/>
    </xf>
    <xf numFmtId="0" fontId="22" fillId="3" borderId="20" xfId="0" applyFont="1" applyFill="1" applyBorder="1" applyAlignment="1">
      <alignment horizontal="center"/>
    </xf>
    <xf numFmtId="0" fontId="22" fillId="3" borderId="7" xfId="0" applyFont="1" applyFill="1" applyBorder="1" applyAlignment="1">
      <alignment horizontal="center"/>
    </xf>
    <xf numFmtId="0" fontId="21" fillId="2" borderId="4" xfId="0" applyFont="1" applyFill="1" applyBorder="1" applyAlignment="1">
      <alignment horizontal="center" vertical="center"/>
    </xf>
    <xf numFmtId="0" fontId="9" fillId="13" borderId="4" xfId="0" applyFont="1" applyFill="1" applyBorder="1" applyAlignment="1">
      <alignment horizontal="center" vertical="center"/>
    </xf>
    <xf numFmtId="0" fontId="3" fillId="14" borderId="20" xfId="0" applyFont="1" applyFill="1" applyBorder="1" applyAlignment="1">
      <alignment horizontal="center" vertical="center" wrapText="1"/>
    </xf>
    <xf numFmtId="164" fontId="14" fillId="0" borderId="15" xfId="0" applyNumberFormat="1" applyFont="1" applyBorder="1" applyAlignment="1">
      <alignment horizontal="center"/>
    </xf>
    <xf numFmtId="164" fontId="14" fillId="0" borderId="30" xfId="0" applyNumberFormat="1" applyFont="1" applyBorder="1" applyAlignment="1">
      <alignment horizontal="center"/>
    </xf>
    <xf numFmtId="164" fontId="14" fillId="0" borderId="11" xfId="0" applyNumberFormat="1" applyFont="1" applyBorder="1" applyAlignment="1">
      <alignment horizontal="center"/>
    </xf>
    <xf numFmtId="164" fontId="14" fillId="0" borderId="14" xfId="0" applyNumberFormat="1" applyFont="1" applyBorder="1" applyAlignment="1">
      <alignment horizontal="center"/>
    </xf>
    <xf numFmtId="0" fontId="13" fillId="2" borderId="18" xfId="0" applyFont="1" applyFill="1" applyBorder="1" applyAlignment="1">
      <alignment horizontal="center" vertical="center" wrapText="1"/>
    </xf>
    <xf numFmtId="0" fontId="13" fillId="2" borderId="19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9" fillId="8" borderId="11" xfId="0" applyFont="1" applyFill="1" applyBorder="1" applyAlignment="1">
      <alignment horizontal="center" vertical="center"/>
    </xf>
    <xf numFmtId="0" fontId="9" fillId="8" borderId="14" xfId="0" applyFont="1" applyFill="1" applyBorder="1" applyAlignment="1">
      <alignment horizontal="center" vertical="center"/>
    </xf>
    <xf numFmtId="0" fontId="13" fillId="9" borderId="18" xfId="0" applyFont="1" applyFill="1" applyBorder="1" applyAlignment="1">
      <alignment horizontal="center" vertical="center" wrapText="1"/>
    </xf>
    <xf numFmtId="0" fontId="13" fillId="9" borderId="19" xfId="0" applyFont="1" applyFill="1" applyBorder="1" applyAlignment="1">
      <alignment horizontal="center" vertical="center" wrapText="1"/>
    </xf>
    <xf numFmtId="10" fontId="11" fillId="8" borderId="15" xfId="0" applyNumberFormat="1" applyFont="1" applyFill="1" applyBorder="1" applyAlignment="1">
      <alignment horizontal="center"/>
    </xf>
    <xf numFmtId="10" fontId="11" fillId="8" borderId="30" xfId="0" applyNumberFormat="1" applyFont="1" applyFill="1" applyBorder="1" applyAlignment="1">
      <alignment horizontal="center"/>
    </xf>
    <xf numFmtId="0" fontId="13" fillId="2" borderId="21" xfId="0" applyFont="1" applyFill="1" applyBorder="1" applyAlignment="1">
      <alignment horizontal="center" vertical="center" wrapText="1"/>
    </xf>
    <xf numFmtId="0" fontId="13" fillId="2" borderId="22" xfId="0" applyFont="1" applyFill="1" applyBorder="1" applyAlignment="1">
      <alignment horizontal="center" vertical="center" wrapText="1"/>
    </xf>
    <xf numFmtId="10" fontId="11" fillId="8" borderId="11" xfId="0" applyNumberFormat="1" applyFont="1" applyFill="1" applyBorder="1" applyAlignment="1">
      <alignment horizontal="center"/>
    </xf>
    <xf numFmtId="0" fontId="13" fillId="2" borderId="50" xfId="0" applyFont="1" applyFill="1" applyBorder="1" applyAlignment="1">
      <alignment horizontal="left" vertical="center" wrapText="1"/>
    </xf>
    <xf numFmtId="0" fontId="13" fillId="2" borderId="3" xfId="0" applyFont="1" applyFill="1" applyBorder="1" applyAlignment="1">
      <alignment horizontal="left" vertical="center" wrapText="1"/>
    </xf>
    <xf numFmtId="0" fontId="13" fillId="2" borderId="2" xfId="0" applyFont="1" applyFill="1" applyBorder="1" applyAlignment="1">
      <alignment horizontal="left" vertical="center" wrapText="1"/>
    </xf>
    <xf numFmtId="2" fontId="11" fillId="4" borderId="11" xfId="0" applyNumberFormat="1" applyFont="1" applyFill="1" applyBorder="1" applyAlignment="1">
      <alignment horizontal="center"/>
    </xf>
    <xf numFmtId="2" fontId="11" fillId="4" borderId="30" xfId="0" applyNumberFormat="1" applyFont="1" applyFill="1" applyBorder="1" applyAlignment="1">
      <alignment horizontal="center"/>
    </xf>
    <xf numFmtId="2" fontId="11" fillId="4" borderId="15" xfId="0" applyNumberFormat="1" applyFont="1" applyFill="1" applyBorder="1" applyAlignment="1">
      <alignment horizontal="center"/>
    </xf>
    <xf numFmtId="1" fontId="12" fillId="8" borderId="15" xfId="0" applyNumberFormat="1" applyFont="1" applyFill="1" applyBorder="1" applyAlignment="1">
      <alignment horizontal="center"/>
    </xf>
    <xf numFmtId="1" fontId="12" fillId="8" borderId="30" xfId="0" applyNumberFormat="1" applyFont="1" applyFill="1" applyBorder="1" applyAlignment="1">
      <alignment horizontal="center"/>
    </xf>
    <xf numFmtId="1" fontId="12" fillId="8" borderId="11" xfId="0" applyNumberFormat="1" applyFont="1" applyFill="1" applyBorder="1" applyAlignment="1">
      <alignment horizontal="center"/>
    </xf>
    <xf numFmtId="2" fontId="11" fillId="3" borderId="15" xfId="0" applyNumberFormat="1" applyFont="1" applyFill="1" applyBorder="1" applyAlignment="1">
      <alignment horizontal="center"/>
    </xf>
    <xf numFmtId="2" fontId="11" fillId="3" borderId="30" xfId="0" applyNumberFormat="1" applyFont="1" applyFill="1" applyBorder="1" applyAlignment="1">
      <alignment horizontal="center"/>
    </xf>
    <xf numFmtId="2" fontId="12" fillId="8" borderId="15" xfId="0" applyNumberFormat="1" applyFont="1" applyFill="1" applyBorder="1" applyAlignment="1">
      <alignment horizontal="center"/>
    </xf>
    <xf numFmtId="2" fontId="12" fillId="8" borderId="30" xfId="0" applyNumberFormat="1" applyFont="1" applyFill="1" applyBorder="1" applyAlignment="1">
      <alignment horizontal="center"/>
    </xf>
    <xf numFmtId="2" fontId="12" fillId="3" borderId="15" xfId="0" applyNumberFormat="1" applyFont="1" applyFill="1" applyBorder="1" applyAlignment="1">
      <alignment horizontal="center"/>
    </xf>
    <xf numFmtId="2" fontId="12" fillId="3" borderId="30" xfId="0" applyNumberFormat="1" applyFont="1" applyFill="1" applyBorder="1" applyAlignment="1">
      <alignment horizontal="center"/>
    </xf>
    <xf numFmtId="164" fontId="14" fillId="3" borderId="15" xfId="0" applyNumberFormat="1" applyFont="1" applyFill="1" applyBorder="1" applyAlignment="1">
      <alignment horizontal="center"/>
    </xf>
    <xf numFmtId="164" fontId="14" fillId="3" borderId="30" xfId="0" applyNumberFormat="1" applyFont="1" applyFill="1" applyBorder="1" applyAlignment="1">
      <alignment horizontal="center"/>
    </xf>
    <xf numFmtId="0" fontId="9" fillId="8" borderId="3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3" fillId="2" borderId="47" xfId="0" applyFont="1" applyFill="1" applyBorder="1" applyAlignment="1">
      <alignment horizontal="center" vertical="center" wrapText="1"/>
    </xf>
    <xf numFmtId="0" fontId="13" fillId="2" borderId="48" xfId="0" applyFont="1" applyFill="1" applyBorder="1" applyAlignment="1">
      <alignment horizontal="center" vertical="center" wrapText="1"/>
    </xf>
    <xf numFmtId="0" fontId="13" fillId="2" borderId="49" xfId="0" applyFont="1" applyFill="1" applyBorder="1" applyAlignment="1">
      <alignment horizontal="center" vertical="center" wrapText="1"/>
    </xf>
    <xf numFmtId="10" fontId="11" fillId="8" borderId="14" xfId="0" applyNumberFormat="1" applyFont="1" applyFill="1" applyBorder="1" applyAlignment="1">
      <alignment horizontal="center"/>
    </xf>
    <xf numFmtId="2" fontId="12" fillId="3" borderId="11" xfId="0" applyNumberFormat="1" applyFont="1" applyFill="1" applyBorder="1" applyAlignment="1">
      <alignment horizontal="center"/>
    </xf>
    <xf numFmtId="0" fontId="9" fillId="8" borderId="53" xfId="0" applyFont="1" applyFill="1" applyBorder="1" applyAlignment="1">
      <alignment horizontal="center" vertical="center"/>
    </xf>
    <xf numFmtId="0" fontId="9" fillId="8" borderId="44" xfId="0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20" fillId="2" borderId="41" xfId="0" applyFont="1" applyFill="1" applyBorder="1" applyAlignment="1">
      <alignment horizontal="center" vertical="center" wrapText="1"/>
    </xf>
    <xf numFmtId="0" fontId="20" fillId="2" borderId="29" xfId="0" applyFont="1" applyFill="1" applyBorder="1" applyAlignment="1">
      <alignment horizontal="center" vertical="center" wrapText="1"/>
    </xf>
    <xf numFmtId="2" fontId="12" fillId="7" borderId="15" xfId="0" applyNumberFormat="1" applyFont="1" applyFill="1" applyBorder="1" applyAlignment="1">
      <alignment horizontal="center"/>
    </xf>
    <xf numFmtId="2" fontId="12" fillId="7" borderId="30" xfId="0" applyNumberFormat="1" applyFont="1" applyFill="1" applyBorder="1" applyAlignment="1">
      <alignment horizontal="center"/>
    </xf>
    <xf numFmtId="164" fontId="14" fillId="11" borderId="11" xfId="0" applyNumberFormat="1" applyFont="1" applyFill="1" applyBorder="1" applyAlignment="1">
      <alignment horizontal="center"/>
    </xf>
    <xf numFmtId="164" fontId="14" fillId="11" borderId="14" xfId="0" applyNumberFormat="1" applyFont="1" applyFill="1" applyBorder="1" applyAlignment="1">
      <alignment horizontal="center"/>
    </xf>
    <xf numFmtId="2" fontId="12" fillId="4" borderId="15" xfId="0" applyNumberFormat="1" applyFont="1" applyFill="1" applyBorder="1" applyAlignment="1">
      <alignment horizontal="center"/>
    </xf>
    <xf numFmtId="2" fontId="12" fillId="4" borderId="1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67C15-5179-4DDB-B63A-70CE29FD61C1}">
  <dimension ref="A1:W47"/>
  <sheetViews>
    <sheetView workbookViewId="0">
      <selection activeCell="U5" sqref="U5"/>
    </sheetView>
  </sheetViews>
  <sheetFormatPr defaultRowHeight="15"/>
  <cols>
    <col min="1" max="1" width="16.85546875" customWidth="1"/>
    <col min="2" max="2" width="6" customWidth="1"/>
    <col min="3" max="3" width="6.28515625" customWidth="1"/>
    <col min="4" max="4" width="8.85546875" customWidth="1"/>
    <col min="5" max="5" width="7.7109375" customWidth="1"/>
    <col min="6" max="6" width="1.28515625" customWidth="1"/>
    <col min="21" max="21" width="24.85546875" customWidth="1"/>
  </cols>
  <sheetData>
    <row r="1" spans="1:21" ht="17.25" thickBot="1">
      <c r="A1" s="189" t="s">
        <v>85</v>
      </c>
      <c r="B1" s="190"/>
      <c r="C1" s="190"/>
      <c r="D1" s="190"/>
      <c r="E1" s="191"/>
      <c r="F1" s="15"/>
      <c r="G1" s="187" t="s">
        <v>1</v>
      </c>
      <c r="H1" s="188"/>
      <c r="I1" s="187" t="s">
        <v>2</v>
      </c>
      <c r="J1" s="188"/>
      <c r="K1" s="187" t="s">
        <v>3</v>
      </c>
      <c r="L1" s="188"/>
      <c r="M1" s="187" t="s">
        <v>4</v>
      </c>
      <c r="N1" s="188"/>
      <c r="O1" s="187" t="s">
        <v>5</v>
      </c>
      <c r="P1" s="188"/>
      <c r="Q1" s="198" t="s">
        <v>6</v>
      </c>
      <c r="R1" s="199"/>
      <c r="S1" s="187" t="s">
        <v>7</v>
      </c>
      <c r="T1" s="188"/>
    </row>
    <row r="2" spans="1:21" ht="15.75" thickBot="1">
      <c r="A2" s="11" t="s">
        <v>91</v>
      </c>
      <c r="B2" s="12" t="s">
        <v>81</v>
      </c>
      <c r="C2" s="12" t="s">
        <v>78</v>
      </c>
      <c r="D2" s="12" t="s">
        <v>79</v>
      </c>
      <c r="E2" s="13" t="s">
        <v>80</v>
      </c>
      <c r="F2" s="44"/>
      <c r="G2" s="43" t="s">
        <v>82</v>
      </c>
      <c r="H2" s="42" t="s">
        <v>83</v>
      </c>
      <c r="I2" s="41" t="s">
        <v>82</v>
      </c>
      <c r="J2" s="42" t="s">
        <v>83</v>
      </c>
      <c r="K2" s="41" t="s">
        <v>82</v>
      </c>
      <c r="L2" s="42" t="s">
        <v>83</v>
      </c>
      <c r="M2" s="41" t="s">
        <v>82</v>
      </c>
      <c r="N2" s="42" t="s">
        <v>83</v>
      </c>
      <c r="O2" s="41" t="s">
        <v>82</v>
      </c>
      <c r="P2" s="42" t="s">
        <v>83</v>
      </c>
      <c r="Q2" s="41" t="s">
        <v>82</v>
      </c>
      <c r="R2" s="42" t="s">
        <v>83</v>
      </c>
      <c r="S2" s="41" t="s">
        <v>82</v>
      </c>
      <c r="T2" s="42" t="s">
        <v>83</v>
      </c>
      <c r="U2" s="14"/>
    </row>
    <row r="3" spans="1:21" ht="15.75" thickBot="1">
      <c r="A3" s="5" t="s">
        <v>640</v>
      </c>
      <c r="B3" s="7">
        <v>0.35416666666666669</v>
      </c>
      <c r="C3" s="117" t="s">
        <v>30</v>
      </c>
      <c r="D3" s="110" t="s">
        <v>549</v>
      </c>
      <c r="E3" s="111" t="s">
        <v>626</v>
      </c>
      <c r="F3" s="44"/>
      <c r="G3" s="121"/>
      <c r="H3" s="122"/>
      <c r="I3" s="121"/>
      <c r="J3" s="122"/>
      <c r="K3" s="121"/>
      <c r="L3" s="122"/>
      <c r="M3" s="121"/>
      <c r="N3" s="122"/>
      <c r="O3" s="121"/>
      <c r="P3" s="122"/>
      <c r="Q3" s="121"/>
      <c r="R3" s="122"/>
      <c r="S3" s="121"/>
      <c r="T3" s="122"/>
      <c r="U3" s="14"/>
    </row>
    <row r="4" spans="1:21" ht="15.75" thickBot="1">
      <c r="A4" s="9" t="s">
        <v>625</v>
      </c>
      <c r="B4" s="10">
        <v>0.35416666666666669</v>
      </c>
      <c r="C4" s="115" t="s">
        <v>626</v>
      </c>
      <c r="D4" s="108" t="s">
        <v>607</v>
      </c>
      <c r="E4" s="141" t="s">
        <v>595</v>
      </c>
      <c r="F4" s="44"/>
      <c r="G4" s="31">
        <v>746</v>
      </c>
      <c r="H4" s="32">
        <v>429</v>
      </c>
      <c r="I4" s="31">
        <v>1008</v>
      </c>
      <c r="J4" s="32">
        <v>548</v>
      </c>
      <c r="K4" s="31">
        <v>443</v>
      </c>
      <c r="L4" s="32">
        <v>437</v>
      </c>
      <c r="M4" s="31">
        <v>371</v>
      </c>
      <c r="N4" s="32">
        <v>433</v>
      </c>
      <c r="O4" s="74">
        <v>220</v>
      </c>
      <c r="P4" s="75">
        <v>803</v>
      </c>
      <c r="Q4" s="31">
        <v>557</v>
      </c>
      <c r="R4" s="32">
        <v>472</v>
      </c>
      <c r="S4" s="31">
        <v>556</v>
      </c>
      <c r="T4" s="32">
        <v>69</v>
      </c>
      <c r="U4" s="14"/>
    </row>
    <row r="5" spans="1:21" ht="15.75" thickBot="1">
      <c r="A5" s="9" t="s">
        <v>599</v>
      </c>
      <c r="B5" s="10">
        <v>0.35416666666666669</v>
      </c>
      <c r="C5" s="115" t="s">
        <v>595</v>
      </c>
      <c r="D5" s="108" t="s">
        <v>607</v>
      </c>
      <c r="E5" s="141" t="s">
        <v>595</v>
      </c>
      <c r="F5" s="44"/>
      <c r="G5" s="31">
        <v>709</v>
      </c>
      <c r="H5" s="32">
        <v>390</v>
      </c>
      <c r="I5" s="31">
        <v>947</v>
      </c>
      <c r="J5" s="32">
        <v>411</v>
      </c>
      <c r="K5" s="31">
        <v>395</v>
      </c>
      <c r="L5" s="32">
        <v>445</v>
      </c>
      <c r="M5" s="31">
        <v>358</v>
      </c>
      <c r="N5" s="32">
        <v>449</v>
      </c>
      <c r="O5" s="31">
        <v>922</v>
      </c>
      <c r="P5" s="32">
        <v>241</v>
      </c>
      <c r="Q5" s="31">
        <v>339</v>
      </c>
      <c r="R5" s="32">
        <v>348</v>
      </c>
      <c r="S5" s="31">
        <v>1107</v>
      </c>
      <c r="T5" s="32">
        <v>748</v>
      </c>
      <c r="U5" s="14"/>
    </row>
    <row r="6" spans="1:21" ht="15.75" thickBot="1">
      <c r="A6" s="9" t="s">
        <v>594</v>
      </c>
      <c r="B6" s="10">
        <v>0.35416666666666669</v>
      </c>
      <c r="C6" s="117" t="s">
        <v>595</v>
      </c>
      <c r="D6" s="108" t="s">
        <v>460</v>
      </c>
      <c r="E6" s="109" t="s">
        <v>491</v>
      </c>
      <c r="F6" s="44"/>
      <c r="G6" s="19">
        <v>900</v>
      </c>
      <c r="H6" s="21">
        <v>178</v>
      </c>
      <c r="I6" s="19">
        <v>872</v>
      </c>
      <c r="J6" s="21">
        <v>298</v>
      </c>
      <c r="K6" s="19">
        <v>460</v>
      </c>
      <c r="L6" s="21">
        <v>182</v>
      </c>
      <c r="M6" s="19">
        <v>437</v>
      </c>
      <c r="N6" s="21">
        <v>180</v>
      </c>
      <c r="O6" s="19">
        <v>447</v>
      </c>
      <c r="P6" s="21">
        <v>300</v>
      </c>
      <c r="Q6" s="19">
        <v>611</v>
      </c>
      <c r="R6" s="21">
        <v>168</v>
      </c>
      <c r="S6" s="19">
        <v>1022</v>
      </c>
      <c r="T6" s="21">
        <v>334</v>
      </c>
      <c r="U6" s="14"/>
    </row>
    <row r="7" spans="1:21" ht="15.75" thickBot="1">
      <c r="A7" s="9" t="s">
        <v>580</v>
      </c>
      <c r="B7" s="10">
        <v>0.35416666666666669</v>
      </c>
      <c r="C7" s="117" t="s">
        <v>582</v>
      </c>
      <c r="D7" s="108" t="s">
        <v>581</v>
      </c>
      <c r="E7" s="141" t="s">
        <v>566</v>
      </c>
      <c r="F7" s="44"/>
      <c r="G7" s="31">
        <v>776</v>
      </c>
      <c r="H7" s="32">
        <v>210</v>
      </c>
      <c r="I7" s="31">
        <v>595</v>
      </c>
      <c r="J7" s="32">
        <v>382</v>
      </c>
      <c r="K7" s="31">
        <v>628</v>
      </c>
      <c r="L7" s="32">
        <v>180</v>
      </c>
      <c r="M7" s="31">
        <v>301</v>
      </c>
      <c r="N7" s="32">
        <v>307</v>
      </c>
      <c r="O7" s="31">
        <v>661</v>
      </c>
      <c r="P7" s="32">
        <v>384</v>
      </c>
      <c r="Q7" s="31">
        <v>622</v>
      </c>
      <c r="R7" s="32">
        <v>319</v>
      </c>
      <c r="S7" s="31">
        <v>760</v>
      </c>
      <c r="T7" s="32">
        <v>589</v>
      </c>
      <c r="U7" s="14"/>
    </row>
    <row r="8" spans="1:21" ht="15.75" thickBot="1">
      <c r="A8" s="9" t="s">
        <v>562</v>
      </c>
      <c r="B8" s="10">
        <v>0.35416666666666669</v>
      </c>
      <c r="C8" s="115" t="s">
        <v>566</v>
      </c>
      <c r="D8" s="108" t="s">
        <v>549</v>
      </c>
      <c r="E8" s="141" t="s">
        <v>550</v>
      </c>
      <c r="F8" s="44"/>
      <c r="G8" s="31">
        <v>176</v>
      </c>
      <c r="H8" s="32">
        <v>313</v>
      </c>
      <c r="I8" s="31">
        <v>335</v>
      </c>
      <c r="J8" s="32">
        <v>395</v>
      </c>
      <c r="K8" s="31">
        <v>482</v>
      </c>
      <c r="L8" s="32">
        <v>275</v>
      </c>
      <c r="M8" s="31">
        <v>378</v>
      </c>
      <c r="N8" s="32">
        <v>283</v>
      </c>
      <c r="O8" s="123">
        <v>15</v>
      </c>
      <c r="P8" s="124">
        <v>907</v>
      </c>
      <c r="Q8" s="31">
        <v>388</v>
      </c>
      <c r="R8" s="32">
        <v>252</v>
      </c>
      <c r="S8" s="31">
        <v>745</v>
      </c>
      <c r="T8" s="32">
        <v>497</v>
      </c>
      <c r="U8" s="14"/>
    </row>
    <row r="9" spans="1:21" ht="15.75" thickBot="1">
      <c r="A9" s="5" t="s">
        <v>548</v>
      </c>
      <c r="B9" s="7">
        <v>0.35416666666666669</v>
      </c>
      <c r="C9" s="115" t="s">
        <v>550</v>
      </c>
      <c r="D9" s="110" t="s">
        <v>549</v>
      </c>
      <c r="E9" s="111" t="s">
        <v>532</v>
      </c>
      <c r="F9" s="102"/>
      <c r="G9" s="31">
        <v>429</v>
      </c>
      <c r="H9" s="32">
        <v>275</v>
      </c>
      <c r="I9" s="31">
        <v>410</v>
      </c>
      <c r="J9" s="32">
        <v>551</v>
      </c>
      <c r="K9" s="31">
        <v>352</v>
      </c>
      <c r="L9" s="32">
        <v>362</v>
      </c>
      <c r="M9" s="31">
        <v>300</v>
      </c>
      <c r="N9" s="32">
        <v>118</v>
      </c>
      <c r="O9" s="74">
        <v>187</v>
      </c>
      <c r="P9" s="75">
        <v>1234</v>
      </c>
      <c r="Q9" s="31">
        <v>363</v>
      </c>
      <c r="R9" s="32">
        <v>357</v>
      </c>
      <c r="S9" s="31">
        <v>782</v>
      </c>
      <c r="T9" s="32">
        <v>171</v>
      </c>
      <c r="U9" s="14"/>
    </row>
    <row r="10" spans="1:21" ht="15.75" thickBot="1">
      <c r="A10" s="9" t="s">
        <v>530</v>
      </c>
      <c r="B10" s="10">
        <v>0.35416666666666669</v>
      </c>
      <c r="C10" s="181" t="s">
        <v>532</v>
      </c>
      <c r="D10" s="108" t="s">
        <v>531</v>
      </c>
      <c r="E10" s="109" t="s">
        <v>514</v>
      </c>
      <c r="F10" s="102"/>
      <c r="G10" s="22">
        <v>10</v>
      </c>
      <c r="H10" s="20">
        <v>404</v>
      </c>
      <c r="I10" s="22">
        <v>77</v>
      </c>
      <c r="J10" s="20">
        <v>401</v>
      </c>
      <c r="K10" s="22">
        <v>9</v>
      </c>
      <c r="L10" s="20">
        <v>362</v>
      </c>
      <c r="M10" s="22">
        <v>11</v>
      </c>
      <c r="N10" s="20">
        <v>511</v>
      </c>
      <c r="O10" s="19">
        <v>90</v>
      </c>
      <c r="P10" s="21">
        <v>237</v>
      </c>
      <c r="Q10" s="22">
        <v>76</v>
      </c>
      <c r="R10" s="20">
        <v>396</v>
      </c>
      <c r="S10" s="22">
        <v>2</v>
      </c>
      <c r="T10" s="20">
        <v>815</v>
      </c>
      <c r="U10" s="14" t="s">
        <v>543</v>
      </c>
    </row>
    <row r="11" spans="1:21" ht="15.75" thickBot="1">
      <c r="A11" s="9" t="s">
        <v>512</v>
      </c>
      <c r="B11" s="10">
        <v>0.35416666666666669</v>
      </c>
      <c r="C11" s="115" t="s">
        <v>514</v>
      </c>
      <c r="D11" s="108" t="s">
        <v>513</v>
      </c>
      <c r="E11" s="141" t="s">
        <v>493</v>
      </c>
      <c r="F11" s="44"/>
      <c r="G11" s="123">
        <v>49</v>
      </c>
      <c r="H11" s="124">
        <v>1142</v>
      </c>
      <c r="I11" s="123">
        <v>41</v>
      </c>
      <c r="J11" s="124">
        <v>1284</v>
      </c>
      <c r="K11" s="74">
        <v>153</v>
      </c>
      <c r="L11" s="75">
        <v>508</v>
      </c>
      <c r="M11" s="123">
        <v>18</v>
      </c>
      <c r="N11" s="124">
        <v>559</v>
      </c>
      <c r="O11" s="31">
        <v>226</v>
      </c>
      <c r="P11" s="32">
        <v>636</v>
      </c>
      <c r="Q11" s="123">
        <v>13</v>
      </c>
      <c r="R11" s="124">
        <v>1078</v>
      </c>
      <c r="S11" s="123">
        <v>48</v>
      </c>
      <c r="T11" s="124">
        <v>2608</v>
      </c>
      <c r="U11" s="14" t="s">
        <v>515</v>
      </c>
    </row>
    <row r="12" spans="1:21" ht="15.75" thickBot="1">
      <c r="A12" s="9" t="s">
        <v>490</v>
      </c>
      <c r="B12" s="10">
        <v>0.35416666666666669</v>
      </c>
      <c r="C12" s="115" t="s">
        <v>493</v>
      </c>
      <c r="D12" s="108" t="s">
        <v>491</v>
      </c>
      <c r="E12" s="109" t="s">
        <v>478</v>
      </c>
      <c r="F12" s="44"/>
      <c r="G12" s="31">
        <v>1342</v>
      </c>
      <c r="H12" s="32">
        <v>101</v>
      </c>
      <c r="I12" s="31">
        <v>1904</v>
      </c>
      <c r="J12" s="32">
        <v>144</v>
      </c>
      <c r="K12" s="31">
        <v>1291</v>
      </c>
      <c r="L12" s="32">
        <v>98</v>
      </c>
      <c r="M12" s="31">
        <v>1487</v>
      </c>
      <c r="N12" s="32">
        <v>56</v>
      </c>
      <c r="O12" s="31">
        <v>609</v>
      </c>
      <c r="P12" s="32">
        <v>139</v>
      </c>
      <c r="Q12" s="31">
        <v>1256</v>
      </c>
      <c r="R12" s="32">
        <v>111</v>
      </c>
      <c r="S12" s="31">
        <v>2662</v>
      </c>
      <c r="T12" s="32">
        <v>145</v>
      </c>
      <c r="U12" s="14"/>
    </row>
    <row r="13" spans="1:21" ht="15.75" thickBot="1">
      <c r="A13" s="9" t="s">
        <v>477</v>
      </c>
      <c r="B13" s="10">
        <v>0.35416666666666669</v>
      </c>
      <c r="C13" s="115" t="s">
        <v>478</v>
      </c>
      <c r="D13" s="108" t="s">
        <v>460</v>
      </c>
      <c r="E13" s="141" t="s">
        <v>457</v>
      </c>
      <c r="F13" s="44"/>
      <c r="G13" s="74">
        <v>119</v>
      </c>
      <c r="H13" s="75">
        <v>1548</v>
      </c>
      <c r="I13" s="74">
        <v>94</v>
      </c>
      <c r="J13" s="75">
        <v>2437</v>
      </c>
      <c r="K13" s="123">
        <v>46</v>
      </c>
      <c r="L13" s="124">
        <v>1595</v>
      </c>
      <c r="M13" s="74">
        <v>117</v>
      </c>
      <c r="N13" s="75">
        <v>1458</v>
      </c>
      <c r="O13" s="123">
        <v>45</v>
      </c>
      <c r="P13" s="124">
        <v>2242</v>
      </c>
      <c r="Q13" s="74">
        <v>130</v>
      </c>
      <c r="R13" s="75">
        <v>1255</v>
      </c>
      <c r="S13" s="74">
        <v>258</v>
      </c>
      <c r="T13" s="75">
        <v>2475</v>
      </c>
      <c r="U13" s="14"/>
    </row>
    <row r="14" spans="1:21" ht="15.75" thickBot="1">
      <c r="A14" s="9" t="s">
        <v>461</v>
      </c>
      <c r="B14" s="10">
        <v>0.35416666666666669</v>
      </c>
      <c r="C14" s="115" t="s">
        <v>457</v>
      </c>
      <c r="D14" s="108" t="s">
        <v>460</v>
      </c>
      <c r="E14" s="109" t="s">
        <v>459</v>
      </c>
      <c r="F14" s="102"/>
      <c r="G14" s="31">
        <v>1076</v>
      </c>
      <c r="H14" s="32">
        <v>46</v>
      </c>
      <c r="I14" s="31">
        <v>1311</v>
      </c>
      <c r="J14" s="32">
        <v>345</v>
      </c>
      <c r="K14" s="31">
        <v>704</v>
      </c>
      <c r="L14" s="32">
        <v>65</v>
      </c>
      <c r="M14" s="31">
        <v>741</v>
      </c>
      <c r="N14" s="32">
        <v>116</v>
      </c>
      <c r="O14" s="31">
        <v>841</v>
      </c>
      <c r="P14" s="32">
        <v>112</v>
      </c>
      <c r="Q14" s="31">
        <v>1005</v>
      </c>
      <c r="R14" s="32">
        <v>85</v>
      </c>
      <c r="S14" s="31">
        <v>1389</v>
      </c>
      <c r="T14" s="32">
        <v>554</v>
      </c>
      <c r="U14" s="14"/>
    </row>
    <row r="15" spans="1:21" ht="15.75" thickBot="1">
      <c r="A15" s="9" t="s">
        <v>458</v>
      </c>
      <c r="B15" s="10">
        <v>0.3125</v>
      </c>
      <c r="C15" s="115" t="s">
        <v>459</v>
      </c>
      <c r="D15" s="108" t="s">
        <v>460</v>
      </c>
      <c r="E15" s="109" t="s">
        <v>388</v>
      </c>
      <c r="F15" s="147"/>
      <c r="G15" s="74">
        <v>311</v>
      </c>
      <c r="H15" s="75">
        <v>961</v>
      </c>
      <c r="I15" s="31">
        <v>444</v>
      </c>
      <c r="J15" s="32">
        <v>1048</v>
      </c>
      <c r="K15" s="31">
        <v>301</v>
      </c>
      <c r="L15" s="32">
        <v>373</v>
      </c>
      <c r="M15" s="31">
        <v>287</v>
      </c>
      <c r="N15" s="32">
        <v>483</v>
      </c>
      <c r="O15" s="31">
        <v>364</v>
      </c>
      <c r="P15" s="32">
        <v>669</v>
      </c>
      <c r="Q15" s="74">
        <v>192</v>
      </c>
      <c r="R15" s="75">
        <v>721</v>
      </c>
      <c r="S15" s="74">
        <v>206</v>
      </c>
      <c r="T15" s="75">
        <v>632</v>
      </c>
      <c r="U15" s="14"/>
    </row>
    <row r="16" spans="1:21" ht="15.75" thickBot="1">
      <c r="A16" s="9" t="s">
        <v>429</v>
      </c>
      <c r="B16" s="10">
        <v>0.35416666666666669</v>
      </c>
      <c r="C16" s="115" t="s">
        <v>457</v>
      </c>
      <c r="D16" s="108" t="s">
        <v>383</v>
      </c>
      <c r="E16" s="141" t="s">
        <v>388</v>
      </c>
      <c r="F16" s="102"/>
      <c r="G16" s="31">
        <v>748</v>
      </c>
      <c r="H16" s="32">
        <v>19</v>
      </c>
      <c r="I16" s="31">
        <v>1498</v>
      </c>
      <c r="J16" s="32">
        <v>82</v>
      </c>
      <c r="K16" s="31">
        <v>592</v>
      </c>
      <c r="L16" s="32">
        <v>69</v>
      </c>
      <c r="M16" s="31">
        <v>532</v>
      </c>
      <c r="N16" s="32">
        <v>53</v>
      </c>
      <c r="O16" s="31">
        <v>314</v>
      </c>
      <c r="P16" s="32">
        <v>534</v>
      </c>
      <c r="Q16" s="31">
        <v>465</v>
      </c>
      <c r="R16" s="32">
        <v>93</v>
      </c>
      <c r="S16" s="31">
        <v>503</v>
      </c>
      <c r="T16" s="32">
        <v>220</v>
      </c>
      <c r="U16" s="14"/>
    </row>
    <row r="17" spans="1:23" ht="15.75" thickBot="1">
      <c r="A17" s="9" t="s">
        <v>386</v>
      </c>
      <c r="B17" s="10">
        <v>0.35416666666666669</v>
      </c>
      <c r="C17" s="115" t="s">
        <v>388</v>
      </c>
      <c r="D17" s="108" t="s">
        <v>387</v>
      </c>
      <c r="E17" s="109" t="s">
        <v>384</v>
      </c>
      <c r="F17" s="102"/>
      <c r="G17" s="31">
        <v>565</v>
      </c>
      <c r="H17" s="32">
        <v>320</v>
      </c>
      <c r="I17" s="31">
        <v>503</v>
      </c>
      <c r="J17" s="32">
        <v>425</v>
      </c>
      <c r="K17" s="74">
        <v>127</v>
      </c>
      <c r="L17" s="75">
        <v>473</v>
      </c>
      <c r="M17" s="123">
        <v>41</v>
      </c>
      <c r="N17" s="124">
        <v>488</v>
      </c>
      <c r="O17" s="123">
        <v>37</v>
      </c>
      <c r="P17" s="124">
        <v>752</v>
      </c>
      <c r="Q17" s="74">
        <v>174</v>
      </c>
      <c r="R17" s="75">
        <v>586</v>
      </c>
      <c r="S17" s="31">
        <v>293</v>
      </c>
      <c r="T17" s="32">
        <v>591</v>
      </c>
    </row>
    <row r="18" spans="1:23" ht="15.75" thickBot="1">
      <c r="A18" s="9" t="s">
        <v>382</v>
      </c>
      <c r="B18" s="10">
        <v>0.35416666666666669</v>
      </c>
      <c r="C18" s="115" t="s">
        <v>384</v>
      </c>
      <c r="D18" s="108" t="s">
        <v>383</v>
      </c>
      <c r="E18" s="109" t="s">
        <v>101</v>
      </c>
      <c r="F18" s="102"/>
      <c r="G18" s="31">
        <v>896</v>
      </c>
      <c r="H18" s="32">
        <v>0</v>
      </c>
      <c r="I18" s="31">
        <v>1376</v>
      </c>
      <c r="J18" s="32">
        <v>5</v>
      </c>
      <c r="K18" s="31">
        <v>734</v>
      </c>
      <c r="L18" s="32">
        <v>4</v>
      </c>
      <c r="M18" s="31">
        <v>779</v>
      </c>
      <c r="N18" s="32">
        <v>9</v>
      </c>
      <c r="O18" s="31">
        <v>961</v>
      </c>
      <c r="P18" s="32">
        <v>70</v>
      </c>
      <c r="Q18" s="31">
        <v>892</v>
      </c>
      <c r="R18" s="32">
        <v>46</v>
      </c>
      <c r="S18" s="31">
        <v>2207</v>
      </c>
      <c r="T18" s="32">
        <v>49</v>
      </c>
      <c r="W18" t="s">
        <v>606</v>
      </c>
    </row>
    <row r="19" spans="1:23" ht="15.75" thickBot="1">
      <c r="A19" s="9" t="s">
        <v>92</v>
      </c>
      <c r="B19" s="10">
        <v>0.35416666666666669</v>
      </c>
      <c r="C19" s="115" t="s">
        <v>101</v>
      </c>
      <c r="D19" s="108" t="s">
        <v>93</v>
      </c>
      <c r="E19" s="109" t="s">
        <v>102</v>
      </c>
      <c r="F19" s="101"/>
      <c r="G19" s="31">
        <v>400</v>
      </c>
      <c r="H19" s="32">
        <v>336</v>
      </c>
      <c r="I19" s="31">
        <v>646</v>
      </c>
      <c r="J19" s="32">
        <v>322</v>
      </c>
      <c r="K19" s="31">
        <v>355</v>
      </c>
      <c r="L19" s="32">
        <v>356</v>
      </c>
      <c r="M19" s="31">
        <v>356</v>
      </c>
      <c r="N19" s="32">
        <v>395</v>
      </c>
      <c r="O19" s="31">
        <v>412</v>
      </c>
      <c r="P19" s="32">
        <v>582</v>
      </c>
      <c r="Q19" s="31">
        <v>407</v>
      </c>
      <c r="R19" s="32">
        <v>63</v>
      </c>
      <c r="S19" s="31">
        <v>707</v>
      </c>
      <c r="T19" s="32">
        <v>62</v>
      </c>
    </row>
    <row r="20" spans="1:23" ht="15.75" thickBot="1">
      <c r="A20" s="9" t="s">
        <v>13</v>
      </c>
      <c r="B20" s="10">
        <v>0.35416666666666669</v>
      </c>
      <c r="C20" s="115" t="s">
        <v>14</v>
      </c>
      <c r="D20" s="108" t="s">
        <v>15</v>
      </c>
      <c r="E20" s="109" t="s">
        <v>16</v>
      </c>
      <c r="F20" s="102"/>
      <c r="G20" s="31">
        <v>267</v>
      </c>
      <c r="H20" s="32">
        <v>212</v>
      </c>
      <c r="I20" s="31">
        <v>1194</v>
      </c>
      <c r="J20" s="32">
        <v>79</v>
      </c>
      <c r="K20" s="31">
        <v>430</v>
      </c>
      <c r="L20" s="32">
        <v>79</v>
      </c>
      <c r="M20" s="31">
        <v>357</v>
      </c>
      <c r="N20" s="32">
        <v>88</v>
      </c>
      <c r="O20" s="31">
        <v>199</v>
      </c>
      <c r="P20" s="32">
        <v>236</v>
      </c>
      <c r="Q20" s="31">
        <v>447</v>
      </c>
      <c r="R20" s="32">
        <v>53</v>
      </c>
      <c r="S20" s="31">
        <v>819</v>
      </c>
      <c r="T20" s="32">
        <v>87</v>
      </c>
    </row>
    <row r="21" spans="1:23" ht="15.75" thickBot="1">
      <c r="A21" s="5" t="s">
        <v>17</v>
      </c>
      <c r="B21" s="7">
        <v>0.35416666666666669</v>
      </c>
      <c r="C21" s="116" t="s">
        <v>18</v>
      </c>
      <c r="D21" s="110" t="s">
        <v>19</v>
      </c>
      <c r="E21" s="111" t="s">
        <v>18</v>
      </c>
      <c r="F21" s="102"/>
      <c r="G21" s="19">
        <v>351</v>
      </c>
      <c r="H21" s="21">
        <v>255</v>
      </c>
      <c r="I21" s="19">
        <v>188</v>
      </c>
      <c r="J21" s="21">
        <v>341</v>
      </c>
      <c r="K21" s="19">
        <v>229</v>
      </c>
      <c r="L21" s="21">
        <v>348</v>
      </c>
      <c r="M21" s="19">
        <v>190</v>
      </c>
      <c r="N21" s="21">
        <v>257</v>
      </c>
      <c r="O21" s="19">
        <v>358</v>
      </c>
      <c r="P21" s="21">
        <v>182</v>
      </c>
      <c r="Q21" s="19">
        <v>123</v>
      </c>
      <c r="R21" s="21">
        <v>342</v>
      </c>
      <c r="S21" s="19">
        <v>291</v>
      </c>
      <c r="T21" s="21">
        <v>210</v>
      </c>
    </row>
    <row r="22" spans="1:23" ht="15.75" thickBot="1">
      <c r="A22" s="5" t="s">
        <v>20</v>
      </c>
      <c r="B22" s="7">
        <v>0.35416666666666669</v>
      </c>
      <c r="C22" s="117" t="s">
        <v>21</v>
      </c>
      <c r="D22" s="110" t="s">
        <v>22</v>
      </c>
      <c r="E22" s="112" t="s">
        <v>23</v>
      </c>
      <c r="F22" s="102"/>
      <c r="G22" s="22">
        <v>44</v>
      </c>
      <c r="H22" s="20">
        <v>268</v>
      </c>
      <c r="I22" s="22">
        <v>90</v>
      </c>
      <c r="J22" s="20">
        <v>356</v>
      </c>
      <c r="K22" s="22">
        <v>95</v>
      </c>
      <c r="L22" s="20">
        <v>340</v>
      </c>
      <c r="M22" s="22">
        <v>56</v>
      </c>
      <c r="N22" s="20">
        <v>448</v>
      </c>
      <c r="O22" s="22">
        <v>55</v>
      </c>
      <c r="P22" s="20">
        <v>430</v>
      </c>
      <c r="Q22" s="22">
        <v>40</v>
      </c>
      <c r="R22" s="20">
        <v>402</v>
      </c>
      <c r="S22" s="22">
        <v>35</v>
      </c>
      <c r="T22" s="20">
        <v>537</v>
      </c>
    </row>
    <row r="23" spans="1:23" ht="15.75" thickBot="1">
      <c r="A23" s="5" t="s">
        <v>24</v>
      </c>
      <c r="B23" s="7">
        <v>0.39583333333333331</v>
      </c>
      <c r="C23" s="116" t="s">
        <v>25</v>
      </c>
      <c r="D23" s="110" t="s">
        <v>26</v>
      </c>
      <c r="E23" s="112" t="s">
        <v>27</v>
      </c>
      <c r="F23" s="102"/>
      <c r="G23" s="19">
        <v>476</v>
      </c>
      <c r="H23" s="21">
        <v>122</v>
      </c>
      <c r="I23" s="19">
        <v>678</v>
      </c>
      <c r="J23" s="21">
        <v>12</v>
      </c>
      <c r="K23" s="19">
        <v>235</v>
      </c>
      <c r="L23" s="21">
        <v>168</v>
      </c>
      <c r="M23" s="19">
        <v>183</v>
      </c>
      <c r="N23" s="21">
        <v>354</v>
      </c>
      <c r="O23" s="19">
        <v>422</v>
      </c>
      <c r="P23" s="21">
        <v>229</v>
      </c>
      <c r="Q23" s="19">
        <v>303</v>
      </c>
      <c r="R23" s="21">
        <v>175</v>
      </c>
      <c r="S23" s="22">
        <v>79</v>
      </c>
      <c r="T23" s="20">
        <v>738</v>
      </c>
    </row>
    <row r="24" spans="1:23" ht="15.75" thickBot="1">
      <c r="A24" s="5" t="s">
        <v>28</v>
      </c>
      <c r="B24" s="7">
        <v>0.39583333333333331</v>
      </c>
      <c r="C24" s="116" t="s">
        <v>29</v>
      </c>
      <c r="D24" s="110" t="s">
        <v>30</v>
      </c>
      <c r="E24" s="112" t="s">
        <v>31</v>
      </c>
      <c r="F24" s="102"/>
      <c r="G24" s="19">
        <v>401</v>
      </c>
      <c r="H24" s="21">
        <v>155</v>
      </c>
      <c r="I24" s="19">
        <v>512</v>
      </c>
      <c r="J24" s="21">
        <v>155</v>
      </c>
      <c r="K24" s="19">
        <v>314</v>
      </c>
      <c r="L24" s="21">
        <v>26</v>
      </c>
      <c r="M24" s="19">
        <v>321</v>
      </c>
      <c r="N24" s="21">
        <v>101</v>
      </c>
      <c r="O24" s="19">
        <v>447</v>
      </c>
      <c r="P24" s="21">
        <v>70</v>
      </c>
      <c r="Q24" s="19">
        <v>237</v>
      </c>
      <c r="R24" s="21">
        <v>196</v>
      </c>
      <c r="S24" s="19">
        <v>556</v>
      </c>
      <c r="T24" s="21">
        <v>37</v>
      </c>
    </row>
    <row r="25" spans="1:23" ht="15.75" thickBot="1">
      <c r="A25" s="5" t="s">
        <v>32</v>
      </c>
      <c r="B25" s="7">
        <v>0.39583333333333331</v>
      </c>
      <c r="C25" s="117" t="s">
        <v>33</v>
      </c>
      <c r="D25" s="110" t="s">
        <v>26</v>
      </c>
      <c r="E25" s="112" t="s">
        <v>34</v>
      </c>
      <c r="F25" s="102"/>
      <c r="G25" s="19">
        <v>579</v>
      </c>
      <c r="H25" s="21">
        <v>122</v>
      </c>
      <c r="I25" s="19">
        <v>513</v>
      </c>
      <c r="J25" s="21">
        <v>192</v>
      </c>
      <c r="K25" s="19">
        <v>309</v>
      </c>
      <c r="L25" s="21">
        <v>257</v>
      </c>
      <c r="M25" s="19">
        <v>195</v>
      </c>
      <c r="N25" s="21">
        <v>246</v>
      </c>
      <c r="O25" s="19">
        <v>811</v>
      </c>
      <c r="P25" s="21">
        <v>113</v>
      </c>
      <c r="Q25" s="19">
        <v>410</v>
      </c>
      <c r="R25" s="21">
        <v>100</v>
      </c>
      <c r="S25" s="19">
        <v>246</v>
      </c>
      <c r="T25" s="21">
        <v>150</v>
      </c>
    </row>
    <row r="26" spans="1:23" ht="15.75" thickBot="1">
      <c r="A26" s="5" t="s">
        <v>35</v>
      </c>
      <c r="B26" s="7">
        <v>0.39583333333333331</v>
      </c>
      <c r="C26" s="117" t="s">
        <v>36</v>
      </c>
      <c r="D26" s="110" t="s">
        <v>37</v>
      </c>
      <c r="E26" s="112" t="s">
        <v>38</v>
      </c>
      <c r="F26" s="102"/>
      <c r="G26" s="19">
        <v>227</v>
      </c>
      <c r="H26" s="21">
        <v>439</v>
      </c>
      <c r="I26" s="19">
        <v>416</v>
      </c>
      <c r="J26" s="21">
        <v>592</v>
      </c>
      <c r="K26" s="19">
        <v>271</v>
      </c>
      <c r="L26" s="21">
        <v>698</v>
      </c>
      <c r="M26" s="19">
        <v>223</v>
      </c>
      <c r="N26" s="21">
        <v>605</v>
      </c>
      <c r="O26" s="19">
        <v>521</v>
      </c>
      <c r="P26" s="21">
        <v>338</v>
      </c>
      <c r="Q26" s="19">
        <v>254</v>
      </c>
      <c r="R26" s="21">
        <v>208</v>
      </c>
      <c r="S26" s="19">
        <v>797</v>
      </c>
      <c r="T26" s="21">
        <v>194</v>
      </c>
    </row>
    <row r="27" spans="1:23" ht="15.75" thickBot="1">
      <c r="A27" s="5" t="s">
        <v>39</v>
      </c>
      <c r="B27" s="7">
        <v>0.35416666666666669</v>
      </c>
      <c r="C27" s="116" t="s">
        <v>40</v>
      </c>
      <c r="D27" s="110" t="s">
        <v>41</v>
      </c>
      <c r="E27" s="112" t="s">
        <v>42</v>
      </c>
      <c r="F27" s="102"/>
      <c r="G27" s="19">
        <v>263</v>
      </c>
      <c r="H27" s="21">
        <v>344</v>
      </c>
      <c r="I27" s="19">
        <v>284</v>
      </c>
      <c r="J27" s="21">
        <v>491</v>
      </c>
      <c r="K27" s="19">
        <v>144</v>
      </c>
      <c r="L27" s="21">
        <v>384</v>
      </c>
      <c r="M27" s="23">
        <v>110</v>
      </c>
      <c r="N27" s="24">
        <v>402</v>
      </c>
      <c r="O27" s="19">
        <v>133</v>
      </c>
      <c r="P27" s="21">
        <v>194</v>
      </c>
      <c r="Q27" s="19">
        <v>529</v>
      </c>
      <c r="R27" s="21">
        <v>78</v>
      </c>
      <c r="S27" s="23">
        <v>126</v>
      </c>
      <c r="T27" s="24">
        <v>603</v>
      </c>
    </row>
    <row r="28" spans="1:23" ht="15.75" thickBot="1">
      <c r="A28" s="5" t="s">
        <v>43</v>
      </c>
      <c r="B28" s="7">
        <v>0.35416666666666669</v>
      </c>
      <c r="C28" s="117" t="s">
        <v>44</v>
      </c>
      <c r="D28" s="110" t="s">
        <v>45</v>
      </c>
      <c r="E28" s="112" t="s">
        <v>46</v>
      </c>
      <c r="F28" s="102"/>
      <c r="G28" s="19">
        <v>197</v>
      </c>
      <c r="H28" s="21">
        <v>108</v>
      </c>
      <c r="I28" s="19">
        <v>345</v>
      </c>
      <c r="J28" s="21">
        <v>152</v>
      </c>
      <c r="K28" s="19">
        <v>324</v>
      </c>
      <c r="L28" s="21">
        <v>78</v>
      </c>
      <c r="M28" s="19">
        <v>278</v>
      </c>
      <c r="N28" s="21">
        <v>42</v>
      </c>
      <c r="O28" s="19">
        <v>758</v>
      </c>
      <c r="P28" s="21">
        <v>0</v>
      </c>
      <c r="Q28" s="19">
        <v>301</v>
      </c>
      <c r="R28" s="21">
        <v>17</v>
      </c>
      <c r="S28" s="19">
        <v>265</v>
      </c>
      <c r="T28" s="21">
        <v>479</v>
      </c>
    </row>
    <row r="29" spans="1:23" ht="15.75" thickBot="1">
      <c r="A29" s="5" t="s">
        <v>47</v>
      </c>
      <c r="B29" s="7">
        <v>0.35416666666666669</v>
      </c>
      <c r="C29" s="117" t="s">
        <v>48</v>
      </c>
      <c r="D29" s="110" t="s">
        <v>23</v>
      </c>
      <c r="E29" s="112" t="s">
        <v>49</v>
      </c>
      <c r="F29" s="102"/>
      <c r="G29" s="19">
        <v>370</v>
      </c>
      <c r="H29" s="21">
        <v>72</v>
      </c>
      <c r="I29" s="19">
        <v>410</v>
      </c>
      <c r="J29" s="21">
        <v>18</v>
      </c>
      <c r="K29" s="19">
        <v>420</v>
      </c>
      <c r="L29" s="21">
        <v>18</v>
      </c>
      <c r="M29" s="19">
        <v>371</v>
      </c>
      <c r="N29" s="21">
        <v>38</v>
      </c>
      <c r="O29" s="19">
        <v>385</v>
      </c>
      <c r="P29" s="21">
        <v>56</v>
      </c>
      <c r="Q29" s="19">
        <v>314</v>
      </c>
      <c r="R29" s="21">
        <v>126</v>
      </c>
      <c r="S29" s="19">
        <v>316</v>
      </c>
      <c r="T29" s="21">
        <v>62</v>
      </c>
    </row>
    <row r="30" spans="1:23" ht="15.75" thickBot="1">
      <c r="A30" s="5" t="s">
        <v>50</v>
      </c>
      <c r="B30" s="7">
        <v>0.35416666666666669</v>
      </c>
      <c r="C30" s="116" t="s">
        <v>51</v>
      </c>
      <c r="D30" s="110" t="s">
        <v>52</v>
      </c>
      <c r="E30" s="112" t="s">
        <v>53</v>
      </c>
      <c r="F30" s="102"/>
      <c r="G30" s="19">
        <v>244</v>
      </c>
      <c r="H30" s="21">
        <v>17</v>
      </c>
      <c r="I30" s="19">
        <v>257</v>
      </c>
      <c r="J30" s="21">
        <v>91</v>
      </c>
      <c r="K30" s="19">
        <v>156</v>
      </c>
      <c r="L30" s="21">
        <v>85</v>
      </c>
      <c r="M30" s="19">
        <v>164</v>
      </c>
      <c r="N30" s="21">
        <v>127</v>
      </c>
      <c r="O30" s="19">
        <v>260</v>
      </c>
      <c r="P30" s="21">
        <v>16</v>
      </c>
      <c r="Q30" s="19">
        <v>706</v>
      </c>
      <c r="R30" s="21">
        <v>39</v>
      </c>
      <c r="S30" s="19">
        <v>511</v>
      </c>
      <c r="T30" s="21">
        <v>68</v>
      </c>
    </row>
    <row r="31" spans="1:23" ht="15.75" thickBot="1">
      <c r="A31" s="5" t="s">
        <v>54</v>
      </c>
      <c r="B31" s="7">
        <v>0.35416666666666669</v>
      </c>
      <c r="C31" s="116" t="s">
        <v>55</v>
      </c>
      <c r="D31" s="110" t="s">
        <v>56</v>
      </c>
      <c r="E31" s="112" t="s">
        <v>57</v>
      </c>
      <c r="F31" s="102"/>
      <c r="G31" s="23">
        <v>159</v>
      </c>
      <c r="H31" s="24">
        <v>521</v>
      </c>
      <c r="I31" s="23">
        <v>134</v>
      </c>
      <c r="J31" s="24">
        <v>995</v>
      </c>
      <c r="K31" s="23">
        <v>141</v>
      </c>
      <c r="L31" s="24">
        <v>745</v>
      </c>
      <c r="M31" s="23">
        <v>108</v>
      </c>
      <c r="N31" s="24">
        <v>793</v>
      </c>
      <c r="O31" s="23">
        <v>107</v>
      </c>
      <c r="P31" s="24">
        <v>1064</v>
      </c>
      <c r="Q31" s="23">
        <v>135</v>
      </c>
      <c r="R31" s="24">
        <v>550</v>
      </c>
      <c r="S31" s="19">
        <v>195</v>
      </c>
      <c r="T31" s="21">
        <v>461</v>
      </c>
    </row>
    <row r="32" spans="1:23" ht="15.75" thickBot="1">
      <c r="A32" s="5" t="s">
        <v>58</v>
      </c>
      <c r="B32" s="7">
        <v>0.35416666666666669</v>
      </c>
      <c r="C32" s="117" t="s">
        <v>59</v>
      </c>
      <c r="D32" s="110" t="s">
        <v>60</v>
      </c>
      <c r="E32" s="112" t="s">
        <v>61</v>
      </c>
      <c r="F32" s="102"/>
      <c r="G32" s="19">
        <v>704</v>
      </c>
      <c r="H32" s="21">
        <v>9</v>
      </c>
      <c r="I32" s="19">
        <v>612</v>
      </c>
      <c r="J32" s="21">
        <v>11</v>
      </c>
      <c r="K32" s="19">
        <v>837</v>
      </c>
      <c r="L32" s="21">
        <v>9</v>
      </c>
      <c r="M32" s="19">
        <v>696</v>
      </c>
      <c r="N32" s="21">
        <v>21</v>
      </c>
      <c r="O32" s="19">
        <v>546</v>
      </c>
      <c r="P32" s="21">
        <v>6</v>
      </c>
      <c r="Q32" s="19">
        <v>624</v>
      </c>
      <c r="R32" s="21">
        <v>27</v>
      </c>
      <c r="S32" s="19">
        <v>753</v>
      </c>
      <c r="T32" s="21">
        <v>38</v>
      </c>
    </row>
    <row r="33" spans="1:20" ht="15.75" thickBot="1">
      <c r="A33" s="5" t="s">
        <v>62</v>
      </c>
      <c r="B33" s="7">
        <v>0.35416666666666669</v>
      </c>
      <c r="C33" s="117" t="s">
        <v>63</v>
      </c>
      <c r="D33" s="110" t="s">
        <v>64</v>
      </c>
      <c r="E33" s="111" t="s">
        <v>65</v>
      </c>
      <c r="F33" s="102"/>
      <c r="G33" s="19">
        <v>1068</v>
      </c>
      <c r="H33" s="21">
        <v>8</v>
      </c>
      <c r="I33" s="19">
        <v>1070</v>
      </c>
      <c r="J33" s="21">
        <v>19</v>
      </c>
      <c r="K33" s="19">
        <v>923</v>
      </c>
      <c r="L33" s="21">
        <v>6</v>
      </c>
      <c r="M33" s="19">
        <v>913</v>
      </c>
      <c r="N33" s="21">
        <v>9</v>
      </c>
      <c r="O33" s="19">
        <v>591</v>
      </c>
      <c r="P33" s="21">
        <v>86</v>
      </c>
      <c r="Q33" s="19">
        <v>833</v>
      </c>
      <c r="R33" s="21">
        <v>66</v>
      </c>
      <c r="S33" s="19">
        <v>811</v>
      </c>
      <c r="T33" s="21">
        <v>138</v>
      </c>
    </row>
    <row r="34" spans="1:20" ht="15.75" thickBot="1">
      <c r="A34" s="5" t="s">
        <v>66</v>
      </c>
      <c r="B34" s="7">
        <v>0.35416666666666669</v>
      </c>
      <c r="C34" s="116" t="s">
        <v>67</v>
      </c>
      <c r="D34" s="110" t="s">
        <v>68</v>
      </c>
      <c r="E34" s="112" t="s">
        <v>69</v>
      </c>
      <c r="F34" s="102"/>
      <c r="G34" s="19">
        <v>188</v>
      </c>
      <c r="H34" s="21">
        <v>187</v>
      </c>
      <c r="I34" s="19">
        <v>147</v>
      </c>
      <c r="J34" s="21">
        <v>180</v>
      </c>
      <c r="K34" s="19">
        <v>190</v>
      </c>
      <c r="L34" s="21">
        <v>186</v>
      </c>
      <c r="M34" s="19">
        <v>158</v>
      </c>
      <c r="N34" s="21">
        <v>205</v>
      </c>
      <c r="O34" s="19">
        <v>190</v>
      </c>
      <c r="P34" s="21">
        <v>152</v>
      </c>
      <c r="Q34" s="19">
        <v>266</v>
      </c>
      <c r="R34" s="21">
        <v>20</v>
      </c>
      <c r="S34" s="19">
        <v>284</v>
      </c>
      <c r="T34" s="21">
        <v>17</v>
      </c>
    </row>
    <row r="35" spans="1:20" ht="15.75" thickBot="1">
      <c r="A35" s="5" t="s">
        <v>70</v>
      </c>
      <c r="B35" s="7">
        <v>0.39583333333333331</v>
      </c>
      <c r="C35" s="116" t="s">
        <v>71</v>
      </c>
      <c r="D35" s="110" t="s">
        <v>72</v>
      </c>
      <c r="E35" s="112" t="s">
        <v>73</v>
      </c>
      <c r="F35" s="102"/>
      <c r="G35" s="19">
        <v>505</v>
      </c>
      <c r="H35" s="21">
        <v>36</v>
      </c>
      <c r="I35" s="19">
        <v>456</v>
      </c>
      <c r="J35" s="21">
        <v>443</v>
      </c>
      <c r="K35" s="19">
        <v>521</v>
      </c>
      <c r="L35" s="21">
        <v>346</v>
      </c>
      <c r="M35" s="19">
        <v>409</v>
      </c>
      <c r="N35" s="21">
        <v>331</v>
      </c>
      <c r="O35" s="19">
        <v>354</v>
      </c>
      <c r="P35" s="21">
        <v>568</v>
      </c>
      <c r="Q35" s="19">
        <v>514</v>
      </c>
      <c r="R35" s="21">
        <v>101</v>
      </c>
      <c r="S35" s="19">
        <v>366</v>
      </c>
      <c r="T35" s="21">
        <v>184</v>
      </c>
    </row>
    <row r="36" spans="1:20" ht="15.75" thickBot="1">
      <c r="A36" s="6" t="s">
        <v>74</v>
      </c>
      <c r="B36" s="8">
        <v>0.39583333333333331</v>
      </c>
      <c r="C36" s="118" t="s">
        <v>75</v>
      </c>
      <c r="D36" s="113" t="s">
        <v>76</v>
      </c>
      <c r="E36" s="114" t="s">
        <v>77</v>
      </c>
      <c r="F36" s="102"/>
      <c r="G36" s="26">
        <v>591</v>
      </c>
      <c r="H36" s="27">
        <v>79</v>
      </c>
      <c r="I36" s="26">
        <v>804</v>
      </c>
      <c r="J36" s="27">
        <v>109</v>
      </c>
      <c r="K36" s="26">
        <v>702</v>
      </c>
      <c r="L36" s="27">
        <v>73</v>
      </c>
      <c r="M36" s="26">
        <v>587</v>
      </c>
      <c r="N36" s="27">
        <v>67</v>
      </c>
      <c r="O36" s="26">
        <v>345</v>
      </c>
      <c r="P36" s="27">
        <v>318</v>
      </c>
      <c r="Q36" s="26">
        <v>366</v>
      </c>
      <c r="R36" s="27">
        <v>92</v>
      </c>
      <c r="S36" s="26">
        <v>330</v>
      </c>
      <c r="T36" s="27">
        <v>96</v>
      </c>
    </row>
    <row r="37" spans="1:20" ht="17.25" thickBot="1">
      <c r="D37" s="194"/>
      <c r="E37" s="195"/>
      <c r="F37" s="102"/>
      <c r="G37" s="187" t="s">
        <v>1</v>
      </c>
      <c r="H37" s="188"/>
      <c r="I37" s="187" t="s">
        <v>2</v>
      </c>
      <c r="J37" s="188"/>
      <c r="K37" s="187" t="s">
        <v>3</v>
      </c>
      <c r="L37" s="188"/>
      <c r="M37" s="187" t="s">
        <v>4</v>
      </c>
      <c r="N37" s="188"/>
      <c r="O37" s="187" t="s">
        <v>5</v>
      </c>
      <c r="P37" s="188"/>
      <c r="Q37" s="198" t="s">
        <v>6</v>
      </c>
      <c r="R37" s="199"/>
      <c r="S37" s="187" t="s">
        <v>7</v>
      </c>
      <c r="T37" s="188"/>
    </row>
    <row r="38" spans="1:20" ht="15.75" thickBot="1">
      <c r="A38" s="14"/>
      <c r="D38" s="192" t="s">
        <v>86</v>
      </c>
      <c r="E38" s="193"/>
      <c r="F38" s="106"/>
      <c r="G38" s="107">
        <f t="shared" ref="G38:T38" si="0">AVERAGE(G4:G36)</f>
        <v>481.39393939393938</v>
      </c>
      <c r="H38" s="103">
        <f t="shared" si="0"/>
        <v>291.69696969696969</v>
      </c>
      <c r="I38" s="103">
        <f t="shared" si="0"/>
        <v>611.24242424242425</v>
      </c>
      <c r="J38" s="103">
        <f t="shared" si="0"/>
        <v>403.45454545454544</v>
      </c>
      <c r="K38" s="103">
        <f t="shared" si="0"/>
        <v>403.42424242424244</v>
      </c>
      <c r="L38" s="103">
        <f t="shared" si="0"/>
        <v>291.81818181818181</v>
      </c>
      <c r="M38" s="103">
        <f t="shared" si="0"/>
        <v>358.57575757575756</v>
      </c>
      <c r="N38" s="103">
        <f t="shared" si="0"/>
        <v>304</v>
      </c>
      <c r="O38" s="103">
        <f t="shared" si="0"/>
        <v>388.87878787878788</v>
      </c>
      <c r="P38" s="103">
        <f t="shared" si="0"/>
        <v>421.21212121212119</v>
      </c>
      <c r="Q38" s="103">
        <f t="shared" si="0"/>
        <v>420.969696969697</v>
      </c>
      <c r="R38" s="103">
        <f t="shared" si="0"/>
        <v>270.969696969697</v>
      </c>
      <c r="S38" s="103">
        <f t="shared" si="0"/>
        <v>606.87878787878788</v>
      </c>
      <c r="T38" s="104">
        <f t="shared" si="0"/>
        <v>444.18181818181819</v>
      </c>
    </row>
    <row r="39" spans="1:20" ht="15.75" thickBot="1">
      <c r="A39" s="14"/>
      <c r="D39" s="192" t="s">
        <v>98</v>
      </c>
      <c r="E39" s="193"/>
      <c r="F39" s="106"/>
      <c r="G39" s="200">
        <f>6*1/COUNT(G4:G36)</f>
        <v>0.18181818181818182</v>
      </c>
      <c r="H39" s="197"/>
      <c r="I39" s="196">
        <f>5*1/COUNT(I4:I36)</f>
        <v>0.15151515151515152</v>
      </c>
      <c r="J39" s="197"/>
      <c r="K39" s="196">
        <f>6*1/COUNT(K4:K36)</f>
        <v>0.18181818181818182</v>
      </c>
      <c r="L39" s="197"/>
      <c r="M39" s="196">
        <f>7*1/COUNT(M4:M36)</f>
        <v>0.21212121212121213</v>
      </c>
      <c r="N39" s="197"/>
      <c r="O39" s="196">
        <f>8*1/COUNT(O4:O36)</f>
        <v>0.24242424242424243</v>
      </c>
      <c r="P39" s="197"/>
      <c r="Q39" s="196">
        <f>7*1/COUNT(Q4:Q36)</f>
        <v>0.21212121212121213</v>
      </c>
      <c r="R39" s="197"/>
      <c r="S39" s="196">
        <f>7*1/COUNT(S4:S36)</f>
        <v>0.21212121212121213</v>
      </c>
      <c r="T39" s="197"/>
    </row>
    <row r="40" spans="1:20" ht="15.75" thickBot="1">
      <c r="D40" s="192" t="s">
        <v>544</v>
      </c>
      <c r="E40" s="193"/>
      <c r="F40" s="106"/>
      <c r="G40" s="200">
        <f>1-G39</f>
        <v>0.81818181818181812</v>
      </c>
      <c r="H40" s="197"/>
      <c r="I40" s="196">
        <f>1-I39</f>
        <v>0.84848484848484851</v>
      </c>
      <c r="J40" s="197"/>
      <c r="K40" s="196">
        <f t="shared" ref="K40" si="1">1-K39</f>
        <v>0.81818181818181812</v>
      </c>
      <c r="L40" s="197"/>
      <c r="M40" s="196">
        <f>1-M39</f>
        <v>0.78787878787878785</v>
      </c>
      <c r="N40" s="197"/>
      <c r="O40" s="196">
        <f t="shared" ref="O40" si="2">1-O39</f>
        <v>0.75757575757575757</v>
      </c>
      <c r="P40" s="197"/>
      <c r="Q40" s="196">
        <f t="shared" ref="Q40" si="3">1-Q39</f>
        <v>0.78787878787878785</v>
      </c>
      <c r="R40" s="197"/>
      <c r="S40" s="196">
        <f t="shared" ref="S40" si="4">1-S39</f>
        <v>0.78787878787878785</v>
      </c>
      <c r="T40" s="197"/>
    </row>
    <row r="41" spans="1:20" ht="15.75" thickBot="1">
      <c r="D41" s="192" t="s">
        <v>525</v>
      </c>
      <c r="E41" s="193"/>
      <c r="F41" s="106"/>
      <c r="G41" s="204">
        <f>1 +(1 - H38/G38)</f>
        <v>1.3940576608334383</v>
      </c>
      <c r="H41" s="205"/>
      <c r="I41" s="206">
        <f>1+(1 - J38/I38)</f>
        <v>1.339943483218482</v>
      </c>
      <c r="J41" s="205"/>
      <c r="K41" s="206">
        <f>1+ (1 - L38/K38)</f>
        <v>1.2766468865019154</v>
      </c>
      <c r="L41" s="205"/>
      <c r="M41" s="206">
        <f t="shared" ref="M41" si="5">1+ (1 - N38/M38)</f>
        <v>1.1522014704639567</v>
      </c>
      <c r="N41" s="205"/>
      <c r="O41" s="210">
        <f t="shared" ref="O41" si="6">1+ (1 - P38/O38)</f>
        <v>0.9168549832463182</v>
      </c>
      <c r="P41" s="211"/>
      <c r="Q41" s="206">
        <f t="shared" ref="Q41" si="7">1+ (1 - R38/Q38)</f>
        <v>1.3563201842787216</v>
      </c>
      <c r="R41" s="205"/>
      <c r="S41" s="206">
        <f t="shared" ref="S41" si="8">1+ (1 - T38/S38)</f>
        <v>1.2680880810905277</v>
      </c>
      <c r="T41" s="205"/>
    </row>
    <row r="42" spans="1:20" ht="15.75" thickBot="1">
      <c r="D42" s="192" t="s">
        <v>96</v>
      </c>
      <c r="E42" s="193"/>
      <c r="F42" s="106"/>
      <c r="G42" s="209">
        <f>G38/2.5</f>
        <v>192.55757575757576</v>
      </c>
      <c r="H42" s="208"/>
      <c r="I42" s="207">
        <f t="shared" ref="I42" si="9">I38/2.5</f>
        <v>244.4969696969697</v>
      </c>
      <c r="J42" s="208"/>
      <c r="K42" s="207">
        <f t="shared" ref="K42" si="10">K38/2.5</f>
        <v>161.36969696969697</v>
      </c>
      <c r="L42" s="208"/>
      <c r="M42" s="207">
        <f t="shared" ref="M42" si="11">M38/2.5</f>
        <v>143.43030303030304</v>
      </c>
      <c r="N42" s="208"/>
      <c r="O42" s="207">
        <f t="shared" ref="O42" si="12">O38/2.5</f>
        <v>155.55151515151516</v>
      </c>
      <c r="P42" s="208"/>
      <c r="Q42" s="207">
        <f t="shared" ref="Q42" si="13">Q38/2.5</f>
        <v>168.3878787878788</v>
      </c>
      <c r="R42" s="208"/>
      <c r="S42" s="207">
        <f t="shared" ref="S42" si="14">S38/2.5</f>
        <v>242.75151515151515</v>
      </c>
      <c r="T42" s="208"/>
    </row>
    <row r="43" spans="1:20" ht="15.75" thickBot="1">
      <c r="B43" s="40"/>
      <c r="C43" s="40"/>
      <c r="D43" s="34" t="s">
        <v>97</v>
      </c>
      <c r="E43" s="105">
        <v>1.2E-2</v>
      </c>
      <c r="F43" s="106"/>
      <c r="G43" s="185"/>
      <c r="H43" s="186"/>
      <c r="I43" s="185"/>
      <c r="J43" s="184"/>
      <c r="K43" s="183"/>
      <c r="L43" s="184"/>
      <c r="M43" s="183"/>
      <c r="N43" s="184"/>
      <c r="O43" s="183" t="s">
        <v>492</v>
      </c>
      <c r="P43" s="184"/>
      <c r="Q43" s="183"/>
      <c r="R43" s="184"/>
      <c r="S43" s="183"/>
      <c r="T43" s="184"/>
    </row>
    <row r="44" spans="1:20" ht="15.75" thickBot="1"/>
    <row r="45" spans="1:20" ht="17.25" thickBot="1">
      <c r="G45" s="201" t="s">
        <v>0</v>
      </c>
      <c r="H45" s="153" t="s">
        <v>12</v>
      </c>
      <c r="I45" s="154" t="s">
        <v>1</v>
      </c>
      <c r="J45" s="154" t="s">
        <v>2</v>
      </c>
      <c r="K45" s="154" t="s">
        <v>3</v>
      </c>
      <c r="L45" s="154" t="s">
        <v>4</v>
      </c>
      <c r="M45" s="154" t="s">
        <v>5</v>
      </c>
      <c r="N45" s="154" t="s">
        <v>6</v>
      </c>
      <c r="O45" s="155" t="s">
        <v>7</v>
      </c>
    </row>
    <row r="46" spans="1:20" ht="17.25" thickBot="1">
      <c r="G46" s="202"/>
      <c r="H46" s="29" t="s">
        <v>10</v>
      </c>
      <c r="I46" s="1" t="s">
        <v>8</v>
      </c>
      <c r="J46" s="1" t="s">
        <v>8</v>
      </c>
      <c r="K46" s="1" t="s">
        <v>8</v>
      </c>
      <c r="L46" s="1" t="s">
        <v>8</v>
      </c>
      <c r="M46" s="1" t="s">
        <v>9</v>
      </c>
      <c r="N46" s="1" t="s">
        <v>9</v>
      </c>
      <c r="O46" s="4" t="s">
        <v>9</v>
      </c>
    </row>
    <row r="47" spans="1:20" ht="17.25" thickBot="1">
      <c r="G47" s="203"/>
      <c r="H47" s="30" t="s">
        <v>11</v>
      </c>
      <c r="I47" s="1" t="s">
        <v>9</v>
      </c>
      <c r="J47" s="1" t="s">
        <v>9</v>
      </c>
      <c r="K47" s="1" t="s">
        <v>9</v>
      </c>
      <c r="L47" s="1" t="s">
        <v>9</v>
      </c>
      <c r="M47" s="1" t="s">
        <v>8</v>
      </c>
      <c r="N47" s="1" t="s">
        <v>8</v>
      </c>
      <c r="O47" s="4" t="s">
        <v>8</v>
      </c>
    </row>
  </sheetData>
  <mergeCells count="57">
    <mergeCell ref="S42:T42"/>
    <mergeCell ref="D41:E41"/>
    <mergeCell ref="G42:H42"/>
    <mergeCell ref="I42:J42"/>
    <mergeCell ref="K42:L42"/>
    <mergeCell ref="S41:T41"/>
    <mergeCell ref="D42:E42"/>
    <mergeCell ref="O41:P41"/>
    <mergeCell ref="Q41:R41"/>
    <mergeCell ref="O42:P42"/>
    <mergeCell ref="Q42:R42"/>
    <mergeCell ref="G45:G47"/>
    <mergeCell ref="G37:H37"/>
    <mergeCell ref="I37:J37"/>
    <mergeCell ref="K37:L37"/>
    <mergeCell ref="M37:N37"/>
    <mergeCell ref="G41:H41"/>
    <mergeCell ref="I41:J41"/>
    <mergeCell ref="K41:L41"/>
    <mergeCell ref="M41:N41"/>
    <mergeCell ref="G39:H39"/>
    <mergeCell ref="I39:J39"/>
    <mergeCell ref="K39:L39"/>
    <mergeCell ref="M39:N39"/>
    <mergeCell ref="M40:N40"/>
    <mergeCell ref="M42:N42"/>
    <mergeCell ref="D39:E39"/>
    <mergeCell ref="D40:E40"/>
    <mergeCell ref="G40:H40"/>
    <mergeCell ref="I40:J40"/>
    <mergeCell ref="K40:L40"/>
    <mergeCell ref="S40:T40"/>
    <mergeCell ref="S1:T1"/>
    <mergeCell ref="Q1:R1"/>
    <mergeCell ref="O1:P1"/>
    <mergeCell ref="M1:N1"/>
    <mergeCell ref="Q39:R39"/>
    <mergeCell ref="S39:T39"/>
    <mergeCell ref="O39:P39"/>
    <mergeCell ref="Q37:R37"/>
    <mergeCell ref="S37:T37"/>
    <mergeCell ref="O37:P37"/>
    <mergeCell ref="O40:P40"/>
    <mergeCell ref="Q40:R40"/>
    <mergeCell ref="K1:L1"/>
    <mergeCell ref="I1:J1"/>
    <mergeCell ref="G1:H1"/>
    <mergeCell ref="A1:E1"/>
    <mergeCell ref="D38:E38"/>
    <mergeCell ref="D37:E37"/>
    <mergeCell ref="S43:T43"/>
    <mergeCell ref="I43:J43"/>
    <mergeCell ref="G43:H43"/>
    <mergeCell ref="K43:L43"/>
    <mergeCell ref="M43:N43"/>
    <mergeCell ref="O43:P43"/>
    <mergeCell ref="Q43:R4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83747-5896-4401-A154-9078188F0FBE}">
  <dimension ref="A1:AE67"/>
  <sheetViews>
    <sheetView workbookViewId="0">
      <selection activeCell="E7" sqref="E7"/>
    </sheetView>
  </sheetViews>
  <sheetFormatPr defaultRowHeight="15"/>
  <cols>
    <col min="10" max="10" width="3.7109375" customWidth="1"/>
    <col min="11" max="11" width="16.85546875" customWidth="1"/>
    <col min="12" max="12" width="6" customWidth="1"/>
    <col min="13" max="13" width="6.28515625" customWidth="1"/>
    <col min="14" max="14" width="8.85546875" customWidth="1"/>
    <col min="15" max="15" width="7.7109375" customWidth="1"/>
    <col min="16" max="16" width="1.28515625" customWidth="1"/>
  </cols>
  <sheetData>
    <row r="1" spans="1:31" ht="17.25" customHeight="1" thickBot="1">
      <c r="A1" s="223" t="s">
        <v>0</v>
      </c>
      <c r="B1" s="148" t="s">
        <v>442</v>
      </c>
      <c r="C1" s="2" t="s">
        <v>1</v>
      </c>
      <c r="D1" s="2" t="s">
        <v>2</v>
      </c>
      <c r="E1" s="2" t="s">
        <v>3</v>
      </c>
      <c r="F1" s="2" t="s">
        <v>4</v>
      </c>
      <c r="G1" s="151" t="s">
        <v>5</v>
      </c>
      <c r="H1" s="2" t="s">
        <v>6</v>
      </c>
      <c r="I1" s="3" t="s">
        <v>7</v>
      </c>
      <c r="K1" s="189" t="s">
        <v>85</v>
      </c>
      <c r="L1" s="221"/>
      <c r="M1" s="221"/>
      <c r="N1" s="221"/>
      <c r="O1" s="222"/>
      <c r="P1" s="15"/>
      <c r="Q1" s="187" t="s">
        <v>1</v>
      </c>
      <c r="R1" s="188"/>
      <c r="S1" s="187" t="s">
        <v>2</v>
      </c>
      <c r="T1" s="188"/>
      <c r="U1" s="187" t="s">
        <v>3</v>
      </c>
      <c r="V1" s="188"/>
      <c r="W1" s="187" t="s">
        <v>4</v>
      </c>
      <c r="X1" s="188"/>
      <c r="Y1" s="187" t="s">
        <v>5</v>
      </c>
      <c r="Z1" s="188"/>
      <c r="AA1" s="198" t="s">
        <v>6</v>
      </c>
      <c r="AB1" s="199"/>
      <c r="AC1" s="187" t="s">
        <v>7</v>
      </c>
      <c r="AD1" s="188"/>
    </row>
    <row r="2" spans="1:31" ht="17.25" thickBot="1">
      <c r="A2" s="224"/>
      <c r="B2" s="149" t="s">
        <v>10</v>
      </c>
      <c r="C2" s="1" t="s">
        <v>8</v>
      </c>
      <c r="D2" s="1" t="s">
        <v>8</v>
      </c>
      <c r="E2" s="1" t="s">
        <v>8</v>
      </c>
      <c r="F2" s="1" t="s">
        <v>8</v>
      </c>
      <c r="G2" s="152" t="s">
        <v>9</v>
      </c>
      <c r="H2" s="1" t="s">
        <v>9</v>
      </c>
      <c r="I2" s="4" t="s">
        <v>9</v>
      </c>
      <c r="K2" s="11" t="s">
        <v>158</v>
      </c>
      <c r="L2" s="12" t="s">
        <v>81</v>
      </c>
      <c r="M2" s="12" t="s">
        <v>78</v>
      </c>
      <c r="N2" s="12" t="s">
        <v>79</v>
      </c>
      <c r="O2" s="13" t="s">
        <v>80</v>
      </c>
      <c r="P2" s="44"/>
      <c r="Q2" s="43" t="s">
        <v>82</v>
      </c>
      <c r="R2" s="42" t="s">
        <v>83</v>
      </c>
      <c r="S2" s="41" t="s">
        <v>82</v>
      </c>
      <c r="T2" s="42" t="s">
        <v>83</v>
      </c>
      <c r="U2" s="41" t="s">
        <v>82</v>
      </c>
      <c r="V2" s="42" t="s">
        <v>83</v>
      </c>
      <c r="W2" s="41" t="s">
        <v>82</v>
      </c>
      <c r="X2" s="42" t="s">
        <v>83</v>
      </c>
      <c r="Y2" s="41" t="s">
        <v>82</v>
      </c>
      <c r="Z2" s="42" t="s">
        <v>83</v>
      </c>
      <c r="AA2" s="41" t="s">
        <v>82</v>
      </c>
      <c r="AB2" s="42" t="s">
        <v>83</v>
      </c>
      <c r="AC2" s="41" t="s">
        <v>82</v>
      </c>
      <c r="AD2" s="42" t="s">
        <v>83</v>
      </c>
      <c r="AE2" s="14"/>
    </row>
    <row r="3" spans="1:31" ht="17.25" thickBot="1">
      <c r="A3" s="225"/>
      <c r="B3" s="150" t="s">
        <v>11</v>
      </c>
      <c r="C3" s="1" t="s">
        <v>9</v>
      </c>
      <c r="D3" s="1" t="s">
        <v>9</v>
      </c>
      <c r="E3" s="1" t="s">
        <v>9</v>
      </c>
      <c r="F3" s="1" t="s">
        <v>9</v>
      </c>
      <c r="G3" s="152" t="s">
        <v>8</v>
      </c>
      <c r="H3" s="1" t="s">
        <v>8</v>
      </c>
      <c r="I3" s="4" t="s">
        <v>8</v>
      </c>
      <c r="K3" s="5" t="s">
        <v>441</v>
      </c>
      <c r="L3" s="7">
        <v>0.6875</v>
      </c>
      <c r="M3" s="65"/>
      <c r="N3" s="49">
        <v>6.0000000000000001E-3</v>
      </c>
      <c r="O3" s="52">
        <v>4.0000000000000001E-3</v>
      </c>
      <c r="P3" s="147"/>
      <c r="Q3" s="119"/>
      <c r="R3" s="120"/>
      <c r="S3" s="119"/>
      <c r="T3" s="120"/>
      <c r="U3" s="119"/>
      <c r="V3" s="120"/>
      <c r="W3" s="121"/>
      <c r="X3" s="122"/>
      <c r="Y3" s="121"/>
      <c r="Z3" s="122"/>
      <c r="AA3" s="119"/>
      <c r="AB3" s="120"/>
      <c r="AC3" s="119"/>
      <c r="AD3" s="120"/>
      <c r="AE3" s="14"/>
    </row>
    <row r="4" spans="1:31" ht="15" customHeight="1">
      <c r="K4" s="5" t="s">
        <v>440</v>
      </c>
      <c r="L4" s="7">
        <v>0.64583333333333337</v>
      </c>
      <c r="M4" s="65">
        <v>4.0000000000000001E-3</v>
      </c>
      <c r="N4" s="49">
        <v>2E-3</v>
      </c>
      <c r="O4" s="52">
        <v>1E-3</v>
      </c>
      <c r="P4" s="147"/>
      <c r="Q4" s="19">
        <v>1045</v>
      </c>
      <c r="R4" s="21">
        <v>697</v>
      </c>
      <c r="S4" s="19">
        <v>1077</v>
      </c>
      <c r="T4" s="21">
        <v>1213</v>
      </c>
      <c r="U4" s="19">
        <v>1145</v>
      </c>
      <c r="V4" s="21">
        <v>319</v>
      </c>
      <c r="W4" s="31">
        <v>1122</v>
      </c>
      <c r="X4" s="32">
        <v>306</v>
      </c>
      <c r="Y4" s="31">
        <v>1644</v>
      </c>
      <c r="Z4" s="32">
        <v>1064</v>
      </c>
      <c r="AA4" s="19">
        <v>811</v>
      </c>
      <c r="AB4" s="21">
        <v>234</v>
      </c>
      <c r="AC4" s="19">
        <v>915</v>
      </c>
      <c r="AD4" s="21">
        <v>358</v>
      </c>
      <c r="AE4" s="14"/>
    </row>
    <row r="5" spans="1:31" ht="15.75" customHeight="1">
      <c r="K5" s="5" t="s">
        <v>389</v>
      </c>
      <c r="L5" s="7">
        <v>0.64583333333333337</v>
      </c>
      <c r="M5" s="65">
        <v>6.0000000000000001E-3</v>
      </c>
      <c r="N5" s="49">
        <v>3.0000000000000001E-3</v>
      </c>
      <c r="O5" s="52">
        <v>3.0000000000000001E-3</v>
      </c>
      <c r="P5" s="18"/>
      <c r="Q5" s="19">
        <v>1819</v>
      </c>
      <c r="R5" s="21">
        <v>0</v>
      </c>
      <c r="S5" s="19">
        <v>2342</v>
      </c>
      <c r="T5" s="21">
        <v>0</v>
      </c>
      <c r="U5" s="19">
        <v>1797</v>
      </c>
      <c r="V5" s="21">
        <v>1</v>
      </c>
      <c r="W5" s="31">
        <v>1589</v>
      </c>
      <c r="X5" s="32">
        <v>0</v>
      </c>
      <c r="Y5" s="31">
        <v>1995</v>
      </c>
      <c r="Z5" s="32">
        <v>76</v>
      </c>
      <c r="AA5" s="19">
        <v>1148</v>
      </c>
      <c r="AB5" s="21">
        <v>116</v>
      </c>
      <c r="AC5" s="19">
        <v>2810</v>
      </c>
      <c r="AD5" s="21">
        <v>50</v>
      </c>
      <c r="AE5" s="14"/>
    </row>
    <row r="6" spans="1:31">
      <c r="K6" s="5" t="s">
        <v>385</v>
      </c>
      <c r="L6" s="7">
        <v>0.64583333333333337</v>
      </c>
      <c r="M6" s="51">
        <v>3.0000000000000001E-3</v>
      </c>
      <c r="N6" s="49">
        <v>5.0000000000000001E-3</v>
      </c>
      <c r="O6" s="52">
        <v>7.0000000000000001E-3</v>
      </c>
      <c r="P6" s="18"/>
      <c r="Q6" s="31">
        <v>1243</v>
      </c>
      <c r="R6" s="32">
        <v>49</v>
      </c>
      <c r="S6" s="31">
        <v>1681</v>
      </c>
      <c r="T6" s="32">
        <v>79</v>
      </c>
      <c r="U6" s="19">
        <v>1327</v>
      </c>
      <c r="V6" s="21">
        <v>73</v>
      </c>
      <c r="W6" s="19">
        <v>1138</v>
      </c>
      <c r="X6" s="21">
        <v>65</v>
      </c>
      <c r="Y6" s="19">
        <v>1406</v>
      </c>
      <c r="Z6" s="21">
        <v>0</v>
      </c>
      <c r="AA6" s="19">
        <v>944</v>
      </c>
      <c r="AB6" s="21">
        <v>2</v>
      </c>
      <c r="AC6" s="19">
        <v>2953</v>
      </c>
      <c r="AD6" s="21">
        <v>10</v>
      </c>
    </row>
    <row r="7" spans="1:31">
      <c r="K7" s="5" t="s">
        <v>103</v>
      </c>
      <c r="L7" s="70">
        <v>0.64583333333333337</v>
      </c>
      <c r="M7" s="65">
        <v>7.0000000000000001E-3</v>
      </c>
      <c r="N7" s="49">
        <v>6.0000000000000001E-3</v>
      </c>
      <c r="O7" s="52">
        <v>6.0000000000000001E-3</v>
      </c>
      <c r="P7" s="18"/>
      <c r="Q7" s="23">
        <v>131</v>
      </c>
      <c r="R7" s="24">
        <v>977</v>
      </c>
      <c r="S7" s="23">
        <v>175</v>
      </c>
      <c r="T7" s="24">
        <v>1036</v>
      </c>
      <c r="U7" s="19">
        <v>242</v>
      </c>
      <c r="V7" s="21">
        <v>531</v>
      </c>
      <c r="W7" s="31">
        <v>736</v>
      </c>
      <c r="X7" s="32">
        <v>170</v>
      </c>
      <c r="Y7" s="22">
        <v>76</v>
      </c>
      <c r="Z7" s="20">
        <v>950</v>
      </c>
      <c r="AA7" s="19">
        <v>711</v>
      </c>
      <c r="AB7" s="21">
        <v>38</v>
      </c>
      <c r="AC7" s="19">
        <v>809</v>
      </c>
      <c r="AD7" s="21">
        <v>14</v>
      </c>
    </row>
    <row r="8" spans="1:31">
      <c r="K8" s="9" t="s">
        <v>104</v>
      </c>
      <c r="L8" s="10">
        <v>0.64583333333333337</v>
      </c>
      <c r="M8" s="45">
        <v>6.0000000000000001E-3</v>
      </c>
      <c r="N8" s="46">
        <v>5.0000000000000001E-3</v>
      </c>
      <c r="O8" s="47">
        <v>6.0000000000000001E-3</v>
      </c>
      <c r="P8" s="16"/>
      <c r="Q8" s="31">
        <v>687</v>
      </c>
      <c r="R8" s="32">
        <v>0</v>
      </c>
      <c r="S8" s="31">
        <v>1393</v>
      </c>
      <c r="T8" s="32">
        <v>381</v>
      </c>
      <c r="U8" s="31">
        <v>971</v>
      </c>
      <c r="V8" s="32">
        <v>17</v>
      </c>
      <c r="W8" s="31">
        <v>756</v>
      </c>
      <c r="X8" s="32">
        <v>0</v>
      </c>
      <c r="Y8" s="31">
        <v>689</v>
      </c>
      <c r="Z8" s="32">
        <v>148</v>
      </c>
      <c r="AA8" s="31">
        <v>667</v>
      </c>
      <c r="AB8" s="32">
        <v>216</v>
      </c>
      <c r="AC8" s="31">
        <v>508</v>
      </c>
      <c r="AD8" s="32">
        <v>450</v>
      </c>
    </row>
    <row r="9" spans="1:31">
      <c r="K9" s="5" t="s">
        <v>105</v>
      </c>
      <c r="L9" s="7">
        <v>0.64583333333333337</v>
      </c>
      <c r="M9" s="48">
        <v>6.0000000000000001E-3</v>
      </c>
      <c r="N9" s="49">
        <v>4.0000000000000001E-3</v>
      </c>
      <c r="O9" s="50">
        <v>3.0000000000000001E-3</v>
      </c>
      <c r="P9" s="17"/>
      <c r="Q9" s="19">
        <v>455</v>
      </c>
      <c r="R9" s="21">
        <v>299</v>
      </c>
      <c r="S9" s="19">
        <v>1079</v>
      </c>
      <c r="T9" s="21">
        <v>549</v>
      </c>
      <c r="U9" s="19">
        <v>801</v>
      </c>
      <c r="V9" s="21">
        <v>458</v>
      </c>
      <c r="W9" s="19">
        <v>583</v>
      </c>
      <c r="X9" s="21">
        <v>405</v>
      </c>
      <c r="Y9" s="19">
        <v>747</v>
      </c>
      <c r="Z9" s="21">
        <v>435</v>
      </c>
      <c r="AA9" s="19">
        <v>407</v>
      </c>
      <c r="AB9" s="21">
        <v>24</v>
      </c>
      <c r="AC9" s="19">
        <v>863</v>
      </c>
      <c r="AD9" s="21">
        <v>506</v>
      </c>
    </row>
    <row r="10" spans="1:31">
      <c r="K10" s="5" t="s">
        <v>106</v>
      </c>
      <c r="L10" s="7">
        <v>0.64583333333333337</v>
      </c>
      <c r="M10" s="51">
        <v>3.0000000000000001E-3</v>
      </c>
      <c r="N10" s="49">
        <v>5.0000000000000001E-3</v>
      </c>
      <c r="O10" s="52">
        <v>5.0000000000000001E-3</v>
      </c>
      <c r="P10" s="18"/>
      <c r="Q10" s="19">
        <v>414</v>
      </c>
      <c r="R10" s="21">
        <v>405</v>
      </c>
      <c r="S10" s="19">
        <v>383</v>
      </c>
      <c r="T10" s="21">
        <v>180</v>
      </c>
      <c r="U10" s="19">
        <v>589</v>
      </c>
      <c r="V10" s="21">
        <v>23</v>
      </c>
      <c r="W10" s="19">
        <v>488</v>
      </c>
      <c r="X10" s="21">
        <v>22</v>
      </c>
      <c r="Y10" s="19">
        <v>470</v>
      </c>
      <c r="Z10" s="21">
        <v>26</v>
      </c>
      <c r="AA10" s="19">
        <v>388</v>
      </c>
      <c r="AB10" s="21">
        <v>148</v>
      </c>
      <c r="AC10" s="19">
        <v>779</v>
      </c>
      <c r="AD10" s="21">
        <v>58</v>
      </c>
    </row>
    <row r="11" spans="1:31">
      <c r="K11" s="5" t="s">
        <v>107</v>
      </c>
      <c r="L11" s="70">
        <v>0.6875</v>
      </c>
      <c r="M11" s="64">
        <v>5.0000000000000001E-3</v>
      </c>
      <c r="N11" s="49">
        <v>5.0000000000000001E-3</v>
      </c>
      <c r="O11" s="52">
        <v>6.0000000000000001E-3</v>
      </c>
      <c r="P11" s="18"/>
      <c r="Q11" s="19">
        <v>696</v>
      </c>
      <c r="R11" s="21">
        <v>759</v>
      </c>
      <c r="S11" s="19">
        <v>831</v>
      </c>
      <c r="T11" s="21">
        <v>319</v>
      </c>
      <c r="U11" s="19">
        <v>120</v>
      </c>
      <c r="V11" s="21">
        <v>241</v>
      </c>
      <c r="W11" s="22">
        <v>60</v>
      </c>
      <c r="X11" s="20">
        <v>228</v>
      </c>
      <c r="Y11" s="22">
        <v>37</v>
      </c>
      <c r="Z11" s="20">
        <v>590</v>
      </c>
      <c r="AA11" s="19">
        <v>513</v>
      </c>
      <c r="AB11" s="21">
        <v>186</v>
      </c>
      <c r="AC11" s="19">
        <v>228</v>
      </c>
      <c r="AD11" s="21">
        <v>122</v>
      </c>
    </row>
    <row r="12" spans="1:31">
      <c r="E12" s="14" t="s">
        <v>84</v>
      </c>
      <c r="K12" s="5" t="s">
        <v>108</v>
      </c>
      <c r="L12" s="7">
        <v>0.6875</v>
      </c>
      <c r="M12" s="48">
        <v>6.0000000000000001E-3</v>
      </c>
      <c r="N12" s="49">
        <v>5.0000000000000001E-3</v>
      </c>
      <c r="O12" s="52">
        <v>6.0000000000000001E-3</v>
      </c>
      <c r="P12" s="18"/>
      <c r="Q12" s="19">
        <v>599</v>
      </c>
      <c r="R12" s="21">
        <v>603</v>
      </c>
      <c r="S12" s="19">
        <v>490</v>
      </c>
      <c r="T12" s="21">
        <v>713</v>
      </c>
      <c r="U12" s="19">
        <v>537</v>
      </c>
      <c r="V12" s="21">
        <v>482</v>
      </c>
      <c r="W12" s="19">
        <v>462</v>
      </c>
      <c r="X12" s="21">
        <v>331</v>
      </c>
      <c r="Y12" s="19">
        <v>568</v>
      </c>
      <c r="Z12" s="21">
        <v>351</v>
      </c>
      <c r="AA12" s="19">
        <v>512</v>
      </c>
      <c r="AB12" s="21">
        <v>187</v>
      </c>
      <c r="AC12" s="19">
        <v>549</v>
      </c>
      <c r="AD12" s="21">
        <v>63</v>
      </c>
    </row>
    <row r="13" spans="1:31">
      <c r="E13" s="14" t="s">
        <v>99</v>
      </c>
      <c r="K13" s="5" t="s">
        <v>109</v>
      </c>
      <c r="L13" s="7">
        <v>0.6875</v>
      </c>
      <c r="M13" s="65">
        <v>6.0000000000000001E-3</v>
      </c>
      <c r="N13" s="49">
        <v>5.0000000000000001E-3</v>
      </c>
      <c r="O13" s="52">
        <v>5.0000000000000001E-3</v>
      </c>
      <c r="P13" s="18"/>
      <c r="Q13" s="22">
        <v>40</v>
      </c>
      <c r="R13" s="20">
        <v>887</v>
      </c>
      <c r="S13" s="22">
        <v>35</v>
      </c>
      <c r="T13" s="20">
        <v>758</v>
      </c>
      <c r="U13" s="22">
        <v>30</v>
      </c>
      <c r="V13" s="20">
        <v>787</v>
      </c>
      <c r="W13" s="22">
        <v>13</v>
      </c>
      <c r="X13" s="20">
        <v>809</v>
      </c>
      <c r="Y13" s="22">
        <v>-3</v>
      </c>
      <c r="Z13" s="20">
        <v>585</v>
      </c>
      <c r="AA13" s="22">
        <v>38</v>
      </c>
      <c r="AB13" s="20">
        <v>966</v>
      </c>
      <c r="AC13" s="22">
        <v>45</v>
      </c>
      <c r="AD13" s="20">
        <v>1027</v>
      </c>
    </row>
    <row r="14" spans="1:31">
      <c r="E14" s="14" t="s">
        <v>100</v>
      </c>
      <c r="K14" s="5" t="s">
        <v>110</v>
      </c>
      <c r="L14" s="7">
        <v>0.6875</v>
      </c>
      <c r="M14" s="64">
        <v>5.0000000000000001E-3</v>
      </c>
      <c r="N14" s="49">
        <v>5.0000000000000001E-3</v>
      </c>
      <c r="O14" s="52">
        <v>6.0000000000000001E-3</v>
      </c>
      <c r="P14" s="18"/>
      <c r="Q14" s="22">
        <v>63</v>
      </c>
      <c r="R14" s="20">
        <v>511</v>
      </c>
      <c r="S14" s="22">
        <v>65</v>
      </c>
      <c r="T14" s="20">
        <v>728</v>
      </c>
      <c r="U14" s="19">
        <v>98</v>
      </c>
      <c r="V14" s="21">
        <v>265</v>
      </c>
      <c r="W14" s="23">
        <v>80</v>
      </c>
      <c r="X14" s="24">
        <v>274</v>
      </c>
      <c r="Y14" s="19">
        <v>333</v>
      </c>
      <c r="Z14" s="21">
        <v>264</v>
      </c>
      <c r="AA14" s="23">
        <v>93</v>
      </c>
      <c r="AB14" s="24">
        <v>451</v>
      </c>
      <c r="AC14" s="22">
        <v>12</v>
      </c>
      <c r="AD14" s="20">
        <v>544</v>
      </c>
    </row>
    <row r="15" spans="1:31">
      <c r="F15" s="220" t="s">
        <v>90</v>
      </c>
      <c r="G15" s="220"/>
      <c r="H15" s="220" t="s">
        <v>89</v>
      </c>
      <c r="I15" s="220"/>
      <c r="K15" s="5" t="s">
        <v>111</v>
      </c>
      <c r="L15" s="7">
        <v>0.6875</v>
      </c>
      <c r="M15" s="48">
        <v>6.0000000000000001E-3</v>
      </c>
      <c r="N15" s="49">
        <v>4.0000000000000001E-3</v>
      </c>
      <c r="O15" s="52">
        <v>2E-3</v>
      </c>
      <c r="P15" s="18"/>
      <c r="Q15" s="19">
        <v>733</v>
      </c>
      <c r="R15" s="21">
        <v>255</v>
      </c>
      <c r="S15" s="19">
        <v>961</v>
      </c>
      <c r="T15" s="21">
        <v>427</v>
      </c>
      <c r="U15" s="19">
        <v>344</v>
      </c>
      <c r="V15" s="21">
        <v>368</v>
      </c>
      <c r="W15" s="19">
        <v>386</v>
      </c>
      <c r="X15" s="21">
        <v>309</v>
      </c>
      <c r="Y15" s="19">
        <v>631</v>
      </c>
      <c r="Z15" s="21">
        <v>532</v>
      </c>
      <c r="AA15" s="19">
        <v>422</v>
      </c>
      <c r="AB15" s="21">
        <v>253</v>
      </c>
      <c r="AC15" s="19">
        <v>760</v>
      </c>
      <c r="AD15" s="21">
        <v>49</v>
      </c>
    </row>
    <row r="16" spans="1:31">
      <c r="C16" s="219" t="s">
        <v>88</v>
      </c>
      <c r="D16" s="219"/>
      <c r="E16" s="219"/>
      <c r="F16" s="79">
        <v>0.76239999999999997</v>
      </c>
      <c r="H16" s="79">
        <v>0.81200000000000006</v>
      </c>
      <c r="K16" s="5" t="s">
        <v>112</v>
      </c>
      <c r="L16" s="70">
        <v>0.64583333333333337</v>
      </c>
      <c r="M16" s="64">
        <v>2E-3</v>
      </c>
      <c r="N16" s="49">
        <v>2E-3</v>
      </c>
      <c r="O16" s="52">
        <v>1E-3</v>
      </c>
      <c r="P16" s="18"/>
      <c r="Q16" s="19">
        <v>248</v>
      </c>
      <c r="R16" s="21">
        <v>378</v>
      </c>
      <c r="S16" s="19">
        <v>296</v>
      </c>
      <c r="T16" s="21">
        <v>515</v>
      </c>
      <c r="U16" s="19">
        <v>279</v>
      </c>
      <c r="V16" s="21">
        <v>309</v>
      </c>
      <c r="W16" s="19">
        <v>327</v>
      </c>
      <c r="X16" s="21">
        <v>268</v>
      </c>
      <c r="Y16" s="19">
        <v>310</v>
      </c>
      <c r="Z16" s="21">
        <v>97</v>
      </c>
      <c r="AA16" s="19">
        <v>222</v>
      </c>
      <c r="AB16" s="21">
        <v>431</v>
      </c>
      <c r="AC16" s="19">
        <v>211</v>
      </c>
      <c r="AD16" s="21">
        <v>384</v>
      </c>
    </row>
    <row r="17" spans="3:30">
      <c r="C17" s="219" t="s">
        <v>95</v>
      </c>
      <c r="D17" s="219"/>
      <c r="E17" s="219"/>
      <c r="F17" s="33" t="s">
        <v>160</v>
      </c>
      <c r="K17" s="5" t="s">
        <v>113</v>
      </c>
      <c r="L17" s="7">
        <v>0.64583333333333337</v>
      </c>
      <c r="M17" s="51">
        <v>1E-3</v>
      </c>
      <c r="N17" s="49">
        <v>3.0000000000000001E-3</v>
      </c>
      <c r="O17" s="52">
        <v>3.0000000000000001E-3</v>
      </c>
      <c r="P17" s="18"/>
      <c r="Q17" s="19">
        <v>347</v>
      </c>
      <c r="R17" s="21">
        <v>112</v>
      </c>
      <c r="S17" s="19">
        <v>509</v>
      </c>
      <c r="T17" s="21">
        <v>600</v>
      </c>
      <c r="U17" s="19">
        <v>368</v>
      </c>
      <c r="V17" s="21">
        <v>188</v>
      </c>
      <c r="W17" s="19">
        <v>387</v>
      </c>
      <c r="X17" s="21">
        <v>295</v>
      </c>
      <c r="Y17" s="19">
        <v>461</v>
      </c>
      <c r="Z17" s="21">
        <v>509</v>
      </c>
      <c r="AA17" s="19">
        <v>370</v>
      </c>
      <c r="AB17" s="21">
        <v>31</v>
      </c>
      <c r="AC17" s="19">
        <v>593</v>
      </c>
      <c r="AD17" s="21">
        <v>26</v>
      </c>
    </row>
    <row r="18" spans="3:30">
      <c r="C18" s="219" t="s">
        <v>94</v>
      </c>
      <c r="D18" s="219"/>
      <c r="E18" s="219"/>
      <c r="F18" s="33">
        <f>COUNT(Q7:AD61)/2</f>
        <v>383</v>
      </c>
      <c r="K18" s="5" t="s">
        <v>114</v>
      </c>
      <c r="L18" s="7">
        <v>0.64583333333333337</v>
      </c>
      <c r="M18" s="51">
        <v>3.0000000000000001E-3</v>
      </c>
      <c r="N18" s="49">
        <v>4.0000000000000001E-3</v>
      </c>
      <c r="O18" s="52">
        <v>8.9999999999999993E-3</v>
      </c>
      <c r="P18" s="18"/>
      <c r="Q18" s="19">
        <v>404</v>
      </c>
      <c r="R18" s="21">
        <v>16</v>
      </c>
      <c r="S18" s="19">
        <v>688</v>
      </c>
      <c r="T18" s="21">
        <v>38</v>
      </c>
      <c r="U18" s="19">
        <v>549</v>
      </c>
      <c r="V18" s="21">
        <v>12</v>
      </c>
      <c r="W18" s="19">
        <v>546</v>
      </c>
      <c r="X18" s="21">
        <v>34</v>
      </c>
      <c r="Y18" s="19">
        <v>438</v>
      </c>
      <c r="Z18" s="21">
        <v>25</v>
      </c>
      <c r="AA18" s="19">
        <v>330</v>
      </c>
      <c r="AB18" s="21">
        <v>19</v>
      </c>
      <c r="AC18" s="19">
        <v>420</v>
      </c>
      <c r="AD18" s="21">
        <v>0</v>
      </c>
    </row>
    <row r="19" spans="3:30">
      <c r="C19" s="219" t="s">
        <v>165</v>
      </c>
      <c r="D19" s="219"/>
      <c r="E19" s="219"/>
      <c r="F19" s="78">
        <f>AVERAGE(Q65:X65,AA65:AD65)</f>
        <v>0.28451869232600063</v>
      </c>
      <c r="G19" t="s">
        <v>166</v>
      </c>
      <c r="K19" s="5" t="s">
        <v>115</v>
      </c>
      <c r="L19" s="7">
        <v>0.64583333333333337</v>
      </c>
      <c r="M19" s="48">
        <v>8.9999999999999993E-3</v>
      </c>
      <c r="N19" s="49">
        <v>4.0000000000000001E-3</v>
      </c>
      <c r="O19" s="52">
        <v>7.0000000000000001E-3</v>
      </c>
      <c r="P19" s="18"/>
      <c r="Q19" s="19">
        <v>683</v>
      </c>
      <c r="R19" s="21">
        <v>103</v>
      </c>
      <c r="S19" s="19">
        <v>442</v>
      </c>
      <c r="T19" s="21">
        <v>132</v>
      </c>
      <c r="U19" s="19">
        <v>471</v>
      </c>
      <c r="V19" s="21">
        <v>76</v>
      </c>
      <c r="W19" s="19">
        <v>555</v>
      </c>
      <c r="X19" s="21">
        <v>65</v>
      </c>
      <c r="Y19" s="19">
        <v>451</v>
      </c>
      <c r="Z19" s="21">
        <v>276</v>
      </c>
      <c r="AA19" s="19">
        <v>306</v>
      </c>
      <c r="AB19" s="21">
        <v>128</v>
      </c>
      <c r="AC19" s="19">
        <v>403</v>
      </c>
      <c r="AD19" s="21">
        <v>46</v>
      </c>
    </row>
    <row r="20" spans="3:30">
      <c r="K20" s="5" t="s">
        <v>116</v>
      </c>
      <c r="L20" s="7">
        <v>0.64583333333333337</v>
      </c>
      <c r="M20" s="65">
        <v>7.0000000000000001E-3</v>
      </c>
      <c r="N20" s="49">
        <v>4.0000000000000001E-3</v>
      </c>
      <c r="O20" s="52">
        <v>8.9999999999999993E-3</v>
      </c>
      <c r="P20" s="18"/>
      <c r="Q20" s="19">
        <v>350</v>
      </c>
      <c r="R20" s="21">
        <v>168</v>
      </c>
      <c r="S20" s="23">
        <v>188</v>
      </c>
      <c r="T20" s="24">
        <v>763</v>
      </c>
      <c r="U20" s="19">
        <v>258</v>
      </c>
      <c r="V20" s="21">
        <v>216</v>
      </c>
      <c r="W20" s="19">
        <v>200</v>
      </c>
      <c r="X20" s="21">
        <v>253</v>
      </c>
      <c r="Y20" s="19">
        <v>159</v>
      </c>
      <c r="Z20" s="21">
        <v>383</v>
      </c>
      <c r="AA20" s="19">
        <v>383</v>
      </c>
      <c r="AB20" s="21">
        <v>140</v>
      </c>
      <c r="AC20" s="19">
        <v>319</v>
      </c>
      <c r="AD20" s="21">
        <v>184</v>
      </c>
    </row>
    <row r="21" spans="3:30">
      <c r="K21" s="5" t="s">
        <v>117</v>
      </c>
      <c r="L21" s="7">
        <v>0.64583333333333337</v>
      </c>
      <c r="M21" s="65">
        <v>8.9999999999999993E-3</v>
      </c>
      <c r="N21" s="49">
        <v>3.0000000000000001E-3</v>
      </c>
      <c r="O21" s="50">
        <v>3.0000000000000001E-3</v>
      </c>
      <c r="P21" s="17"/>
      <c r="Q21" s="19">
        <v>598</v>
      </c>
      <c r="R21" s="21">
        <v>267</v>
      </c>
      <c r="S21" s="19">
        <v>841</v>
      </c>
      <c r="T21" s="21">
        <v>200</v>
      </c>
      <c r="U21" s="19">
        <v>832</v>
      </c>
      <c r="V21" s="21">
        <v>119</v>
      </c>
      <c r="W21" s="19">
        <v>822</v>
      </c>
      <c r="X21" s="21">
        <v>123</v>
      </c>
      <c r="Y21" s="19">
        <v>428</v>
      </c>
      <c r="Z21" s="21">
        <v>491</v>
      </c>
      <c r="AA21" s="19">
        <v>461</v>
      </c>
      <c r="AB21" s="21">
        <v>178</v>
      </c>
      <c r="AC21" s="19">
        <v>988</v>
      </c>
      <c r="AD21" s="21">
        <v>23</v>
      </c>
    </row>
    <row r="22" spans="3:30">
      <c r="D22" s="14" t="s">
        <v>159</v>
      </c>
      <c r="K22" s="5" t="s">
        <v>118</v>
      </c>
      <c r="L22" s="7">
        <v>0.64583333333333337</v>
      </c>
      <c r="M22" s="48">
        <v>3.0000000000000001E-3</v>
      </c>
      <c r="N22" s="49">
        <v>2E-3</v>
      </c>
      <c r="O22" s="52">
        <v>1E-3</v>
      </c>
      <c r="P22" s="18"/>
      <c r="Q22" s="23">
        <v>100</v>
      </c>
      <c r="R22" s="24">
        <v>685</v>
      </c>
      <c r="S22" s="19">
        <v>278</v>
      </c>
      <c r="T22" s="21">
        <v>359</v>
      </c>
      <c r="U22" s="23">
        <v>158</v>
      </c>
      <c r="V22" s="24">
        <v>482</v>
      </c>
      <c r="W22" s="19">
        <v>142</v>
      </c>
      <c r="X22" s="21">
        <v>421</v>
      </c>
      <c r="Y22" s="23">
        <v>90</v>
      </c>
      <c r="Z22" s="24">
        <v>923</v>
      </c>
      <c r="AA22" s="22">
        <v>42</v>
      </c>
      <c r="AB22" s="20">
        <v>537</v>
      </c>
      <c r="AC22" s="19">
        <v>302</v>
      </c>
      <c r="AD22" s="21">
        <v>273</v>
      </c>
    </row>
    <row r="23" spans="3:30">
      <c r="K23" s="5" t="s">
        <v>119</v>
      </c>
      <c r="L23" s="70">
        <v>0.6875</v>
      </c>
      <c r="M23" s="51">
        <v>1E-3</v>
      </c>
      <c r="N23" s="49">
        <v>2E-3</v>
      </c>
      <c r="O23" s="52">
        <v>1E-3</v>
      </c>
      <c r="P23" s="18"/>
      <c r="Q23" s="19">
        <v>354</v>
      </c>
      <c r="R23" s="21">
        <v>125</v>
      </c>
      <c r="S23" s="19">
        <v>636</v>
      </c>
      <c r="T23" s="21">
        <v>104</v>
      </c>
      <c r="U23" s="19">
        <v>432</v>
      </c>
      <c r="V23" s="21">
        <v>31</v>
      </c>
      <c r="W23" s="19">
        <v>374</v>
      </c>
      <c r="X23" s="21">
        <v>49</v>
      </c>
      <c r="Y23" s="19">
        <v>382</v>
      </c>
      <c r="Z23" s="21">
        <v>179</v>
      </c>
      <c r="AA23" s="19">
        <v>300</v>
      </c>
      <c r="AB23" s="21">
        <v>125</v>
      </c>
      <c r="AC23" s="19">
        <v>474</v>
      </c>
      <c r="AD23" s="21">
        <v>9</v>
      </c>
    </row>
    <row r="24" spans="3:30">
      <c r="D24" s="14" t="s">
        <v>163</v>
      </c>
      <c r="K24" s="55" t="s">
        <v>120</v>
      </c>
      <c r="L24" s="56">
        <v>0.6875</v>
      </c>
      <c r="M24" s="66">
        <v>0</v>
      </c>
      <c r="N24" s="53">
        <v>2E-3</v>
      </c>
      <c r="O24" s="59">
        <v>1E-3</v>
      </c>
      <c r="P24" s="57"/>
      <c r="Q24" s="26">
        <v>229</v>
      </c>
      <c r="R24" s="27">
        <v>35</v>
      </c>
      <c r="S24" s="26">
        <v>227</v>
      </c>
      <c r="T24" s="27">
        <v>149</v>
      </c>
      <c r="U24" s="26">
        <v>261</v>
      </c>
      <c r="V24" s="27">
        <v>127</v>
      </c>
      <c r="W24" s="26">
        <v>205</v>
      </c>
      <c r="X24" s="27">
        <v>151</v>
      </c>
      <c r="Y24" s="26">
        <v>310</v>
      </c>
      <c r="Z24" s="27">
        <v>87</v>
      </c>
      <c r="AA24" s="26">
        <v>251</v>
      </c>
      <c r="AB24" s="27">
        <v>29</v>
      </c>
      <c r="AC24" s="26">
        <v>246</v>
      </c>
      <c r="AD24" s="27">
        <v>33</v>
      </c>
    </row>
    <row r="25" spans="3:30">
      <c r="K25" s="55" t="s">
        <v>121</v>
      </c>
      <c r="L25" s="56">
        <v>0.6875</v>
      </c>
      <c r="M25" s="67">
        <v>1E-3</v>
      </c>
      <c r="N25" s="53">
        <v>1E-3</v>
      </c>
      <c r="O25" s="59">
        <v>2E-3</v>
      </c>
      <c r="P25" s="57"/>
      <c r="Q25" s="26">
        <v>279</v>
      </c>
      <c r="R25" s="27">
        <v>128</v>
      </c>
      <c r="S25" s="26">
        <v>628</v>
      </c>
      <c r="T25" s="27">
        <v>191</v>
      </c>
      <c r="U25" s="26">
        <v>157</v>
      </c>
      <c r="V25" s="27">
        <v>180</v>
      </c>
      <c r="W25" s="26">
        <v>135</v>
      </c>
      <c r="X25" s="27">
        <v>224</v>
      </c>
      <c r="Y25" s="26">
        <v>192</v>
      </c>
      <c r="Z25" s="27">
        <v>471</v>
      </c>
      <c r="AA25" s="60">
        <v>6</v>
      </c>
      <c r="AB25" s="61">
        <v>321</v>
      </c>
      <c r="AC25" s="60">
        <v>50</v>
      </c>
      <c r="AD25" s="61">
        <v>183</v>
      </c>
    </row>
    <row r="26" spans="3:30">
      <c r="K26" s="55" t="s">
        <v>122</v>
      </c>
      <c r="L26" s="56">
        <v>0.6875</v>
      </c>
      <c r="M26" s="58">
        <v>2E-3</v>
      </c>
      <c r="N26" s="53">
        <v>1E-3</v>
      </c>
      <c r="O26" s="59">
        <v>2E-3</v>
      </c>
      <c r="P26" s="57"/>
      <c r="Q26" s="60">
        <v>25</v>
      </c>
      <c r="R26" s="61">
        <v>745</v>
      </c>
      <c r="S26" s="26">
        <v>203</v>
      </c>
      <c r="T26" s="27">
        <v>358</v>
      </c>
      <c r="U26" s="60">
        <v>55</v>
      </c>
      <c r="V26" s="61">
        <v>495</v>
      </c>
      <c r="W26" s="60">
        <v>36</v>
      </c>
      <c r="X26" s="61">
        <v>563</v>
      </c>
      <c r="Y26" s="60">
        <v>3</v>
      </c>
      <c r="Z26" s="61">
        <v>787</v>
      </c>
      <c r="AA26" s="60">
        <v>6</v>
      </c>
      <c r="AB26" s="61">
        <v>413</v>
      </c>
      <c r="AC26" s="60">
        <v>39</v>
      </c>
      <c r="AD26" s="61">
        <v>323</v>
      </c>
    </row>
    <row r="27" spans="3:30">
      <c r="K27" s="55" t="s">
        <v>123</v>
      </c>
      <c r="L27" s="56">
        <v>0.6875</v>
      </c>
      <c r="M27" s="66">
        <v>0</v>
      </c>
      <c r="N27" s="53">
        <v>2E-3</v>
      </c>
      <c r="O27" s="59">
        <v>2E-3</v>
      </c>
      <c r="P27" s="57"/>
      <c r="Q27" s="26">
        <v>112</v>
      </c>
      <c r="R27" s="27">
        <v>191</v>
      </c>
      <c r="S27" s="26">
        <v>359</v>
      </c>
      <c r="T27" s="27">
        <v>414</v>
      </c>
      <c r="U27" s="62">
        <v>123</v>
      </c>
      <c r="V27" s="63">
        <v>374</v>
      </c>
      <c r="W27" s="60">
        <v>74</v>
      </c>
      <c r="X27" s="61">
        <v>427</v>
      </c>
      <c r="Y27" s="60">
        <v>72</v>
      </c>
      <c r="Z27" s="61">
        <v>632</v>
      </c>
      <c r="AA27" s="26">
        <v>163</v>
      </c>
      <c r="AB27" s="27">
        <v>169</v>
      </c>
      <c r="AC27" s="26">
        <v>229</v>
      </c>
      <c r="AD27" s="27">
        <v>86</v>
      </c>
    </row>
    <row r="28" spans="3:30">
      <c r="K28" s="55" t="s">
        <v>124</v>
      </c>
      <c r="L28" s="71">
        <v>0.64583333333333337</v>
      </c>
      <c r="M28" s="67">
        <v>2E-3</v>
      </c>
      <c r="N28" s="53">
        <v>2E-3</v>
      </c>
      <c r="O28" s="59">
        <v>4.0000000000000001E-3</v>
      </c>
      <c r="P28" s="57"/>
      <c r="Q28" s="26">
        <v>596</v>
      </c>
      <c r="R28" s="27">
        <v>85</v>
      </c>
      <c r="S28" s="26">
        <v>1666</v>
      </c>
      <c r="T28" s="27">
        <v>4</v>
      </c>
      <c r="U28" s="26">
        <v>430</v>
      </c>
      <c r="V28" s="27">
        <v>16</v>
      </c>
      <c r="W28" s="26">
        <v>232</v>
      </c>
      <c r="X28" s="27">
        <v>23</v>
      </c>
      <c r="Y28" s="26">
        <v>379</v>
      </c>
      <c r="Z28" s="27">
        <v>91</v>
      </c>
      <c r="AA28" s="26">
        <v>456</v>
      </c>
      <c r="AB28" s="27">
        <v>128</v>
      </c>
      <c r="AC28" s="26">
        <v>145</v>
      </c>
      <c r="AD28" s="27">
        <v>36</v>
      </c>
    </row>
    <row r="29" spans="3:30">
      <c r="K29" s="55" t="s">
        <v>125</v>
      </c>
      <c r="L29" s="56">
        <v>0.64583333333333337</v>
      </c>
      <c r="M29" s="58">
        <v>4.0000000000000001E-3</v>
      </c>
      <c r="N29" s="53">
        <v>2E-3</v>
      </c>
      <c r="O29" s="59">
        <v>6.0000000000000001E-3</v>
      </c>
      <c r="P29" s="57"/>
      <c r="Q29" s="26">
        <v>265</v>
      </c>
      <c r="R29" s="27">
        <v>213</v>
      </c>
      <c r="S29" s="26">
        <v>517</v>
      </c>
      <c r="T29" s="27">
        <v>394</v>
      </c>
      <c r="U29" s="26">
        <v>384</v>
      </c>
      <c r="V29" s="27">
        <v>90</v>
      </c>
      <c r="W29" s="26">
        <v>428</v>
      </c>
      <c r="X29" s="27">
        <v>112</v>
      </c>
      <c r="Y29" s="26">
        <v>328</v>
      </c>
      <c r="Z29" s="27">
        <v>153</v>
      </c>
      <c r="AA29" s="60">
        <v>79</v>
      </c>
      <c r="AB29" s="61">
        <v>151</v>
      </c>
      <c r="AC29" s="60">
        <v>18</v>
      </c>
      <c r="AD29" s="61">
        <v>137</v>
      </c>
    </row>
    <row r="30" spans="3:30">
      <c r="K30" s="55" t="s">
        <v>126</v>
      </c>
      <c r="L30" s="56">
        <v>0.64583333333333337</v>
      </c>
      <c r="M30" s="58">
        <v>6.0000000000000001E-3</v>
      </c>
      <c r="N30" s="53">
        <v>2E-3</v>
      </c>
      <c r="O30" s="59">
        <v>2E-3</v>
      </c>
      <c r="P30" s="57"/>
      <c r="Q30" s="60">
        <v>70</v>
      </c>
      <c r="R30" s="61">
        <v>537</v>
      </c>
      <c r="S30" s="26">
        <v>183</v>
      </c>
      <c r="T30" s="27">
        <v>360</v>
      </c>
      <c r="U30" s="62">
        <v>108</v>
      </c>
      <c r="V30" s="63">
        <v>440</v>
      </c>
      <c r="W30" s="62">
        <v>92</v>
      </c>
      <c r="X30" s="63">
        <v>559</v>
      </c>
      <c r="Y30" s="60">
        <v>49</v>
      </c>
      <c r="Z30" s="61">
        <v>663</v>
      </c>
      <c r="AA30" s="60">
        <v>56</v>
      </c>
      <c r="AB30" s="61">
        <v>431</v>
      </c>
      <c r="AC30" s="60">
        <v>72</v>
      </c>
      <c r="AD30" s="61">
        <v>256</v>
      </c>
    </row>
    <row r="31" spans="3:30">
      <c r="K31" s="55" t="s">
        <v>127</v>
      </c>
      <c r="L31" s="56">
        <v>0.64583333333333337</v>
      </c>
      <c r="M31" s="58">
        <v>2E-3</v>
      </c>
      <c r="N31" s="53">
        <v>1E-3</v>
      </c>
      <c r="O31" s="59">
        <v>-1E-3</v>
      </c>
      <c r="P31" s="57"/>
      <c r="Q31" s="26">
        <v>149</v>
      </c>
      <c r="R31" s="27">
        <v>349</v>
      </c>
      <c r="S31" s="26">
        <v>480</v>
      </c>
      <c r="T31" s="27">
        <v>432</v>
      </c>
      <c r="U31" s="26">
        <v>259</v>
      </c>
      <c r="V31" s="27">
        <v>335</v>
      </c>
      <c r="W31" s="26">
        <v>321</v>
      </c>
      <c r="X31" s="27">
        <v>95</v>
      </c>
      <c r="Y31" s="26">
        <v>157</v>
      </c>
      <c r="Z31" s="27">
        <v>246</v>
      </c>
      <c r="AA31" s="60">
        <v>47</v>
      </c>
      <c r="AB31" s="61">
        <v>221</v>
      </c>
      <c r="AC31" s="60">
        <v>35</v>
      </c>
      <c r="AD31" s="61">
        <v>238</v>
      </c>
    </row>
    <row r="32" spans="3:30">
      <c r="K32" s="55" t="s">
        <v>128</v>
      </c>
      <c r="L32" s="56">
        <v>0.64583333333333337</v>
      </c>
      <c r="M32" s="67">
        <v>-1E-3</v>
      </c>
      <c r="N32" s="53">
        <v>-1E-3</v>
      </c>
      <c r="O32" s="59">
        <v>-4.0000000000000001E-3</v>
      </c>
      <c r="P32" s="57"/>
      <c r="Q32" s="26">
        <v>571</v>
      </c>
      <c r="R32" s="27">
        <v>436</v>
      </c>
      <c r="S32" s="26">
        <v>561</v>
      </c>
      <c r="T32" s="27">
        <v>352</v>
      </c>
      <c r="U32" s="26">
        <v>266</v>
      </c>
      <c r="V32" s="27">
        <v>591</v>
      </c>
      <c r="W32" s="26">
        <v>334</v>
      </c>
      <c r="X32" s="27">
        <v>331</v>
      </c>
      <c r="Y32" s="26">
        <v>447</v>
      </c>
      <c r="Z32" s="27">
        <v>779</v>
      </c>
      <c r="AA32" s="26">
        <v>157</v>
      </c>
      <c r="AB32" s="27">
        <v>321</v>
      </c>
      <c r="AC32" s="26">
        <v>161</v>
      </c>
      <c r="AD32" s="27">
        <v>343</v>
      </c>
    </row>
    <row r="33" spans="11:30">
      <c r="K33" s="55" t="s">
        <v>129</v>
      </c>
      <c r="L33" s="56">
        <v>0.64583333333333337</v>
      </c>
      <c r="M33" s="66">
        <v>-4.0000000000000001E-3</v>
      </c>
      <c r="N33" s="53">
        <v>-2E-3</v>
      </c>
      <c r="O33" s="59">
        <v>-1E-3</v>
      </c>
      <c r="P33" s="57"/>
      <c r="Q33" s="26">
        <v>400</v>
      </c>
      <c r="R33" s="27">
        <v>67</v>
      </c>
      <c r="S33" s="72"/>
      <c r="T33" s="73"/>
      <c r="U33" s="62">
        <v>94</v>
      </c>
      <c r="V33" s="63">
        <v>618</v>
      </c>
      <c r="W33" s="60">
        <v>67</v>
      </c>
      <c r="X33" s="61">
        <v>517</v>
      </c>
      <c r="Y33" s="62">
        <v>130</v>
      </c>
      <c r="Z33" s="63">
        <v>953</v>
      </c>
      <c r="AA33" s="26">
        <v>325</v>
      </c>
      <c r="AB33" s="27">
        <v>64</v>
      </c>
      <c r="AC33" s="26">
        <v>240</v>
      </c>
      <c r="AD33" s="27">
        <v>100</v>
      </c>
    </row>
    <row r="34" spans="11:30">
      <c r="K34" s="55" t="s">
        <v>130</v>
      </c>
      <c r="L34" s="56">
        <v>0.64583333333333337</v>
      </c>
      <c r="M34" s="66">
        <v>-1E-3</v>
      </c>
      <c r="N34" s="53">
        <v>1E-3</v>
      </c>
      <c r="O34" s="59">
        <v>2E-3</v>
      </c>
      <c r="P34" s="57"/>
      <c r="Q34" s="26">
        <v>115</v>
      </c>
      <c r="R34" s="27">
        <v>87</v>
      </c>
      <c r="S34" s="60">
        <v>34</v>
      </c>
      <c r="T34" s="61">
        <v>230</v>
      </c>
      <c r="U34" s="26">
        <v>101</v>
      </c>
      <c r="V34" s="27">
        <v>79</v>
      </c>
      <c r="W34" s="26">
        <v>105</v>
      </c>
      <c r="X34" s="27">
        <v>220</v>
      </c>
      <c r="Y34" s="60">
        <v>62</v>
      </c>
      <c r="Z34" s="61">
        <v>270</v>
      </c>
      <c r="AA34" s="26">
        <v>93</v>
      </c>
      <c r="AB34" s="27">
        <v>85</v>
      </c>
      <c r="AC34" s="26">
        <v>80</v>
      </c>
      <c r="AD34" s="27">
        <v>61</v>
      </c>
    </row>
    <row r="35" spans="11:30">
      <c r="K35" s="55" t="s">
        <v>131</v>
      </c>
      <c r="L35" s="56">
        <v>0.64583333333333337</v>
      </c>
      <c r="M35" s="67">
        <v>2E-3</v>
      </c>
      <c r="N35" s="53">
        <v>2E-3</v>
      </c>
      <c r="O35" s="59">
        <v>2E-3</v>
      </c>
      <c r="P35" s="57"/>
      <c r="Q35" s="26">
        <v>873</v>
      </c>
      <c r="R35" s="27">
        <v>143</v>
      </c>
      <c r="S35" s="26">
        <v>1140</v>
      </c>
      <c r="T35" s="27">
        <v>477</v>
      </c>
      <c r="U35" s="26">
        <v>548</v>
      </c>
      <c r="V35" s="27">
        <v>117</v>
      </c>
      <c r="W35" s="26">
        <v>713</v>
      </c>
      <c r="X35" s="27">
        <v>137</v>
      </c>
      <c r="Y35" s="26">
        <v>820</v>
      </c>
      <c r="Z35" s="27">
        <v>25</v>
      </c>
      <c r="AA35" s="26">
        <v>546</v>
      </c>
      <c r="AB35" s="27">
        <v>214</v>
      </c>
      <c r="AC35" s="26">
        <v>282</v>
      </c>
      <c r="AD35" s="27">
        <v>620</v>
      </c>
    </row>
    <row r="36" spans="11:30">
      <c r="K36" s="55" t="s">
        <v>132</v>
      </c>
      <c r="L36" s="71">
        <v>0.6875</v>
      </c>
      <c r="M36" s="67">
        <v>2E-3</v>
      </c>
      <c r="N36" s="53">
        <v>2E-3</v>
      </c>
      <c r="O36" s="59">
        <v>1E-3</v>
      </c>
      <c r="P36" s="57"/>
      <c r="Q36" s="26">
        <v>976</v>
      </c>
      <c r="R36" s="27">
        <v>40</v>
      </c>
      <c r="S36" s="26">
        <v>1407</v>
      </c>
      <c r="T36" s="27">
        <v>210</v>
      </c>
      <c r="U36" s="26">
        <v>117</v>
      </c>
      <c r="V36" s="27">
        <v>181</v>
      </c>
      <c r="W36" s="26">
        <v>136</v>
      </c>
      <c r="X36" s="27">
        <v>194</v>
      </c>
      <c r="Y36" s="60">
        <v>35</v>
      </c>
      <c r="Z36" s="61">
        <v>252</v>
      </c>
      <c r="AA36" s="26">
        <v>88</v>
      </c>
      <c r="AB36" s="27">
        <v>127</v>
      </c>
      <c r="AC36" s="26">
        <v>174</v>
      </c>
      <c r="AD36" s="27">
        <v>47</v>
      </c>
    </row>
    <row r="37" spans="11:30">
      <c r="K37" s="55" t="s">
        <v>133</v>
      </c>
      <c r="L37" s="56">
        <v>0.6875</v>
      </c>
      <c r="M37" s="66">
        <v>1E-3</v>
      </c>
      <c r="N37" s="53">
        <v>2E-3</v>
      </c>
      <c r="O37" s="59">
        <v>2E-3</v>
      </c>
      <c r="P37" s="57"/>
      <c r="Q37" s="26">
        <v>105</v>
      </c>
      <c r="R37" s="27">
        <v>200</v>
      </c>
      <c r="S37" s="26">
        <v>463</v>
      </c>
      <c r="T37" s="27">
        <v>136</v>
      </c>
      <c r="U37" s="26">
        <v>106</v>
      </c>
      <c r="V37" s="27">
        <v>39</v>
      </c>
      <c r="W37" s="60">
        <v>60</v>
      </c>
      <c r="X37" s="61">
        <v>117</v>
      </c>
      <c r="Y37" s="26">
        <v>230</v>
      </c>
      <c r="Z37" s="27">
        <v>94</v>
      </c>
      <c r="AA37" s="26">
        <v>174</v>
      </c>
      <c r="AB37" s="27">
        <v>273</v>
      </c>
      <c r="AC37" s="26">
        <v>167</v>
      </c>
      <c r="AD37" s="27">
        <v>95</v>
      </c>
    </row>
    <row r="38" spans="11:30">
      <c r="K38" s="55" t="s">
        <v>134</v>
      </c>
      <c r="L38" s="56">
        <v>0.6875</v>
      </c>
      <c r="M38" s="67">
        <v>2E-3</v>
      </c>
      <c r="N38" s="53">
        <v>2E-3</v>
      </c>
      <c r="O38" s="59">
        <v>2E-3</v>
      </c>
      <c r="P38" s="57"/>
      <c r="Q38" s="60">
        <v>65</v>
      </c>
      <c r="R38" s="61">
        <v>681</v>
      </c>
      <c r="S38" s="60">
        <v>81</v>
      </c>
      <c r="T38" s="61">
        <v>629</v>
      </c>
      <c r="U38" s="60">
        <v>14</v>
      </c>
      <c r="V38" s="61">
        <v>507</v>
      </c>
      <c r="W38" s="60">
        <v>23</v>
      </c>
      <c r="X38" s="61">
        <v>575</v>
      </c>
      <c r="Y38" s="60">
        <v>-8</v>
      </c>
      <c r="Z38" s="61">
        <v>772</v>
      </c>
      <c r="AA38" s="60">
        <v>76</v>
      </c>
      <c r="AB38" s="61">
        <v>420</v>
      </c>
      <c r="AC38" s="60">
        <v>49</v>
      </c>
      <c r="AD38" s="61">
        <v>257</v>
      </c>
    </row>
    <row r="39" spans="11:30">
      <c r="K39" s="55" t="s">
        <v>135</v>
      </c>
      <c r="L39" s="56">
        <v>0.6875</v>
      </c>
      <c r="M39" s="67">
        <v>2E-3</v>
      </c>
      <c r="N39" s="53">
        <v>2E-3</v>
      </c>
      <c r="O39" s="59">
        <v>1E-3</v>
      </c>
      <c r="P39" s="57"/>
      <c r="Q39" s="26">
        <v>136</v>
      </c>
      <c r="R39" s="27">
        <v>66</v>
      </c>
      <c r="S39" s="26">
        <v>151</v>
      </c>
      <c r="T39" s="27">
        <v>207</v>
      </c>
      <c r="U39" s="60">
        <v>54</v>
      </c>
      <c r="V39" s="61">
        <v>141</v>
      </c>
      <c r="W39" s="26">
        <v>90</v>
      </c>
      <c r="X39" s="27">
        <v>239</v>
      </c>
      <c r="Y39" s="60">
        <v>27</v>
      </c>
      <c r="Z39" s="61">
        <v>299</v>
      </c>
      <c r="AA39" s="26">
        <v>118</v>
      </c>
      <c r="AB39" s="27">
        <v>164</v>
      </c>
      <c r="AC39" s="60">
        <v>58</v>
      </c>
      <c r="AD39" s="61">
        <v>194</v>
      </c>
    </row>
    <row r="40" spans="11:30">
      <c r="K40" s="55" t="s">
        <v>136</v>
      </c>
      <c r="L40" s="71">
        <v>0.64583333333333337</v>
      </c>
      <c r="M40" s="66">
        <v>1E-3</v>
      </c>
      <c r="N40" s="53">
        <v>2E-3</v>
      </c>
      <c r="O40" s="59">
        <v>3.0000000000000001E-3</v>
      </c>
      <c r="P40" s="57"/>
      <c r="Q40" s="60">
        <v>22</v>
      </c>
      <c r="R40" s="61">
        <v>296</v>
      </c>
      <c r="S40" s="26">
        <v>2105</v>
      </c>
      <c r="T40" s="27">
        <v>429</v>
      </c>
      <c r="U40" s="26">
        <v>103</v>
      </c>
      <c r="V40" s="27">
        <v>166</v>
      </c>
      <c r="W40" s="60">
        <v>44</v>
      </c>
      <c r="X40" s="61">
        <v>194</v>
      </c>
      <c r="Y40" s="26">
        <v>458</v>
      </c>
      <c r="Z40" s="27">
        <v>57</v>
      </c>
      <c r="AA40" s="60">
        <v>58</v>
      </c>
      <c r="AB40" s="61">
        <v>458</v>
      </c>
      <c r="AC40" s="60">
        <v>32</v>
      </c>
      <c r="AD40" s="61">
        <v>612</v>
      </c>
    </row>
    <row r="41" spans="11:30">
      <c r="K41" s="55" t="s">
        <v>137</v>
      </c>
      <c r="L41" s="56">
        <v>0.64583333333333337</v>
      </c>
      <c r="M41" s="58">
        <v>3.0000000000000001E-3</v>
      </c>
      <c r="N41" s="53">
        <v>2E-3</v>
      </c>
      <c r="O41" s="59">
        <v>3.0000000000000001E-3</v>
      </c>
      <c r="P41" s="57"/>
      <c r="Q41" s="26">
        <v>970</v>
      </c>
      <c r="R41" s="27">
        <v>633</v>
      </c>
      <c r="S41" s="26">
        <v>362</v>
      </c>
      <c r="T41" s="27">
        <v>472</v>
      </c>
      <c r="U41" s="26">
        <v>177</v>
      </c>
      <c r="V41" s="27">
        <v>163</v>
      </c>
      <c r="W41" s="26">
        <v>341</v>
      </c>
      <c r="X41" s="27">
        <v>106</v>
      </c>
      <c r="Y41" s="26">
        <v>299</v>
      </c>
      <c r="Z41" s="27">
        <v>137</v>
      </c>
      <c r="AA41" s="26">
        <v>416</v>
      </c>
      <c r="AB41" s="27">
        <v>246</v>
      </c>
      <c r="AC41" s="26">
        <v>315</v>
      </c>
      <c r="AD41" s="27">
        <v>353</v>
      </c>
    </row>
    <row r="42" spans="11:30">
      <c r="K42" s="55" t="s">
        <v>138</v>
      </c>
      <c r="L42" s="56">
        <v>0.64583333333333337</v>
      </c>
      <c r="M42" s="58">
        <v>3.0000000000000001E-3</v>
      </c>
      <c r="N42" s="53">
        <v>2E-3</v>
      </c>
      <c r="O42" s="59">
        <v>3.0000000000000001E-3</v>
      </c>
      <c r="P42" s="57"/>
      <c r="Q42" s="26">
        <v>475</v>
      </c>
      <c r="R42" s="27">
        <v>113</v>
      </c>
      <c r="S42" s="26">
        <v>338</v>
      </c>
      <c r="T42" s="27">
        <v>149</v>
      </c>
      <c r="U42" s="26">
        <v>222</v>
      </c>
      <c r="V42" s="27">
        <v>489</v>
      </c>
      <c r="W42" s="26">
        <v>274</v>
      </c>
      <c r="X42" s="27">
        <v>222</v>
      </c>
      <c r="Y42" s="26">
        <v>336</v>
      </c>
      <c r="Z42" s="27">
        <v>749</v>
      </c>
      <c r="AA42" s="26">
        <v>925</v>
      </c>
      <c r="AB42" s="27">
        <v>162</v>
      </c>
      <c r="AC42" s="26">
        <v>1808</v>
      </c>
      <c r="AD42" s="27">
        <v>47</v>
      </c>
    </row>
    <row r="43" spans="11:30">
      <c r="K43" s="55" t="s">
        <v>139</v>
      </c>
      <c r="L43" s="56">
        <v>0.64583333333333337</v>
      </c>
      <c r="M43" s="58">
        <v>3.0000000000000001E-3</v>
      </c>
      <c r="N43" s="53">
        <v>2E-3</v>
      </c>
      <c r="O43" s="59">
        <v>1E-3</v>
      </c>
      <c r="P43" s="57"/>
      <c r="Q43" s="26">
        <v>241</v>
      </c>
      <c r="R43" s="27">
        <v>165</v>
      </c>
      <c r="S43" s="26">
        <v>523</v>
      </c>
      <c r="T43" s="27">
        <v>96</v>
      </c>
      <c r="U43" s="26">
        <v>144</v>
      </c>
      <c r="V43" s="27">
        <v>62</v>
      </c>
      <c r="W43" s="26">
        <v>201</v>
      </c>
      <c r="X43" s="27">
        <v>150</v>
      </c>
      <c r="Y43" s="26">
        <v>346</v>
      </c>
      <c r="Z43" s="27">
        <v>109</v>
      </c>
      <c r="AA43" s="26">
        <v>462</v>
      </c>
      <c r="AB43" s="27">
        <v>130</v>
      </c>
      <c r="AC43" s="26">
        <v>387</v>
      </c>
      <c r="AD43" s="27">
        <v>110</v>
      </c>
    </row>
    <row r="44" spans="11:30">
      <c r="K44" s="55" t="s">
        <v>140</v>
      </c>
      <c r="L44" s="56">
        <v>0.64583333333333337</v>
      </c>
      <c r="M44" s="66">
        <v>1E-3</v>
      </c>
      <c r="N44" s="53">
        <v>2E-3</v>
      </c>
      <c r="O44" s="59">
        <v>1E-3</v>
      </c>
      <c r="P44" s="57"/>
      <c r="Q44" s="26">
        <v>164</v>
      </c>
      <c r="R44" s="27">
        <v>418</v>
      </c>
      <c r="S44" s="26">
        <v>228</v>
      </c>
      <c r="T44" s="27">
        <v>543</v>
      </c>
      <c r="U44" s="60">
        <v>69</v>
      </c>
      <c r="V44" s="61">
        <v>251</v>
      </c>
      <c r="W44" s="26">
        <v>148</v>
      </c>
      <c r="X44" s="27">
        <v>76</v>
      </c>
      <c r="Y44" s="26">
        <v>236</v>
      </c>
      <c r="Z44" s="27">
        <v>476</v>
      </c>
      <c r="AA44" s="26">
        <v>93</v>
      </c>
      <c r="AB44" s="27">
        <v>219</v>
      </c>
      <c r="AC44" s="26">
        <v>96</v>
      </c>
      <c r="AD44" s="27">
        <v>191</v>
      </c>
    </row>
    <row r="45" spans="11:30">
      <c r="K45" s="55" t="s">
        <v>141</v>
      </c>
      <c r="L45" s="56">
        <v>0.64583333333333337</v>
      </c>
      <c r="M45" s="66">
        <v>1E-3</v>
      </c>
      <c r="N45" s="53">
        <v>2E-3</v>
      </c>
      <c r="O45" s="59">
        <v>1E-3</v>
      </c>
      <c r="P45" s="57"/>
      <c r="Q45" s="26">
        <v>236</v>
      </c>
      <c r="R45" s="27">
        <v>69</v>
      </c>
      <c r="S45" s="26">
        <v>352</v>
      </c>
      <c r="T45" s="27">
        <v>100</v>
      </c>
      <c r="U45" s="26">
        <v>149</v>
      </c>
      <c r="V45" s="27">
        <v>33</v>
      </c>
      <c r="W45" s="26">
        <v>117</v>
      </c>
      <c r="X45" s="27">
        <v>79</v>
      </c>
      <c r="Y45" s="26">
        <v>896</v>
      </c>
      <c r="Z45" s="27">
        <v>105</v>
      </c>
      <c r="AA45" s="26">
        <v>331</v>
      </c>
      <c r="AB45" s="27">
        <v>120</v>
      </c>
      <c r="AC45" s="26">
        <v>285</v>
      </c>
      <c r="AD45" s="27">
        <v>282</v>
      </c>
    </row>
    <row r="46" spans="11:30">
      <c r="K46" s="55" t="s">
        <v>142</v>
      </c>
      <c r="L46" s="56">
        <v>0.64583333333333337</v>
      </c>
      <c r="M46" s="66">
        <v>1E-3</v>
      </c>
      <c r="N46" s="53">
        <v>2E-3</v>
      </c>
      <c r="O46" s="59">
        <v>1E-3</v>
      </c>
      <c r="P46" s="57"/>
      <c r="Q46" s="60">
        <v>79</v>
      </c>
      <c r="R46" s="61">
        <v>493</v>
      </c>
      <c r="S46" s="26">
        <v>287</v>
      </c>
      <c r="T46" s="27">
        <v>394</v>
      </c>
      <c r="U46" s="26">
        <v>253</v>
      </c>
      <c r="V46" s="27">
        <v>185</v>
      </c>
      <c r="W46" s="26">
        <v>151</v>
      </c>
      <c r="X46" s="27">
        <v>208</v>
      </c>
      <c r="Y46" s="26">
        <v>143</v>
      </c>
      <c r="Z46" s="27">
        <v>393</v>
      </c>
      <c r="AA46" s="26">
        <v>126</v>
      </c>
      <c r="AB46" s="27">
        <v>311</v>
      </c>
      <c r="AC46" s="26">
        <v>336</v>
      </c>
      <c r="AD46" s="27">
        <v>101</v>
      </c>
    </row>
    <row r="47" spans="11:30">
      <c r="K47" s="55" t="s">
        <v>143</v>
      </c>
      <c r="L47" s="56">
        <v>0.64583333333333337</v>
      </c>
      <c r="M47" s="66">
        <v>1E-3</v>
      </c>
      <c r="N47" s="53">
        <v>2E-3</v>
      </c>
      <c r="O47" s="59">
        <v>2E-3</v>
      </c>
      <c r="P47" s="57"/>
      <c r="Q47" s="26">
        <v>471</v>
      </c>
      <c r="R47" s="27">
        <v>88</v>
      </c>
      <c r="S47" s="26">
        <v>1352</v>
      </c>
      <c r="T47" s="27">
        <v>46</v>
      </c>
      <c r="U47" s="26">
        <v>262</v>
      </c>
      <c r="V47" s="27">
        <v>31</v>
      </c>
      <c r="W47" s="26">
        <v>304</v>
      </c>
      <c r="X47" s="27">
        <v>49</v>
      </c>
      <c r="Y47" s="26">
        <v>616</v>
      </c>
      <c r="Z47" s="27">
        <v>13</v>
      </c>
      <c r="AA47" s="26">
        <v>241</v>
      </c>
      <c r="AB47" s="27">
        <v>154</v>
      </c>
      <c r="AC47" s="26">
        <v>97</v>
      </c>
      <c r="AD47" s="27">
        <v>196</v>
      </c>
    </row>
    <row r="48" spans="11:30">
      <c r="K48" s="55" t="s">
        <v>144</v>
      </c>
      <c r="L48" s="71">
        <v>0.6875</v>
      </c>
      <c r="M48" s="67">
        <v>2E-3</v>
      </c>
      <c r="N48" s="53">
        <v>2E-3</v>
      </c>
      <c r="O48" s="59">
        <v>2E-3</v>
      </c>
      <c r="P48" s="57"/>
      <c r="Q48" s="26">
        <v>675</v>
      </c>
      <c r="R48" s="27">
        <v>0</v>
      </c>
      <c r="S48" s="26">
        <v>744</v>
      </c>
      <c r="T48" s="27">
        <v>49</v>
      </c>
      <c r="U48" s="26">
        <v>300</v>
      </c>
      <c r="V48" s="27">
        <v>60</v>
      </c>
      <c r="W48" s="26">
        <v>253</v>
      </c>
      <c r="X48" s="27">
        <v>119</v>
      </c>
      <c r="Y48" s="26">
        <v>295</v>
      </c>
      <c r="Z48" s="27">
        <v>214</v>
      </c>
      <c r="AA48" s="26">
        <v>412</v>
      </c>
      <c r="AB48" s="27">
        <v>25</v>
      </c>
      <c r="AC48" s="26">
        <v>361</v>
      </c>
      <c r="AD48" s="27">
        <v>26</v>
      </c>
    </row>
    <row r="49" spans="11:30">
      <c r="K49" s="55" t="s">
        <v>145</v>
      </c>
      <c r="L49" s="56">
        <v>0.6875</v>
      </c>
      <c r="M49" s="67">
        <v>2E-3</v>
      </c>
      <c r="N49" s="53">
        <v>2E-3</v>
      </c>
      <c r="O49" s="59">
        <v>2E-3</v>
      </c>
      <c r="P49" s="57"/>
      <c r="Q49" s="26">
        <v>754</v>
      </c>
      <c r="R49" s="27">
        <v>31</v>
      </c>
      <c r="S49" s="26">
        <v>442</v>
      </c>
      <c r="T49" s="27">
        <v>462</v>
      </c>
      <c r="U49" s="26">
        <v>476</v>
      </c>
      <c r="V49" s="27">
        <v>26</v>
      </c>
      <c r="W49" s="26">
        <v>324</v>
      </c>
      <c r="X49" s="27">
        <v>26</v>
      </c>
      <c r="Y49" s="26">
        <v>742</v>
      </c>
      <c r="Z49" s="27">
        <v>101</v>
      </c>
      <c r="AA49" s="26">
        <v>295</v>
      </c>
      <c r="AB49" s="27">
        <v>124</v>
      </c>
      <c r="AC49" s="26">
        <v>311</v>
      </c>
      <c r="AD49" s="27">
        <v>143</v>
      </c>
    </row>
    <row r="50" spans="11:30">
      <c r="K50" s="55" t="s">
        <v>146</v>
      </c>
      <c r="L50" s="56">
        <v>0.6875</v>
      </c>
      <c r="M50" s="67">
        <v>2E-3</v>
      </c>
      <c r="N50" s="53">
        <v>2E-3</v>
      </c>
      <c r="O50" s="59">
        <v>2E-3</v>
      </c>
      <c r="P50" s="57"/>
      <c r="Q50" s="60">
        <v>40</v>
      </c>
      <c r="R50" s="61">
        <v>580</v>
      </c>
      <c r="S50" s="60">
        <v>36</v>
      </c>
      <c r="T50" s="61">
        <v>1075</v>
      </c>
      <c r="U50" s="60">
        <v>69</v>
      </c>
      <c r="V50" s="61">
        <v>290</v>
      </c>
      <c r="W50" s="26">
        <v>244</v>
      </c>
      <c r="X50" s="27">
        <v>136</v>
      </c>
      <c r="Y50" s="60">
        <v>24</v>
      </c>
      <c r="Z50" s="61">
        <v>551</v>
      </c>
      <c r="AA50" s="60">
        <v>8</v>
      </c>
      <c r="AB50" s="61">
        <v>517</v>
      </c>
      <c r="AC50" s="60">
        <v>13</v>
      </c>
      <c r="AD50" s="61">
        <v>287</v>
      </c>
    </row>
    <row r="51" spans="11:30">
      <c r="K51" s="55" t="s">
        <v>147</v>
      </c>
      <c r="L51" s="56">
        <v>0.6875</v>
      </c>
      <c r="M51" s="67">
        <v>2E-3</v>
      </c>
      <c r="N51" s="53">
        <v>2E-3</v>
      </c>
      <c r="O51" s="59">
        <v>1E-3</v>
      </c>
      <c r="P51" s="57"/>
      <c r="Q51" s="26">
        <v>84</v>
      </c>
      <c r="R51" s="27">
        <v>631</v>
      </c>
      <c r="S51" s="26">
        <v>671</v>
      </c>
      <c r="T51" s="27">
        <v>1245</v>
      </c>
      <c r="U51" s="60">
        <v>10</v>
      </c>
      <c r="V51" s="61">
        <v>440</v>
      </c>
      <c r="W51" s="60">
        <v>5</v>
      </c>
      <c r="X51" s="61">
        <v>280</v>
      </c>
      <c r="Y51" s="26">
        <v>384</v>
      </c>
      <c r="Z51" s="27">
        <v>182</v>
      </c>
      <c r="AA51" s="60">
        <v>63</v>
      </c>
      <c r="AB51" s="61">
        <v>560</v>
      </c>
      <c r="AC51" s="62">
        <v>143</v>
      </c>
      <c r="AD51" s="63">
        <v>570</v>
      </c>
    </row>
    <row r="52" spans="11:30">
      <c r="K52" s="55" t="s">
        <v>148</v>
      </c>
      <c r="L52" s="71">
        <v>0.64583333333333337</v>
      </c>
      <c r="M52" s="66">
        <v>1E-3</v>
      </c>
      <c r="N52" s="53">
        <v>2E-3</v>
      </c>
      <c r="O52" s="59">
        <v>1E-3</v>
      </c>
      <c r="P52" s="57"/>
      <c r="Q52" s="26">
        <v>230</v>
      </c>
      <c r="R52" s="27">
        <v>309</v>
      </c>
      <c r="S52" s="26">
        <v>224</v>
      </c>
      <c r="T52" s="27">
        <v>413</v>
      </c>
      <c r="U52" s="26">
        <v>318</v>
      </c>
      <c r="V52" s="27">
        <v>66</v>
      </c>
      <c r="W52" s="26">
        <v>432</v>
      </c>
      <c r="X52" s="27">
        <v>88</v>
      </c>
      <c r="Y52" s="26">
        <v>271</v>
      </c>
      <c r="Z52" s="27">
        <v>298</v>
      </c>
      <c r="AA52" s="26">
        <v>195</v>
      </c>
      <c r="AB52" s="27">
        <v>456</v>
      </c>
      <c r="AC52" s="26">
        <v>417</v>
      </c>
      <c r="AD52" s="27">
        <v>287</v>
      </c>
    </row>
    <row r="53" spans="11:30">
      <c r="K53" s="55" t="s">
        <v>149</v>
      </c>
      <c r="L53" s="56">
        <v>0.64583333333333337</v>
      </c>
      <c r="M53" s="66">
        <v>1E-3</v>
      </c>
      <c r="N53" s="53">
        <v>2E-3</v>
      </c>
      <c r="O53" s="59">
        <v>2E-3</v>
      </c>
      <c r="P53" s="57"/>
      <c r="Q53" s="26">
        <v>733</v>
      </c>
      <c r="R53" s="27">
        <v>135</v>
      </c>
      <c r="S53" s="26">
        <v>785</v>
      </c>
      <c r="T53" s="27">
        <v>39</v>
      </c>
      <c r="U53" s="26">
        <v>362</v>
      </c>
      <c r="V53" s="27">
        <v>118</v>
      </c>
      <c r="W53" s="26">
        <v>358</v>
      </c>
      <c r="X53" s="27">
        <v>123</v>
      </c>
      <c r="Y53" s="26">
        <v>277</v>
      </c>
      <c r="Z53" s="27">
        <v>220</v>
      </c>
      <c r="AA53" s="26">
        <v>408</v>
      </c>
      <c r="AB53" s="27">
        <v>73</v>
      </c>
      <c r="AC53" s="26">
        <v>181</v>
      </c>
      <c r="AD53" s="27">
        <v>458</v>
      </c>
    </row>
    <row r="54" spans="11:30">
      <c r="K54" s="55" t="s">
        <v>150</v>
      </c>
      <c r="L54" s="56">
        <v>0.64583333333333337</v>
      </c>
      <c r="M54" s="67">
        <v>2E-3</v>
      </c>
      <c r="N54" s="53">
        <v>2E-3</v>
      </c>
      <c r="O54" s="59">
        <v>2E-3</v>
      </c>
      <c r="P54" s="57"/>
      <c r="Q54" s="26">
        <v>674</v>
      </c>
      <c r="R54" s="27">
        <v>268</v>
      </c>
      <c r="S54" s="26">
        <v>433</v>
      </c>
      <c r="T54" s="27">
        <v>261</v>
      </c>
      <c r="U54" s="26">
        <v>241</v>
      </c>
      <c r="V54" s="27">
        <v>115</v>
      </c>
      <c r="W54" s="26">
        <v>258</v>
      </c>
      <c r="X54" s="27">
        <v>186</v>
      </c>
      <c r="Y54" s="26">
        <v>541</v>
      </c>
      <c r="Z54" s="27">
        <v>593</v>
      </c>
      <c r="AA54" s="26">
        <v>131</v>
      </c>
      <c r="AB54" s="27">
        <v>174</v>
      </c>
      <c r="AC54" s="62">
        <v>144</v>
      </c>
      <c r="AD54" s="63">
        <v>464</v>
      </c>
    </row>
    <row r="55" spans="11:30">
      <c r="K55" s="55" t="s">
        <v>151</v>
      </c>
      <c r="L55" s="56">
        <v>0.64583333333333337</v>
      </c>
      <c r="M55" s="67">
        <v>2E-3</v>
      </c>
      <c r="N55" s="53">
        <v>2E-3</v>
      </c>
      <c r="O55" s="59">
        <v>2E-3</v>
      </c>
      <c r="P55" s="57"/>
      <c r="Q55" s="60">
        <v>76</v>
      </c>
      <c r="R55" s="61">
        <v>385</v>
      </c>
      <c r="S55" s="62">
        <v>151</v>
      </c>
      <c r="T55" s="63">
        <v>520</v>
      </c>
      <c r="U55" s="60">
        <v>26</v>
      </c>
      <c r="V55" s="61">
        <v>430</v>
      </c>
      <c r="W55" s="60">
        <v>28</v>
      </c>
      <c r="X55" s="61">
        <v>326</v>
      </c>
      <c r="Y55" s="60">
        <v>-10</v>
      </c>
      <c r="Z55" s="61">
        <v>476</v>
      </c>
      <c r="AA55" s="26">
        <v>391</v>
      </c>
      <c r="AB55" s="27">
        <v>113</v>
      </c>
      <c r="AC55" s="26">
        <v>95</v>
      </c>
      <c r="AD55" s="27">
        <v>203</v>
      </c>
    </row>
    <row r="56" spans="11:30">
      <c r="K56" s="55" t="s">
        <v>152</v>
      </c>
      <c r="L56" s="56">
        <v>0.64583333333333337</v>
      </c>
      <c r="M56" s="58">
        <v>2E-3</v>
      </c>
      <c r="N56" s="53">
        <v>1E-3</v>
      </c>
      <c r="O56" s="59">
        <v>1E-3</v>
      </c>
      <c r="P56" s="57"/>
      <c r="Q56" s="26">
        <v>454</v>
      </c>
      <c r="R56" s="27">
        <v>225</v>
      </c>
      <c r="S56" s="26">
        <v>293</v>
      </c>
      <c r="T56" s="27">
        <v>453</v>
      </c>
      <c r="U56" s="26">
        <v>401</v>
      </c>
      <c r="V56" s="27">
        <v>111</v>
      </c>
      <c r="W56" s="26">
        <v>304</v>
      </c>
      <c r="X56" s="27">
        <v>83</v>
      </c>
      <c r="Y56" s="26">
        <v>174</v>
      </c>
      <c r="Z56" s="27">
        <v>332</v>
      </c>
      <c r="AA56" s="26">
        <v>223</v>
      </c>
      <c r="AB56" s="27">
        <v>176</v>
      </c>
      <c r="AC56" s="26">
        <v>261</v>
      </c>
      <c r="AD56" s="27">
        <v>122</v>
      </c>
    </row>
    <row r="57" spans="11:30">
      <c r="K57" s="55" t="s">
        <v>153</v>
      </c>
      <c r="L57" s="56">
        <v>0.64583333333333337</v>
      </c>
      <c r="M57" s="66">
        <v>1E-3</v>
      </c>
      <c r="N57" s="53">
        <v>2E-3</v>
      </c>
      <c r="O57" s="59">
        <v>2E-3</v>
      </c>
      <c r="P57" s="57"/>
      <c r="Q57" s="26">
        <v>608</v>
      </c>
      <c r="R57" s="27">
        <v>147</v>
      </c>
      <c r="S57" s="26">
        <v>398</v>
      </c>
      <c r="T57" s="27">
        <v>578</v>
      </c>
      <c r="U57" s="26">
        <v>493</v>
      </c>
      <c r="V57" s="27">
        <v>74</v>
      </c>
      <c r="W57" s="26">
        <v>379</v>
      </c>
      <c r="X57" s="27">
        <v>61</v>
      </c>
      <c r="Y57" s="26">
        <v>360</v>
      </c>
      <c r="Z57" s="27">
        <v>359</v>
      </c>
      <c r="AA57" s="26">
        <v>309</v>
      </c>
      <c r="AB57" s="27">
        <v>185</v>
      </c>
      <c r="AC57" s="26">
        <v>351</v>
      </c>
      <c r="AD57" s="27">
        <v>28</v>
      </c>
    </row>
    <row r="58" spans="11:30">
      <c r="K58" s="55" t="s">
        <v>154</v>
      </c>
      <c r="L58" s="56">
        <v>0.64583333333333337</v>
      </c>
      <c r="M58" s="67">
        <v>2E-3</v>
      </c>
      <c r="N58" s="53">
        <v>2E-3</v>
      </c>
      <c r="O58" s="59">
        <v>2E-3</v>
      </c>
      <c r="P58" s="57"/>
      <c r="Q58" s="26">
        <v>348</v>
      </c>
      <c r="R58" s="27">
        <v>147</v>
      </c>
      <c r="S58" s="26">
        <v>176</v>
      </c>
      <c r="T58" s="27">
        <v>421</v>
      </c>
      <c r="U58" s="60">
        <v>67</v>
      </c>
      <c r="V58" s="61">
        <v>268</v>
      </c>
      <c r="W58" s="26">
        <v>203</v>
      </c>
      <c r="X58" s="27">
        <v>137</v>
      </c>
      <c r="Y58" s="60">
        <v>46</v>
      </c>
      <c r="Z58" s="61">
        <v>745</v>
      </c>
      <c r="AA58" s="26">
        <v>235</v>
      </c>
      <c r="AB58" s="27">
        <v>144</v>
      </c>
      <c r="AC58" s="26">
        <v>285</v>
      </c>
      <c r="AD58" s="27">
        <v>127</v>
      </c>
    </row>
    <row r="59" spans="11:30">
      <c r="K59" s="55" t="s">
        <v>155</v>
      </c>
      <c r="L59" s="56">
        <v>0.64583333333333337</v>
      </c>
      <c r="M59" s="67">
        <v>2E-3</v>
      </c>
      <c r="N59" s="53">
        <v>2E-3</v>
      </c>
      <c r="O59" s="59">
        <v>3.0000000000000001E-3</v>
      </c>
      <c r="P59" s="57"/>
      <c r="Q59" s="60">
        <v>42</v>
      </c>
      <c r="R59" s="61">
        <v>713</v>
      </c>
      <c r="S59" s="60">
        <v>4</v>
      </c>
      <c r="T59" s="61">
        <v>1093</v>
      </c>
      <c r="U59" s="26">
        <v>203</v>
      </c>
      <c r="V59" s="27">
        <v>315</v>
      </c>
      <c r="W59" s="60">
        <v>13</v>
      </c>
      <c r="X59" s="61">
        <v>346</v>
      </c>
      <c r="Y59" s="26">
        <v>1142</v>
      </c>
      <c r="Z59" s="27">
        <v>400</v>
      </c>
      <c r="AA59" s="26">
        <v>20</v>
      </c>
      <c r="AB59" s="27">
        <v>504</v>
      </c>
      <c r="AC59" s="60">
        <v>56</v>
      </c>
      <c r="AD59" s="61">
        <v>844</v>
      </c>
    </row>
    <row r="60" spans="11:30">
      <c r="K60" s="55" t="s">
        <v>156</v>
      </c>
      <c r="L60" s="71">
        <v>0.6875</v>
      </c>
      <c r="M60" s="68">
        <v>3.0000000000000001E-3</v>
      </c>
      <c r="N60" s="53">
        <v>2E-3</v>
      </c>
      <c r="O60" s="59">
        <v>2E-3</v>
      </c>
      <c r="P60" s="57"/>
      <c r="Q60" s="26">
        <v>663</v>
      </c>
      <c r="R60" s="27">
        <v>1230</v>
      </c>
      <c r="S60" s="26">
        <v>622</v>
      </c>
      <c r="T60" s="27">
        <v>1544</v>
      </c>
      <c r="U60" s="26">
        <v>904</v>
      </c>
      <c r="V60" s="27">
        <v>707</v>
      </c>
      <c r="W60" s="26">
        <v>680</v>
      </c>
      <c r="X60" s="27">
        <v>716</v>
      </c>
      <c r="Y60" s="26">
        <v>694</v>
      </c>
      <c r="Z60" s="27">
        <v>911</v>
      </c>
      <c r="AA60" s="26">
        <v>335</v>
      </c>
      <c r="AB60" s="27">
        <v>561</v>
      </c>
      <c r="AC60" s="62">
        <v>161</v>
      </c>
      <c r="AD60" s="63">
        <v>654</v>
      </c>
    </row>
    <row r="61" spans="11:30" ht="15.75" thickBot="1">
      <c r="K61" s="6" t="s">
        <v>157</v>
      </c>
      <c r="L61" s="8">
        <v>0.6875</v>
      </c>
      <c r="M61" s="69">
        <v>3.0000000000000001E-3</v>
      </c>
      <c r="N61" s="53">
        <v>2E-3</v>
      </c>
      <c r="O61" s="54">
        <v>1E-3</v>
      </c>
      <c r="P61" s="25"/>
      <c r="Q61" s="62">
        <v>130</v>
      </c>
      <c r="R61" s="63">
        <v>941</v>
      </c>
      <c r="S61" s="62">
        <v>178</v>
      </c>
      <c r="T61" s="63">
        <v>1152</v>
      </c>
      <c r="U61" s="26">
        <v>241</v>
      </c>
      <c r="V61" s="27">
        <v>550</v>
      </c>
      <c r="W61" s="26">
        <v>345</v>
      </c>
      <c r="X61" s="27">
        <v>106</v>
      </c>
      <c r="Y61" s="72"/>
      <c r="Z61" s="73"/>
      <c r="AA61" s="26">
        <v>274</v>
      </c>
      <c r="AB61" s="27">
        <v>450</v>
      </c>
      <c r="AC61" s="26">
        <v>523</v>
      </c>
      <c r="AD61" s="27">
        <v>259</v>
      </c>
    </row>
    <row r="62" spans="11:30" ht="15.75" thickBot="1">
      <c r="K62" s="14"/>
      <c r="N62" s="192" t="s">
        <v>86</v>
      </c>
      <c r="O62" s="218"/>
      <c r="P62" s="37"/>
      <c r="Q62" s="38">
        <f t="shared" ref="Q62:AD62" si="0">AVERAGE(Q4:Q61)</f>
        <v>416.27586206896552</v>
      </c>
      <c r="R62" s="38">
        <f t="shared" si="0"/>
        <v>333.0344827586207</v>
      </c>
      <c r="S62" s="38">
        <f t="shared" si="0"/>
        <v>582.35087719298247</v>
      </c>
      <c r="T62" s="38">
        <f t="shared" si="0"/>
        <v>441.59649122807019</v>
      </c>
      <c r="U62" s="38">
        <f t="shared" si="0"/>
        <v>343.36206896551727</v>
      </c>
      <c r="V62" s="38">
        <f t="shared" si="0"/>
        <v>246.17241379310346</v>
      </c>
      <c r="W62" s="38">
        <f t="shared" si="0"/>
        <v>331.43103448275861</v>
      </c>
      <c r="X62" s="38">
        <f t="shared" si="0"/>
        <v>219.44827586206895</v>
      </c>
      <c r="Y62" s="38">
        <f t="shared" si="0"/>
        <v>400.26315789473682</v>
      </c>
      <c r="Z62" s="38">
        <f t="shared" si="0"/>
        <v>384.19298245614033</v>
      </c>
      <c r="AA62" s="38">
        <f t="shared" si="0"/>
        <v>304.48275862068965</v>
      </c>
      <c r="AB62" s="38">
        <f t="shared" si="0"/>
        <v>237.98275862068965</v>
      </c>
      <c r="AC62" s="38">
        <f t="shared" si="0"/>
        <v>407.65517241379308</v>
      </c>
      <c r="AD62" s="39">
        <f t="shared" si="0"/>
        <v>233.94827586206895</v>
      </c>
    </row>
    <row r="63" spans="11:30" ht="15.75" thickBot="1">
      <c r="K63" s="14"/>
      <c r="N63" s="192" t="s">
        <v>98</v>
      </c>
      <c r="O63" s="218"/>
      <c r="P63" s="36"/>
      <c r="Q63" s="196">
        <f>13*1/COUNT(Q4:Q61)</f>
        <v>0.22413793103448276</v>
      </c>
      <c r="R63" s="197"/>
      <c r="S63" s="196" cm="1">
        <f t="array" ref="S63">10*1/COUNT(S4:S61-1)</f>
        <v>0.17241379310344829</v>
      </c>
      <c r="T63" s="197"/>
      <c r="U63" s="196">
        <f>13*1/COUNT(U4:U61)</f>
        <v>0.22413793103448276</v>
      </c>
      <c r="V63" s="197"/>
      <c r="W63" s="196">
        <f>13*1/COUNT(W4:W61)</f>
        <v>0.22413793103448276</v>
      </c>
      <c r="X63" s="197"/>
      <c r="Y63" s="196" cm="1">
        <f t="array" ref="Y63">15*1/COUNT(Y4:Y61-1)</f>
        <v>0.25862068965517243</v>
      </c>
      <c r="Z63" s="197"/>
      <c r="AA63" s="196">
        <f>12*1/COUNT(AA4:AA61)</f>
        <v>0.20689655172413793</v>
      </c>
      <c r="AB63" s="197"/>
      <c r="AC63" s="196">
        <f>15*1/COUNT(AC4:AC61)</f>
        <v>0.25862068965517243</v>
      </c>
      <c r="AD63" s="197"/>
    </row>
    <row r="64" spans="11:30" ht="15.75" thickBot="1">
      <c r="N64" s="192" t="s">
        <v>87</v>
      </c>
      <c r="O64" s="218"/>
      <c r="P64" s="36"/>
      <c r="Q64" s="196">
        <f>1-Q63</f>
        <v>0.77586206896551724</v>
      </c>
      <c r="R64" s="197"/>
      <c r="S64" s="196">
        <f>1-S63</f>
        <v>0.82758620689655171</v>
      </c>
      <c r="T64" s="197"/>
      <c r="U64" s="196">
        <f t="shared" ref="U64" si="1">1-U63</f>
        <v>0.77586206896551724</v>
      </c>
      <c r="V64" s="197"/>
      <c r="W64" s="196">
        <f t="shared" ref="W64" si="2">1-W63</f>
        <v>0.77586206896551724</v>
      </c>
      <c r="X64" s="197"/>
      <c r="Y64" s="196">
        <f>1-Y63</f>
        <v>0.74137931034482762</v>
      </c>
      <c r="Z64" s="197"/>
      <c r="AA64" s="196">
        <f t="shared" ref="AA64" si="3">1-AA63</f>
        <v>0.7931034482758621</v>
      </c>
      <c r="AB64" s="197"/>
      <c r="AC64" s="196">
        <f t="shared" ref="AC64" si="4">1-AC63</f>
        <v>0.74137931034482762</v>
      </c>
      <c r="AD64" s="197"/>
    </row>
    <row r="65" spans="12:30" ht="15.75" thickBot="1">
      <c r="N65" s="192" t="s">
        <v>162</v>
      </c>
      <c r="O65" s="218"/>
      <c r="P65" s="36"/>
      <c r="Q65" s="212">
        <f>1 - R62/Q62</f>
        <v>0.1999668654738237</v>
      </c>
      <c r="R65" s="213"/>
      <c r="S65" s="212">
        <f t="shared" ref="S65" si="5">1 - T62/S62</f>
        <v>0.24170030728444902</v>
      </c>
      <c r="T65" s="213"/>
      <c r="U65" s="212">
        <f t="shared" ref="U65" si="6">1 - V62/U62</f>
        <v>0.28305297514436356</v>
      </c>
      <c r="V65" s="213"/>
      <c r="W65" s="212">
        <f t="shared" ref="W65" si="7">1 - X62/W62</f>
        <v>0.33787650210685116</v>
      </c>
      <c r="X65" s="213"/>
      <c r="Y65" s="214">
        <f>1 - Z62/Y62</f>
        <v>4.0149024764409402E-2</v>
      </c>
      <c r="Z65" s="215"/>
      <c r="AA65" s="212">
        <f t="shared" ref="AA65" si="8">1 - AB62/AA62</f>
        <v>0.2184031710079275</v>
      </c>
      <c r="AB65" s="213"/>
      <c r="AC65" s="212">
        <f t="shared" ref="AC65" si="9">1 - AD62/AC62</f>
        <v>0.42611233293858908</v>
      </c>
      <c r="AD65" s="213"/>
    </row>
    <row r="66" spans="12:30" ht="15.75" thickBot="1">
      <c r="N66" s="192" t="s">
        <v>164</v>
      </c>
      <c r="O66" s="218"/>
      <c r="P66" s="76"/>
      <c r="Q66" s="77">
        <f>Q62/3.5</f>
        <v>118.93596059113301</v>
      </c>
      <c r="R66" s="77">
        <f>R62</f>
        <v>333.0344827586207</v>
      </c>
      <c r="S66" s="77">
        <f>S62/3.5</f>
        <v>166.38596491228071</v>
      </c>
      <c r="T66" s="77">
        <f>T62</f>
        <v>441.59649122807019</v>
      </c>
      <c r="U66" s="77">
        <f>U62/3.5</f>
        <v>98.103448275862078</v>
      </c>
      <c r="V66" s="77">
        <f>V62</f>
        <v>246.17241379310346</v>
      </c>
      <c r="W66" s="77">
        <f>W62/3.5</f>
        <v>94.694581280788171</v>
      </c>
      <c r="X66" s="77">
        <f>X62</f>
        <v>219.44827586206895</v>
      </c>
      <c r="Y66" s="77">
        <f>Y62/3.5</f>
        <v>114.36090225563909</v>
      </c>
      <c r="Z66" s="77">
        <f>Z62</f>
        <v>384.19298245614033</v>
      </c>
      <c r="AA66" s="77">
        <f>AA62/3</f>
        <v>101.49425287356321</v>
      </c>
      <c r="AB66" s="77">
        <f>AB62</f>
        <v>237.98275862068965</v>
      </c>
      <c r="AC66" s="77">
        <f>AC62/3</f>
        <v>135.88505747126436</v>
      </c>
      <c r="AD66" s="77">
        <f>AD62</f>
        <v>233.94827586206895</v>
      </c>
    </row>
    <row r="67" spans="12:30" ht="15.75" thickBot="1">
      <c r="L67" s="40"/>
      <c r="M67" s="40"/>
      <c r="N67" s="34" t="s">
        <v>97</v>
      </c>
      <c r="O67" s="35">
        <v>1.2E-2</v>
      </c>
      <c r="P67" s="28"/>
      <c r="Q67" s="183">
        <v>5.5</v>
      </c>
      <c r="R67" s="184"/>
      <c r="S67" s="183">
        <v>4.7</v>
      </c>
      <c r="T67" s="184"/>
      <c r="U67" s="183">
        <v>8.1</v>
      </c>
      <c r="V67" s="184"/>
      <c r="W67" s="183">
        <v>9.1</v>
      </c>
      <c r="X67" s="184"/>
      <c r="Y67" s="216" t="s">
        <v>161</v>
      </c>
      <c r="Z67" s="217"/>
      <c r="AA67" s="183">
        <v>5.6</v>
      </c>
      <c r="AB67" s="184"/>
      <c r="AC67" s="183">
        <v>5.6</v>
      </c>
      <c r="AD67" s="184"/>
    </row>
  </sheetData>
  <mergeCells count="48">
    <mergeCell ref="W64:X64"/>
    <mergeCell ref="N64:O64"/>
    <mergeCell ref="AA64:AB64"/>
    <mergeCell ref="AC64:AD64"/>
    <mergeCell ref="Y64:Z64"/>
    <mergeCell ref="Q64:R64"/>
    <mergeCell ref="S64:T64"/>
    <mergeCell ref="U64:V64"/>
    <mergeCell ref="C16:E16"/>
    <mergeCell ref="K1:O1"/>
    <mergeCell ref="Q1:R1"/>
    <mergeCell ref="S1:T1"/>
    <mergeCell ref="A1:A3"/>
    <mergeCell ref="Y1:Z1"/>
    <mergeCell ref="AA1:AB1"/>
    <mergeCell ref="AC1:AD1"/>
    <mergeCell ref="F15:G15"/>
    <mergeCell ref="H15:I15"/>
    <mergeCell ref="U1:V1"/>
    <mergeCell ref="W1:X1"/>
    <mergeCell ref="AC63:AD63"/>
    <mergeCell ref="Y63:Z63"/>
    <mergeCell ref="AA63:AB63"/>
    <mergeCell ref="C17:E17"/>
    <mergeCell ref="C18:E18"/>
    <mergeCell ref="C19:E19"/>
    <mergeCell ref="N63:O63"/>
    <mergeCell ref="Q63:R63"/>
    <mergeCell ref="S63:T63"/>
    <mergeCell ref="U63:V63"/>
    <mergeCell ref="W63:X63"/>
    <mergeCell ref="N62:O62"/>
    <mergeCell ref="N66:O66"/>
    <mergeCell ref="Q65:R65"/>
    <mergeCell ref="S65:T65"/>
    <mergeCell ref="U65:V65"/>
    <mergeCell ref="N65:O65"/>
    <mergeCell ref="AA67:AB67"/>
    <mergeCell ref="AC65:AD65"/>
    <mergeCell ref="AC67:AD67"/>
    <mergeCell ref="W65:X65"/>
    <mergeCell ref="Q67:R67"/>
    <mergeCell ref="S67:T67"/>
    <mergeCell ref="U67:V67"/>
    <mergeCell ref="W67:X67"/>
    <mergeCell ref="Y65:Z65"/>
    <mergeCell ref="Y67:Z67"/>
    <mergeCell ref="AA65:AB6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A2270-EB81-4B56-8E2C-3E4C4EB010E9}">
  <dimension ref="A1:T57"/>
  <sheetViews>
    <sheetView workbookViewId="0">
      <selection activeCell="X47" sqref="X47"/>
    </sheetView>
  </sheetViews>
  <sheetFormatPr defaultRowHeight="15"/>
  <cols>
    <col min="1" max="1" width="17.140625" customWidth="1"/>
    <col min="6" max="6" width="2.140625" customWidth="1"/>
    <col min="9" max="9" width="9.140625" customWidth="1"/>
  </cols>
  <sheetData>
    <row r="1" spans="1:20" ht="17.25" thickBot="1">
      <c r="A1" s="189" t="s">
        <v>85</v>
      </c>
      <c r="B1" s="221"/>
      <c r="C1" s="221"/>
      <c r="D1" s="221"/>
      <c r="E1" s="222"/>
      <c r="F1" s="15"/>
      <c r="G1" s="187" t="s">
        <v>1</v>
      </c>
      <c r="H1" s="188"/>
      <c r="I1" s="187" t="s">
        <v>2</v>
      </c>
      <c r="J1" s="188"/>
      <c r="K1" s="187" t="s">
        <v>3</v>
      </c>
      <c r="L1" s="188"/>
      <c r="M1" s="187" t="s">
        <v>4</v>
      </c>
      <c r="N1" s="188"/>
      <c r="O1" s="187" t="s">
        <v>5</v>
      </c>
      <c r="P1" s="188"/>
      <c r="Q1" s="198" t="s">
        <v>6</v>
      </c>
      <c r="R1" s="199"/>
      <c r="S1" s="187" t="s">
        <v>7</v>
      </c>
      <c r="T1" s="188"/>
    </row>
    <row r="2" spans="1:20" ht="15.75" thickBot="1">
      <c r="A2" s="81" t="s">
        <v>220</v>
      </c>
      <c r="B2" s="82" t="s">
        <v>81</v>
      </c>
      <c r="C2" s="82" t="s">
        <v>78</v>
      </c>
      <c r="D2" s="82" t="s">
        <v>79</v>
      </c>
      <c r="E2" s="83" t="s">
        <v>80</v>
      </c>
      <c r="F2" s="44"/>
      <c r="G2" s="43" t="s">
        <v>82</v>
      </c>
      <c r="H2" s="42" t="s">
        <v>83</v>
      </c>
      <c r="I2" s="41" t="s">
        <v>82</v>
      </c>
      <c r="J2" s="42" t="s">
        <v>83</v>
      </c>
      <c r="K2" s="41" t="s">
        <v>82</v>
      </c>
      <c r="L2" s="42" t="s">
        <v>83</v>
      </c>
      <c r="M2" s="41" t="s">
        <v>82</v>
      </c>
      <c r="N2" s="42" t="s">
        <v>83</v>
      </c>
      <c r="O2" s="41" t="s">
        <v>82</v>
      </c>
      <c r="P2" s="42" t="s">
        <v>83</v>
      </c>
      <c r="Q2" s="41" t="s">
        <v>82</v>
      </c>
      <c r="R2" s="42" t="s">
        <v>83</v>
      </c>
      <c r="S2" s="41" t="s">
        <v>82</v>
      </c>
      <c r="T2" s="42" t="s">
        <v>83</v>
      </c>
    </row>
    <row r="3" spans="1:20" ht="15" customHeight="1">
      <c r="A3" s="86" t="s">
        <v>167</v>
      </c>
      <c r="B3" s="87">
        <v>0.64583333333333337</v>
      </c>
      <c r="C3" s="88"/>
      <c r="D3" s="89">
        <v>6.0000000000000001E-3</v>
      </c>
      <c r="E3" s="90">
        <v>5.0000000000000001E-3</v>
      </c>
      <c r="F3" s="80"/>
      <c r="G3" s="31"/>
      <c r="H3" s="32"/>
      <c r="I3" s="31"/>
      <c r="J3" s="32"/>
      <c r="K3" s="31"/>
      <c r="L3" s="32"/>
      <c r="M3" s="31"/>
      <c r="N3" s="32"/>
      <c r="O3" s="31"/>
      <c r="P3" s="32"/>
      <c r="Q3" s="31"/>
      <c r="R3" s="32"/>
      <c r="S3" s="31"/>
      <c r="T3" s="32"/>
    </row>
    <row r="4" spans="1:20" ht="15" customHeight="1">
      <c r="A4" s="84" t="s">
        <v>168</v>
      </c>
      <c r="B4" s="7">
        <v>0.64583333333333337</v>
      </c>
      <c r="C4" s="95">
        <v>5.0000000000000001E-3</v>
      </c>
      <c r="D4" s="49">
        <v>8.0000000000000002E-3</v>
      </c>
      <c r="E4" s="95">
        <v>4.0000000000000001E-3</v>
      </c>
      <c r="F4" s="80"/>
      <c r="G4" s="31"/>
      <c r="H4" s="32"/>
      <c r="I4" s="31"/>
      <c r="J4" s="32"/>
      <c r="K4" s="31"/>
      <c r="L4" s="32"/>
      <c r="M4" s="31"/>
      <c r="N4" s="32"/>
      <c r="O4" s="31"/>
      <c r="P4" s="32"/>
      <c r="Q4" s="31"/>
      <c r="R4" s="32"/>
      <c r="S4" s="31"/>
      <c r="T4" s="32"/>
    </row>
    <row r="5" spans="1:20" ht="15" customHeight="1">
      <c r="A5" s="84" t="s">
        <v>169</v>
      </c>
      <c r="B5" s="7">
        <v>0.64583333333333337</v>
      </c>
      <c r="C5" s="96">
        <v>6.0000000000000001E-3</v>
      </c>
      <c r="D5" s="49">
        <v>4.0000000000000001E-3</v>
      </c>
      <c r="E5" s="96">
        <v>2.1000000000000001E-2</v>
      </c>
      <c r="F5" s="91"/>
      <c r="G5" s="19"/>
      <c r="H5" s="21"/>
      <c r="I5" s="19"/>
      <c r="J5" s="21"/>
      <c r="K5" s="19"/>
      <c r="L5" s="21"/>
      <c r="M5" s="19"/>
      <c r="N5" s="21"/>
      <c r="O5" s="19"/>
      <c r="P5" s="21"/>
      <c r="Q5" s="19"/>
      <c r="R5" s="21"/>
      <c r="S5" s="19"/>
      <c r="T5" s="21"/>
    </row>
    <row r="6" spans="1:20" ht="15" customHeight="1">
      <c r="A6" s="84" t="s">
        <v>170</v>
      </c>
      <c r="B6" s="7">
        <v>0.64583333333333337</v>
      </c>
      <c r="C6" s="96">
        <v>1.0999999999999999E-2</v>
      </c>
      <c r="D6" s="49">
        <v>0.01</v>
      </c>
      <c r="E6" s="96">
        <v>6.0000000000000001E-3</v>
      </c>
      <c r="F6" s="92"/>
      <c r="G6" s="19"/>
      <c r="H6" s="21"/>
      <c r="I6" s="19"/>
      <c r="J6" s="21"/>
      <c r="K6" s="19"/>
      <c r="L6" s="21"/>
      <c r="M6" s="19"/>
      <c r="N6" s="21"/>
      <c r="O6" s="19"/>
      <c r="P6" s="21"/>
      <c r="Q6" s="19"/>
      <c r="R6" s="21"/>
      <c r="S6" s="19"/>
      <c r="T6" s="21"/>
    </row>
    <row r="7" spans="1:20" ht="15" customHeight="1">
      <c r="A7" s="84" t="s">
        <v>171</v>
      </c>
      <c r="B7" s="7">
        <v>0.64583333333333337</v>
      </c>
      <c r="C7" s="95">
        <v>2E-3</v>
      </c>
      <c r="D7" s="49">
        <v>8.9999999999999993E-3</v>
      </c>
      <c r="E7" s="96">
        <v>4.3999999999999997E-2</v>
      </c>
      <c r="F7" s="92"/>
      <c r="G7" s="19"/>
      <c r="H7" s="21"/>
      <c r="I7" s="19"/>
      <c r="J7" s="21"/>
      <c r="K7" s="19"/>
      <c r="L7" s="21"/>
      <c r="M7" s="19"/>
      <c r="N7" s="21"/>
      <c r="O7" s="19"/>
      <c r="P7" s="21"/>
      <c r="Q7" s="19"/>
      <c r="R7" s="21"/>
      <c r="S7" s="19"/>
      <c r="T7" s="21"/>
    </row>
    <row r="8" spans="1:20" ht="15" customHeight="1">
      <c r="A8" s="84" t="s">
        <v>172</v>
      </c>
      <c r="B8" s="7">
        <v>0.6875</v>
      </c>
      <c r="C8" s="96">
        <v>3.3000000000000002E-2</v>
      </c>
      <c r="D8" s="49">
        <v>8.0000000000000002E-3</v>
      </c>
      <c r="E8" s="95">
        <v>-2.8000000000000001E-2</v>
      </c>
      <c r="F8" s="92"/>
      <c r="G8" s="19"/>
      <c r="H8" s="21"/>
      <c r="I8" s="19"/>
      <c r="J8" s="21"/>
      <c r="K8" s="19"/>
      <c r="L8" s="21"/>
      <c r="M8" s="19"/>
      <c r="N8" s="21"/>
      <c r="O8" s="19"/>
      <c r="P8" s="21"/>
      <c r="Q8" s="19"/>
      <c r="R8" s="21"/>
      <c r="S8" s="19"/>
      <c r="T8" s="21"/>
    </row>
    <row r="9" spans="1:20" ht="15" customHeight="1">
      <c r="A9" s="84" t="s">
        <v>173</v>
      </c>
      <c r="B9" s="7">
        <v>0.6875</v>
      </c>
      <c r="C9" s="95">
        <v>-2.3E-2</v>
      </c>
      <c r="D9" s="49">
        <v>2E-3</v>
      </c>
      <c r="E9" s="95">
        <v>1E-3</v>
      </c>
      <c r="F9" s="92"/>
      <c r="G9" s="19"/>
      <c r="H9" s="21"/>
      <c r="I9" s="19"/>
      <c r="J9" s="21"/>
      <c r="K9" s="19"/>
      <c r="L9" s="21"/>
      <c r="M9" s="19"/>
      <c r="N9" s="21"/>
      <c r="O9" s="19"/>
      <c r="P9" s="21"/>
      <c r="Q9" s="19"/>
      <c r="R9" s="21"/>
      <c r="S9" s="19"/>
      <c r="T9" s="21"/>
    </row>
    <row r="10" spans="1:20" ht="15" customHeight="1">
      <c r="A10" s="84" t="s">
        <v>174</v>
      </c>
      <c r="B10" s="7">
        <v>0.6875</v>
      </c>
      <c r="C10" s="95">
        <v>3.0000000000000001E-3</v>
      </c>
      <c r="D10" s="49">
        <v>8.9999999999999993E-3</v>
      </c>
      <c r="E10" s="96">
        <v>1.7999999999999999E-2</v>
      </c>
      <c r="F10" s="92"/>
      <c r="G10" s="19"/>
      <c r="H10" s="21"/>
      <c r="I10" s="19"/>
      <c r="J10" s="21"/>
      <c r="K10" s="19"/>
      <c r="L10" s="21"/>
      <c r="M10" s="19"/>
      <c r="N10" s="21"/>
      <c r="O10" s="19"/>
      <c r="P10" s="21"/>
      <c r="Q10" s="19"/>
      <c r="R10" s="21"/>
      <c r="S10" s="19"/>
      <c r="T10" s="21"/>
    </row>
    <row r="11" spans="1:20" ht="15" customHeight="1">
      <c r="A11" s="84" t="s">
        <v>175</v>
      </c>
      <c r="B11" s="7">
        <v>0.6875</v>
      </c>
      <c r="C11" s="96">
        <v>1.7000000000000001E-2</v>
      </c>
      <c r="D11" s="49">
        <v>0.01</v>
      </c>
      <c r="E11" s="95">
        <v>7.0000000000000001E-3</v>
      </c>
      <c r="F11" s="92"/>
      <c r="G11" s="19"/>
      <c r="H11" s="21"/>
      <c r="I11" s="19"/>
      <c r="J11" s="21"/>
      <c r="K11" s="19"/>
      <c r="L11" s="21"/>
      <c r="M11" s="19"/>
      <c r="N11" s="21"/>
      <c r="O11" s="19"/>
      <c r="P11" s="21"/>
      <c r="Q11" s="19"/>
      <c r="R11" s="21"/>
      <c r="S11" s="19"/>
      <c r="T11" s="21"/>
    </row>
    <row r="12" spans="1:20" ht="15" customHeight="1">
      <c r="A12" s="84" t="s">
        <v>176</v>
      </c>
      <c r="B12" s="7">
        <v>0.64583333333333337</v>
      </c>
      <c r="C12" s="96">
        <v>8.0000000000000002E-3</v>
      </c>
      <c r="D12" s="49">
        <v>5.0000000000000001E-3</v>
      </c>
      <c r="E12" s="96">
        <v>0.02</v>
      </c>
      <c r="F12" s="92"/>
      <c r="G12" s="19"/>
      <c r="H12" s="21"/>
      <c r="I12" s="19"/>
      <c r="J12" s="21"/>
      <c r="K12" s="19"/>
      <c r="L12" s="21"/>
      <c r="M12" s="19"/>
      <c r="N12" s="21"/>
      <c r="O12" s="19"/>
      <c r="P12" s="21"/>
      <c r="Q12" s="19"/>
      <c r="R12" s="21"/>
      <c r="S12" s="19"/>
      <c r="T12" s="21"/>
    </row>
    <row r="13" spans="1:20" ht="15" customHeight="1">
      <c r="A13" s="84" t="s">
        <v>177</v>
      </c>
      <c r="B13" s="7">
        <v>0.64583333333333337</v>
      </c>
      <c r="C13" s="96">
        <v>1.7999999999999999E-2</v>
      </c>
      <c r="D13" s="49">
        <v>-1E-3</v>
      </c>
      <c r="E13" s="95">
        <v>-0.01</v>
      </c>
      <c r="F13" s="92"/>
      <c r="G13" s="19"/>
      <c r="H13" s="21"/>
      <c r="I13" s="19"/>
      <c r="J13" s="21"/>
      <c r="K13" s="19"/>
      <c r="L13" s="21"/>
      <c r="M13" s="19"/>
      <c r="N13" s="21"/>
      <c r="O13" s="19"/>
      <c r="P13" s="21"/>
      <c r="Q13" s="19"/>
      <c r="R13" s="21"/>
      <c r="S13" s="19"/>
      <c r="T13" s="21"/>
    </row>
    <row r="14" spans="1:20" ht="15" customHeight="1">
      <c r="A14" s="84" t="s">
        <v>178</v>
      </c>
      <c r="B14" s="7">
        <v>0.64583333333333337</v>
      </c>
      <c r="C14" s="95">
        <v>-4.0000000000000001E-3</v>
      </c>
      <c r="D14" s="49">
        <v>1E-3</v>
      </c>
      <c r="E14" s="96">
        <v>1.6E-2</v>
      </c>
      <c r="F14" s="92"/>
      <c r="G14" s="19"/>
      <c r="H14" s="21"/>
      <c r="I14" s="19"/>
      <c r="J14" s="21"/>
      <c r="K14" s="19"/>
      <c r="L14" s="21"/>
      <c r="M14" s="19"/>
      <c r="N14" s="21"/>
      <c r="O14" s="19"/>
      <c r="P14" s="21"/>
      <c r="Q14" s="19"/>
      <c r="R14" s="21"/>
      <c r="S14" s="19"/>
      <c r="T14" s="21"/>
    </row>
    <row r="15" spans="1:20" ht="15" customHeight="1">
      <c r="A15" s="84" t="s">
        <v>179</v>
      </c>
      <c r="B15" s="7">
        <v>0.64583333333333337</v>
      </c>
      <c r="C15" s="96">
        <v>1.2999999999999999E-2</v>
      </c>
      <c r="D15" s="49">
        <v>4.0000000000000001E-3</v>
      </c>
      <c r="E15" s="95">
        <v>-8.9999999999999993E-3</v>
      </c>
      <c r="F15" s="92"/>
      <c r="G15" s="19"/>
      <c r="H15" s="21"/>
      <c r="I15" s="19"/>
      <c r="J15" s="21"/>
      <c r="K15" s="19"/>
      <c r="L15" s="21"/>
      <c r="M15" s="19"/>
      <c r="N15" s="21"/>
      <c r="O15" s="19"/>
      <c r="P15" s="21"/>
      <c r="Q15" s="19"/>
      <c r="R15" s="21"/>
      <c r="S15" s="19"/>
      <c r="T15" s="21"/>
    </row>
    <row r="16" spans="1:20" ht="15" customHeight="1">
      <c r="A16" s="84" t="s">
        <v>180</v>
      </c>
      <c r="B16" s="7">
        <v>0.64583333333333337</v>
      </c>
      <c r="C16" s="95">
        <v>-7.0000000000000001E-3</v>
      </c>
      <c r="D16" s="49">
        <v>2E-3</v>
      </c>
      <c r="E16" s="85">
        <v>-8.0000000000000002E-3</v>
      </c>
      <c r="F16" s="92"/>
      <c r="G16" s="19"/>
      <c r="H16" s="21"/>
      <c r="I16" s="19"/>
      <c r="J16" s="21"/>
      <c r="K16" s="19"/>
      <c r="L16" s="21"/>
      <c r="M16" s="19"/>
      <c r="N16" s="21"/>
      <c r="O16" s="19"/>
      <c r="P16" s="21"/>
      <c r="Q16" s="19"/>
      <c r="R16" s="21"/>
      <c r="S16" s="19"/>
      <c r="T16" s="21"/>
    </row>
    <row r="17" spans="1:20" ht="15" customHeight="1">
      <c r="A17" s="84" t="s">
        <v>181</v>
      </c>
      <c r="B17" s="7">
        <v>0.64583333333333337</v>
      </c>
      <c r="C17" s="95">
        <v>-8.0000000000000002E-3</v>
      </c>
      <c r="D17" s="49">
        <v>7.0000000000000001E-3</v>
      </c>
      <c r="E17" s="96">
        <v>0.09</v>
      </c>
      <c r="F17" s="91"/>
      <c r="G17" s="19"/>
      <c r="H17" s="21"/>
      <c r="I17" s="19"/>
      <c r="J17" s="21"/>
      <c r="K17" s="19"/>
      <c r="L17" s="21"/>
      <c r="M17" s="19"/>
      <c r="N17" s="21"/>
      <c r="O17" s="19"/>
      <c r="P17" s="21"/>
      <c r="Q17" s="19"/>
      <c r="R17" s="21"/>
      <c r="S17" s="19"/>
      <c r="T17" s="21"/>
    </row>
    <row r="18" spans="1:20" ht="15" customHeight="1">
      <c r="A18" s="84" t="s">
        <v>182</v>
      </c>
      <c r="B18" s="7">
        <v>0.64583333333333337</v>
      </c>
      <c r="C18" s="96">
        <v>8.4000000000000005E-2</v>
      </c>
      <c r="D18" s="49">
        <v>0.05</v>
      </c>
      <c r="E18" s="96">
        <v>-2.5000000000000001E-2</v>
      </c>
      <c r="F18" s="92"/>
      <c r="G18" s="19"/>
      <c r="H18" s="21"/>
      <c r="I18" s="19"/>
      <c r="J18" s="21"/>
      <c r="K18" s="19"/>
      <c r="L18" s="21"/>
      <c r="M18" s="19"/>
      <c r="N18" s="21"/>
      <c r="O18" s="19"/>
      <c r="P18" s="21"/>
      <c r="Q18" s="19"/>
      <c r="R18" s="21"/>
      <c r="S18" s="19"/>
      <c r="T18" s="21"/>
    </row>
    <row r="19" spans="1:20" ht="15" customHeight="1">
      <c r="A19" s="84" t="s">
        <v>183</v>
      </c>
      <c r="B19" s="7">
        <v>0.64583333333333337</v>
      </c>
      <c r="C19" s="95">
        <v>-2.7E-2</v>
      </c>
      <c r="D19" s="49">
        <v>-1E-3</v>
      </c>
      <c r="E19" s="96">
        <v>8.3000000000000004E-2</v>
      </c>
      <c r="F19" s="92"/>
      <c r="G19" s="19"/>
      <c r="H19" s="21"/>
      <c r="I19" s="19"/>
      <c r="J19" s="21"/>
      <c r="K19" s="19"/>
      <c r="L19" s="21"/>
      <c r="M19" s="19"/>
      <c r="N19" s="21"/>
      <c r="O19" s="19"/>
      <c r="P19" s="21"/>
      <c r="Q19" s="19"/>
      <c r="R19" s="21"/>
      <c r="S19" s="19"/>
      <c r="T19" s="21"/>
    </row>
    <row r="20" spans="1:20" ht="15" customHeight="1">
      <c r="A20" s="84" t="s">
        <v>184</v>
      </c>
      <c r="B20" s="7">
        <v>0.6875</v>
      </c>
      <c r="C20" s="96">
        <v>5.8999999999999997E-2</v>
      </c>
      <c r="D20" s="49">
        <v>0.01</v>
      </c>
      <c r="E20" s="95">
        <v>-1.7999999999999999E-2</v>
      </c>
      <c r="F20" s="93"/>
      <c r="G20" s="26"/>
      <c r="H20" s="27"/>
      <c r="I20" s="26"/>
      <c r="J20" s="27"/>
      <c r="K20" s="26"/>
      <c r="L20" s="27"/>
      <c r="M20" s="26"/>
      <c r="N20" s="27"/>
      <c r="O20" s="26"/>
      <c r="P20" s="27"/>
      <c r="Q20" s="26"/>
      <c r="R20" s="27"/>
      <c r="S20" s="26"/>
      <c r="T20" s="27"/>
    </row>
    <row r="21" spans="1:20" ht="15" customHeight="1">
      <c r="A21" s="84" t="s">
        <v>185</v>
      </c>
      <c r="B21" s="7">
        <v>0.6875</v>
      </c>
      <c r="C21" s="95">
        <v>-1.4E-2</v>
      </c>
      <c r="D21" s="49">
        <v>-1E-3</v>
      </c>
      <c r="E21" s="95">
        <v>-1.2999999999999999E-2</v>
      </c>
      <c r="F21" s="93"/>
      <c r="G21" s="26"/>
      <c r="H21" s="27"/>
      <c r="I21" s="26"/>
      <c r="J21" s="27"/>
      <c r="K21" s="26"/>
      <c r="L21" s="27"/>
      <c r="M21" s="26"/>
      <c r="N21" s="27"/>
      <c r="O21" s="26"/>
      <c r="P21" s="27"/>
      <c r="Q21" s="26"/>
      <c r="R21" s="27"/>
      <c r="S21" s="26"/>
      <c r="T21" s="27"/>
    </row>
    <row r="22" spans="1:20" ht="15" customHeight="1">
      <c r="A22" s="84" t="s">
        <v>186</v>
      </c>
      <c r="B22" s="7">
        <v>0.6875</v>
      </c>
      <c r="C22" s="95">
        <v>-8.9999999999999993E-3</v>
      </c>
      <c r="D22" s="49">
        <v>1E-3</v>
      </c>
      <c r="E22" s="95">
        <v>-1E-3</v>
      </c>
      <c r="F22" s="93"/>
      <c r="G22" s="26"/>
      <c r="H22" s="27"/>
      <c r="I22" s="26"/>
      <c r="J22" s="27"/>
      <c r="K22" s="26"/>
      <c r="L22" s="27"/>
      <c r="M22" s="26"/>
      <c r="N22" s="27"/>
      <c r="O22" s="26"/>
      <c r="P22" s="27"/>
      <c r="Q22" s="26"/>
      <c r="R22" s="27"/>
      <c r="S22" s="26"/>
      <c r="T22" s="27"/>
    </row>
    <row r="23" spans="1:20" ht="15" customHeight="1">
      <c r="A23" s="84" t="s">
        <v>187</v>
      </c>
      <c r="B23" s="7">
        <v>0.6875</v>
      </c>
      <c r="C23" s="95">
        <v>2E-3</v>
      </c>
      <c r="D23" s="49">
        <v>6.0000000000000001E-3</v>
      </c>
      <c r="E23" s="95">
        <v>1.2E-2</v>
      </c>
      <c r="F23" s="93"/>
      <c r="G23" s="26"/>
      <c r="H23" s="27"/>
      <c r="I23" s="26"/>
      <c r="J23" s="27"/>
      <c r="K23" s="26"/>
      <c r="L23" s="27"/>
      <c r="M23" s="26"/>
      <c r="N23" s="27"/>
      <c r="O23" s="26"/>
      <c r="P23" s="27"/>
      <c r="Q23" s="26"/>
      <c r="R23" s="27"/>
      <c r="S23" s="26"/>
      <c r="T23" s="27"/>
    </row>
    <row r="24" spans="1:20" ht="15" customHeight="1">
      <c r="A24" s="84" t="s">
        <v>188</v>
      </c>
      <c r="B24" s="7">
        <v>0.64583333333333337</v>
      </c>
      <c r="C24" s="96">
        <v>1.4999999999999999E-2</v>
      </c>
      <c r="D24" s="49">
        <v>5.0000000000000001E-3</v>
      </c>
      <c r="E24" s="95">
        <v>5.0000000000000001E-3</v>
      </c>
      <c r="F24" s="93"/>
      <c r="G24" s="26"/>
      <c r="H24" s="27"/>
      <c r="I24" s="26"/>
      <c r="J24" s="27"/>
      <c r="K24" s="26"/>
      <c r="L24" s="27"/>
      <c r="M24" s="26"/>
      <c r="N24" s="27"/>
      <c r="O24" s="26"/>
      <c r="P24" s="27"/>
      <c r="Q24" s="26"/>
      <c r="R24" s="27"/>
      <c r="S24" s="26"/>
      <c r="T24" s="27"/>
    </row>
    <row r="25" spans="1:20" ht="15" customHeight="1">
      <c r="A25" s="84" t="s">
        <v>189</v>
      </c>
      <c r="B25" s="7">
        <v>0.64583333333333337</v>
      </c>
      <c r="C25" s="95">
        <v>7.0000000000000001E-3</v>
      </c>
      <c r="D25" s="49">
        <v>8.9999999999999993E-3</v>
      </c>
      <c r="E25" s="95">
        <v>1.2999999999999999E-2</v>
      </c>
      <c r="F25" s="93"/>
      <c r="G25" s="26"/>
      <c r="H25" s="27"/>
      <c r="I25" s="26"/>
      <c r="J25" s="27"/>
      <c r="K25" s="26"/>
      <c r="L25" s="27"/>
      <c r="M25" s="26"/>
      <c r="N25" s="27"/>
      <c r="O25" s="26"/>
      <c r="P25" s="27"/>
      <c r="Q25" s="26"/>
      <c r="R25" s="27"/>
      <c r="S25" s="26"/>
      <c r="T25" s="27"/>
    </row>
    <row r="26" spans="1:20" ht="15" customHeight="1">
      <c r="A26" s="84" t="s">
        <v>190</v>
      </c>
      <c r="B26" s="7">
        <v>0.64583333333333337</v>
      </c>
      <c r="C26" s="96">
        <v>1.9E-2</v>
      </c>
      <c r="D26" s="49">
        <v>1.2999999999999999E-2</v>
      </c>
      <c r="E26" s="96">
        <v>8.3000000000000004E-2</v>
      </c>
      <c r="F26" s="93"/>
      <c r="G26" s="26"/>
      <c r="H26" s="27"/>
      <c r="I26" s="26"/>
      <c r="J26" s="27"/>
      <c r="K26" s="26"/>
      <c r="L26" s="27"/>
      <c r="M26" s="26"/>
      <c r="N26" s="27"/>
      <c r="O26" s="26"/>
      <c r="P26" s="27"/>
      <c r="Q26" s="26"/>
      <c r="R26" s="27"/>
      <c r="S26" s="26"/>
      <c r="T26" s="27"/>
    </row>
    <row r="27" spans="1:20" ht="15" customHeight="1">
      <c r="A27" s="84" t="s">
        <v>191</v>
      </c>
      <c r="B27" s="7">
        <v>0.64583333333333337</v>
      </c>
      <c r="C27" s="96">
        <v>7.2999999999999995E-2</v>
      </c>
      <c r="D27" s="49">
        <v>0.05</v>
      </c>
      <c r="E27" s="95">
        <v>0.121</v>
      </c>
      <c r="F27" s="93"/>
      <c r="G27" s="26"/>
      <c r="H27" s="27"/>
      <c r="I27" s="26"/>
      <c r="J27" s="27"/>
      <c r="K27" s="26"/>
      <c r="L27" s="27"/>
      <c r="M27" s="26"/>
      <c r="N27" s="27"/>
      <c r="O27" s="26"/>
      <c r="P27" s="27"/>
      <c r="Q27" s="26"/>
      <c r="R27" s="27"/>
      <c r="S27" s="26"/>
      <c r="T27" s="27"/>
    </row>
    <row r="28" spans="1:20" ht="15" customHeight="1">
      <c r="A28" s="84" t="s">
        <v>192</v>
      </c>
      <c r="B28" s="7">
        <v>0.64583333333333337</v>
      </c>
      <c r="C28" s="96">
        <v>0.124</v>
      </c>
      <c r="D28" s="49">
        <v>5.5E-2</v>
      </c>
      <c r="E28" s="96">
        <v>-0.152</v>
      </c>
      <c r="F28" s="93"/>
      <c r="G28" s="26"/>
      <c r="H28" s="27"/>
      <c r="I28" s="26"/>
      <c r="J28" s="27"/>
      <c r="K28" s="26"/>
      <c r="L28" s="27"/>
      <c r="M28" s="26"/>
      <c r="N28" s="27"/>
      <c r="O28" s="26"/>
      <c r="P28" s="27"/>
      <c r="Q28" s="26"/>
      <c r="R28" s="27"/>
      <c r="S28" s="26"/>
      <c r="T28" s="27"/>
    </row>
    <row r="29" spans="1:20" ht="15" customHeight="1">
      <c r="A29" s="84" t="s">
        <v>193</v>
      </c>
      <c r="B29" s="7">
        <v>0.64583333333333337</v>
      </c>
      <c r="C29" s="95">
        <v>-0.17199999999999999</v>
      </c>
      <c r="D29" s="49">
        <v>-8.5999999999999993E-2</v>
      </c>
      <c r="E29" s="96">
        <v>-0.04</v>
      </c>
      <c r="F29" s="93"/>
      <c r="G29" s="26"/>
      <c r="H29" s="27"/>
      <c r="I29" s="26"/>
      <c r="J29" s="27"/>
      <c r="K29" s="26"/>
      <c r="L29" s="27"/>
      <c r="M29" s="26"/>
      <c r="N29" s="27"/>
      <c r="O29" s="26"/>
      <c r="P29" s="27"/>
      <c r="Q29" s="26"/>
      <c r="R29" s="27"/>
      <c r="S29" s="26"/>
      <c r="T29" s="27"/>
    </row>
    <row r="30" spans="1:20" ht="15" customHeight="1">
      <c r="A30" s="84" t="s">
        <v>194</v>
      </c>
      <c r="B30" s="7">
        <v>0.64583333333333337</v>
      </c>
      <c r="C30" s="96">
        <v>-4.4999999999999998E-2</v>
      </c>
      <c r="D30" s="49">
        <v>-4.8000000000000001E-2</v>
      </c>
      <c r="E30" s="85">
        <v>-4.0000000000000001E-3</v>
      </c>
      <c r="F30" s="93"/>
      <c r="G30" s="26"/>
      <c r="H30" s="27"/>
      <c r="I30" s="26"/>
      <c r="J30" s="27"/>
      <c r="K30" s="26"/>
      <c r="L30" s="27"/>
      <c r="M30" s="26"/>
      <c r="N30" s="27"/>
      <c r="O30" s="26"/>
      <c r="P30" s="27"/>
      <c r="Q30" s="26"/>
      <c r="R30" s="27"/>
      <c r="S30" s="26"/>
      <c r="T30" s="27"/>
    </row>
    <row r="31" spans="1:20" ht="15" customHeight="1">
      <c r="A31" s="84" t="s">
        <v>195</v>
      </c>
      <c r="B31" s="7">
        <v>0.64583333333333337</v>
      </c>
      <c r="C31" s="95">
        <v>-4.0000000000000001E-3</v>
      </c>
      <c r="D31" s="49">
        <v>2E-3</v>
      </c>
      <c r="E31" s="96">
        <v>6.0000000000000001E-3</v>
      </c>
      <c r="F31" s="93"/>
      <c r="G31" s="26"/>
      <c r="H31" s="27"/>
      <c r="I31" s="26"/>
      <c r="J31" s="27"/>
      <c r="K31" s="26"/>
      <c r="L31" s="27"/>
      <c r="M31" s="26"/>
      <c r="N31" s="27"/>
      <c r="O31" s="26"/>
      <c r="P31" s="27"/>
      <c r="Q31" s="26"/>
      <c r="R31" s="27"/>
      <c r="S31" s="26"/>
      <c r="T31" s="27"/>
    </row>
    <row r="32" spans="1:20" ht="15" customHeight="1">
      <c r="A32" s="84" t="s">
        <v>196</v>
      </c>
      <c r="B32" s="7">
        <v>0.6875</v>
      </c>
      <c r="C32" s="85">
        <v>3.0000000000000001E-3</v>
      </c>
      <c r="D32" s="49">
        <v>3.0000000000000001E-3</v>
      </c>
      <c r="E32" s="95">
        <v>6.0000000000000001E-3</v>
      </c>
      <c r="F32" s="93"/>
      <c r="G32" s="26"/>
      <c r="H32" s="27"/>
      <c r="I32" s="26"/>
      <c r="J32" s="27"/>
      <c r="K32" s="26"/>
      <c r="L32" s="27"/>
      <c r="M32" s="26"/>
      <c r="N32" s="27"/>
      <c r="O32" s="26"/>
      <c r="P32" s="27"/>
      <c r="Q32" s="26"/>
      <c r="R32" s="27"/>
      <c r="S32" s="26"/>
      <c r="T32" s="27"/>
    </row>
    <row r="33" spans="1:20" ht="15" customHeight="1">
      <c r="A33" s="84" t="s">
        <v>197</v>
      </c>
      <c r="B33" s="7">
        <v>0.6875</v>
      </c>
      <c r="C33" s="96">
        <v>7.0000000000000001E-3</v>
      </c>
      <c r="D33" s="49">
        <v>5.0000000000000001E-3</v>
      </c>
      <c r="E33" s="85">
        <v>1E-3</v>
      </c>
      <c r="F33" s="93"/>
      <c r="G33" s="26"/>
      <c r="H33" s="27"/>
      <c r="I33" s="26"/>
      <c r="J33" s="27"/>
      <c r="K33" s="26"/>
      <c r="L33" s="27"/>
      <c r="M33" s="26"/>
      <c r="N33" s="27"/>
      <c r="O33" s="26"/>
      <c r="P33" s="27"/>
      <c r="Q33" s="26"/>
      <c r="R33" s="27"/>
      <c r="S33" s="26"/>
      <c r="T33" s="27"/>
    </row>
    <row r="34" spans="1:20" ht="15" customHeight="1">
      <c r="A34" s="84" t="s">
        <v>198</v>
      </c>
      <c r="B34" s="7">
        <v>0.6875</v>
      </c>
      <c r="C34" s="95">
        <v>1E-3</v>
      </c>
      <c r="D34" s="49">
        <v>4.0000000000000001E-3</v>
      </c>
      <c r="E34" s="96">
        <v>3.0000000000000001E-3</v>
      </c>
      <c r="F34" s="93"/>
      <c r="G34" s="26"/>
      <c r="H34" s="27"/>
      <c r="I34" s="26"/>
      <c r="J34" s="27"/>
      <c r="K34" s="26"/>
      <c r="L34" s="27"/>
      <c r="M34" s="26"/>
      <c r="N34" s="27"/>
      <c r="O34" s="26"/>
      <c r="P34" s="27"/>
      <c r="Q34" s="26"/>
      <c r="R34" s="27"/>
      <c r="S34" s="26"/>
      <c r="T34" s="27"/>
    </row>
    <row r="35" spans="1:20" ht="15" customHeight="1">
      <c r="A35" s="84" t="s">
        <v>199</v>
      </c>
      <c r="B35" s="7">
        <v>0.6875</v>
      </c>
      <c r="C35" s="95">
        <v>2E-3</v>
      </c>
      <c r="D35" s="49">
        <v>4.0000000000000001E-3</v>
      </c>
      <c r="E35" s="85">
        <v>-1E-3</v>
      </c>
      <c r="F35" s="93"/>
      <c r="G35" s="26"/>
      <c r="H35" s="27"/>
      <c r="I35" s="26"/>
      <c r="J35" s="27"/>
      <c r="K35" s="26"/>
      <c r="L35" s="27"/>
      <c r="M35" s="26"/>
      <c r="N35" s="27"/>
      <c r="O35" s="26"/>
      <c r="P35" s="27"/>
      <c r="Q35" s="26"/>
      <c r="R35" s="27"/>
      <c r="S35" s="26"/>
      <c r="T35" s="27"/>
    </row>
    <row r="36" spans="1:20" ht="15" customHeight="1">
      <c r="A36" s="84" t="s">
        <v>200</v>
      </c>
      <c r="B36" s="7">
        <v>0.64583333333333337</v>
      </c>
      <c r="C36" s="95">
        <v>-1E-3</v>
      </c>
      <c r="D36" s="49">
        <v>2E-3</v>
      </c>
      <c r="E36" s="85">
        <v>2E-3</v>
      </c>
      <c r="F36" s="93"/>
      <c r="G36" s="26"/>
      <c r="H36" s="27"/>
      <c r="I36" s="26"/>
      <c r="J36" s="27"/>
      <c r="K36" s="26"/>
      <c r="L36" s="27"/>
      <c r="M36" s="26"/>
      <c r="N36" s="27"/>
      <c r="O36" s="26"/>
      <c r="P36" s="27"/>
      <c r="Q36" s="26"/>
      <c r="R36" s="27"/>
      <c r="S36" s="26"/>
      <c r="T36" s="27"/>
    </row>
    <row r="37" spans="1:20" ht="15" customHeight="1">
      <c r="A37" s="84" t="s">
        <v>201</v>
      </c>
      <c r="B37" s="7">
        <v>0.64583333333333337</v>
      </c>
      <c r="C37" s="95">
        <v>0</v>
      </c>
      <c r="D37" s="49">
        <v>1E-3</v>
      </c>
      <c r="E37" s="85">
        <v>0.01</v>
      </c>
      <c r="F37" s="93"/>
      <c r="G37" s="26"/>
      <c r="H37" s="27"/>
      <c r="I37" s="26"/>
      <c r="J37" s="27"/>
      <c r="K37" s="26"/>
      <c r="L37" s="27"/>
      <c r="M37" s="26"/>
      <c r="N37" s="27"/>
      <c r="O37" s="26"/>
      <c r="P37" s="27"/>
      <c r="Q37" s="26"/>
      <c r="R37" s="27"/>
      <c r="S37" s="26"/>
      <c r="T37" s="27"/>
    </row>
    <row r="38" spans="1:20" ht="15" customHeight="1">
      <c r="A38" s="84" t="s">
        <v>202</v>
      </c>
      <c r="B38" s="7">
        <v>0.64583333333333337</v>
      </c>
      <c r="C38" s="96">
        <v>0.01</v>
      </c>
      <c r="D38" s="49">
        <v>4.0000000000000001E-3</v>
      </c>
      <c r="E38" s="95">
        <v>3.0000000000000001E-3</v>
      </c>
      <c r="F38" s="93"/>
      <c r="G38" s="26"/>
      <c r="H38" s="27"/>
      <c r="I38" s="26"/>
      <c r="J38" s="27"/>
      <c r="K38" s="26"/>
      <c r="L38" s="27"/>
      <c r="M38" s="26"/>
      <c r="N38" s="27"/>
      <c r="O38" s="26"/>
      <c r="P38" s="27"/>
      <c r="Q38" s="26"/>
      <c r="R38" s="27"/>
      <c r="S38" s="26"/>
      <c r="T38" s="27"/>
    </row>
    <row r="39" spans="1:20" ht="15" customHeight="1">
      <c r="A39" s="84" t="s">
        <v>203</v>
      </c>
      <c r="B39" s="7">
        <v>0.64583333333333337</v>
      </c>
      <c r="C39" s="96">
        <v>4.0000000000000001E-3</v>
      </c>
      <c r="D39" s="49">
        <v>1E-3</v>
      </c>
      <c r="E39" s="95">
        <v>4.0000000000000001E-3</v>
      </c>
      <c r="F39" s="93"/>
      <c r="G39" s="26"/>
      <c r="H39" s="27"/>
      <c r="I39" s="26"/>
      <c r="J39" s="27"/>
      <c r="K39" s="26"/>
      <c r="L39" s="27"/>
      <c r="M39" s="26"/>
      <c r="N39" s="27"/>
      <c r="O39" s="26"/>
      <c r="P39" s="27"/>
      <c r="Q39" s="26"/>
      <c r="R39" s="27"/>
      <c r="S39" s="26"/>
      <c r="T39" s="27"/>
    </row>
    <row r="40" spans="1:20" ht="15" customHeight="1">
      <c r="A40" s="84" t="s">
        <v>204</v>
      </c>
      <c r="B40" s="7">
        <v>0.64583333333333337</v>
      </c>
      <c r="C40" s="85">
        <v>5.0000000000000001E-3</v>
      </c>
      <c r="D40" s="49">
        <v>5.0000000000000001E-3</v>
      </c>
      <c r="E40" s="96">
        <v>5.0000000000000001E-3</v>
      </c>
      <c r="F40" s="93"/>
      <c r="G40" s="26"/>
      <c r="H40" s="27"/>
      <c r="I40" s="26"/>
      <c r="J40" s="27"/>
      <c r="K40" s="26"/>
      <c r="L40" s="27"/>
      <c r="M40" s="26"/>
      <c r="N40" s="27"/>
      <c r="O40" s="26"/>
      <c r="P40" s="27"/>
      <c r="Q40" s="26"/>
      <c r="R40" s="27"/>
      <c r="S40" s="26"/>
      <c r="T40" s="27"/>
    </row>
    <row r="41" spans="1:20" ht="15" customHeight="1">
      <c r="A41" s="84" t="s">
        <v>205</v>
      </c>
      <c r="B41" s="7">
        <v>0.64583333333333337</v>
      </c>
      <c r="C41" s="95">
        <v>1E-3</v>
      </c>
      <c r="D41" s="49">
        <v>7.0000000000000001E-3</v>
      </c>
      <c r="E41" s="96">
        <v>1.2999999999999999E-2</v>
      </c>
      <c r="F41" s="93"/>
      <c r="G41" s="26"/>
      <c r="H41" s="27"/>
      <c r="I41" s="26"/>
      <c r="J41" s="27"/>
      <c r="K41" s="26"/>
      <c r="L41" s="27"/>
      <c r="M41" s="26"/>
      <c r="N41" s="27"/>
      <c r="O41" s="26"/>
      <c r="P41" s="27"/>
      <c r="Q41" s="26"/>
      <c r="R41" s="27"/>
      <c r="S41" s="26"/>
      <c r="T41" s="27"/>
    </row>
    <row r="42" spans="1:20" ht="15" customHeight="1">
      <c r="A42" s="84" t="s">
        <v>206</v>
      </c>
      <c r="B42" s="7">
        <v>0.64583333333333337</v>
      </c>
      <c r="C42" s="96">
        <v>1.2E-2</v>
      </c>
      <c r="D42" s="49">
        <v>7.0000000000000001E-3</v>
      </c>
      <c r="E42" s="96">
        <v>-2E-3</v>
      </c>
      <c r="F42" s="93"/>
      <c r="G42" s="26"/>
      <c r="H42" s="27"/>
      <c r="I42" s="26"/>
      <c r="J42" s="27"/>
      <c r="K42" s="26"/>
      <c r="L42" s="27"/>
      <c r="M42" s="26"/>
      <c r="N42" s="27"/>
      <c r="O42" s="26"/>
      <c r="P42" s="27"/>
      <c r="Q42" s="26"/>
      <c r="R42" s="27"/>
      <c r="S42" s="26"/>
      <c r="T42" s="27"/>
    </row>
    <row r="43" spans="1:20" ht="15" customHeight="1">
      <c r="A43" s="84" t="s">
        <v>207</v>
      </c>
      <c r="B43" s="7">
        <v>0.64583333333333337</v>
      </c>
      <c r="C43" s="95">
        <v>-4.0000000000000001E-3</v>
      </c>
      <c r="D43" s="49">
        <v>4.0000000000000001E-3</v>
      </c>
      <c r="E43" s="96">
        <v>1.4E-2</v>
      </c>
      <c r="F43" s="93"/>
      <c r="G43" s="26"/>
      <c r="H43" s="27"/>
      <c r="I43" s="26"/>
      <c r="J43" s="27"/>
      <c r="K43" s="26"/>
      <c r="L43" s="27"/>
      <c r="M43" s="26"/>
      <c r="N43" s="27"/>
      <c r="O43" s="26"/>
      <c r="P43" s="27"/>
      <c r="Q43" s="26"/>
      <c r="R43" s="27"/>
      <c r="S43" s="26"/>
      <c r="T43" s="27"/>
    </row>
    <row r="44" spans="1:20" ht="15" customHeight="1">
      <c r="A44" s="84" t="s">
        <v>208</v>
      </c>
      <c r="B44" s="7">
        <v>0.64583333333333337</v>
      </c>
      <c r="C44" s="96">
        <v>8.9999999999999993E-3</v>
      </c>
      <c r="D44" s="49">
        <v>4.0000000000000001E-3</v>
      </c>
      <c r="E44" s="95">
        <v>-2.1000000000000001E-2</v>
      </c>
      <c r="F44" s="93"/>
      <c r="G44" s="26"/>
      <c r="H44" s="27"/>
      <c r="I44" s="26"/>
      <c r="J44" s="27"/>
      <c r="K44" s="26"/>
      <c r="L44" s="27"/>
      <c r="M44" s="26"/>
      <c r="N44" s="27"/>
      <c r="O44" s="26"/>
      <c r="P44" s="27"/>
      <c r="Q44" s="26"/>
      <c r="R44" s="27"/>
      <c r="S44" s="26"/>
      <c r="T44" s="27"/>
    </row>
    <row r="45" spans="1:20" ht="15" customHeight="1">
      <c r="A45" s="84" t="s">
        <v>209</v>
      </c>
      <c r="B45" s="7">
        <v>0.6875</v>
      </c>
      <c r="C45" s="95">
        <v>-1.7999999999999999E-2</v>
      </c>
      <c r="D45" s="49">
        <v>0</v>
      </c>
      <c r="E45" s="85">
        <v>2E-3</v>
      </c>
      <c r="F45" s="93"/>
      <c r="G45" s="26"/>
      <c r="H45" s="27"/>
      <c r="I45" s="26"/>
      <c r="J45" s="27"/>
      <c r="K45" s="26"/>
      <c r="L45" s="27"/>
      <c r="M45" s="26"/>
      <c r="N45" s="27"/>
      <c r="O45" s="26"/>
      <c r="P45" s="27"/>
      <c r="Q45" s="26"/>
      <c r="R45" s="27"/>
      <c r="S45" s="26"/>
      <c r="T45" s="27"/>
    </row>
    <row r="46" spans="1:20" ht="15" customHeight="1">
      <c r="A46" s="84" t="s">
        <v>210</v>
      </c>
      <c r="B46" s="7">
        <v>0.6875</v>
      </c>
      <c r="C46" s="85">
        <v>2E-3</v>
      </c>
      <c r="D46" s="49">
        <v>2E-3</v>
      </c>
      <c r="E46" s="96">
        <v>0.01</v>
      </c>
      <c r="F46" s="93"/>
      <c r="G46" s="26"/>
      <c r="H46" s="27"/>
      <c r="I46" s="26"/>
      <c r="J46" s="27"/>
      <c r="K46" s="26"/>
      <c r="L46" s="27"/>
      <c r="M46" s="26"/>
      <c r="N46" s="27"/>
      <c r="O46" s="26"/>
      <c r="P46" s="27"/>
      <c r="Q46" s="26"/>
      <c r="R46" s="27"/>
      <c r="S46" s="26"/>
      <c r="T46" s="27"/>
    </row>
    <row r="47" spans="1:20" ht="15" customHeight="1">
      <c r="A47" s="84" t="s">
        <v>211</v>
      </c>
      <c r="B47" s="7">
        <v>0.6875</v>
      </c>
      <c r="C47" s="96">
        <v>7.0000000000000001E-3</v>
      </c>
      <c r="D47" s="49">
        <v>5.0000000000000001E-3</v>
      </c>
      <c r="E47" s="85">
        <v>-1E-3</v>
      </c>
      <c r="F47" s="93"/>
      <c r="G47" s="26"/>
      <c r="H47" s="27"/>
      <c r="I47" s="26"/>
      <c r="J47" s="27"/>
      <c r="K47" s="26"/>
      <c r="L47" s="27"/>
      <c r="M47" s="26"/>
      <c r="N47" s="27"/>
      <c r="O47" s="26"/>
      <c r="P47" s="27"/>
      <c r="Q47" s="26"/>
      <c r="R47" s="27"/>
      <c r="S47" s="26"/>
      <c r="T47" s="27"/>
    </row>
    <row r="48" spans="1:20" ht="15" customHeight="1">
      <c r="A48" s="84" t="s">
        <v>212</v>
      </c>
      <c r="B48" s="7">
        <v>0.64583333333333337</v>
      </c>
      <c r="C48" s="95">
        <v>-1E-3</v>
      </c>
      <c r="D48" s="49">
        <v>4.0000000000000001E-3</v>
      </c>
      <c r="E48" s="95">
        <v>2E-3</v>
      </c>
      <c r="F48" s="93"/>
      <c r="G48" s="26"/>
      <c r="H48" s="27"/>
      <c r="I48" s="26"/>
      <c r="J48" s="27"/>
      <c r="K48" s="26"/>
      <c r="L48" s="27"/>
      <c r="M48" s="26"/>
      <c r="N48" s="27"/>
      <c r="O48" s="26"/>
      <c r="P48" s="27"/>
      <c r="Q48" s="26"/>
      <c r="R48" s="27"/>
      <c r="S48" s="26"/>
      <c r="T48" s="27"/>
    </row>
    <row r="49" spans="1:20" ht="15" customHeight="1">
      <c r="A49" s="84" t="s">
        <v>213</v>
      </c>
      <c r="B49" s="7">
        <v>0.64583333333333337</v>
      </c>
      <c r="C49" s="95">
        <v>3.0000000000000001E-3</v>
      </c>
      <c r="D49" s="49">
        <v>5.0000000000000001E-3</v>
      </c>
      <c r="E49" s="96">
        <v>8.9999999999999993E-3</v>
      </c>
      <c r="F49" s="93"/>
      <c r="G49" s="26"/>
      <c r="H49" s="27"/>
      <c r="I49" s="26"/>
      <c r="J49" s="27"/>
      <c r="K49" s="26"/>
      <c r="L49" s="27"/>
      <c r="M49" s="26"/>
      <c r="N49" s="27"/>
      <c r="O49" s="26"/>
      <c r="P49" s="27"/>
      <c r="Q49" s="26"/>
      <c r="R49" s="27"/>
      <c r="S49" s="26"/>
      <c r="T49" s="27"/>
    </row>
    <row r="50" spans="1:20" ht="15" customHeight="1">
      <c r="A50" s="84" t="s">
        <v>214</v>
      </c>
      <c r="B50" s="7">
        <v>0.64583333333333337</v>
      </c>
      <c r="C50" s="96">
        <v>6.0000000000000001E-3</v>
      </c>
      <c r="D50" s="49">
        <v>4.0000000000000001E-3</v>
      </c>
      <c r="E50" s="95">
        <v>2E-3</v>
      </c>
      <c r="F50" s="93"/>
      <c r="G50" s="26"/>
      <c r="H50" s="27"/>
      <c r="I50" s="26"/>
      <c r="J50" s="27"/>
      <c r="K50" s="26"/>
      <c r="L50" s="27"/>
      <c r="M50" s="26"/>
      <c r="N50" s="27"/>
      <c r="O50" s="26"/>
      <c r="P50" s="27"/>
      <c r="Q50" s="26"/>
      <c r="R50" s="27"/>
      <c r="S50" s="26"/>
      <c r="T50" s="27"/>
    </row>
    <row r="51" spans="1:20" ht="15" customHeight="1">
      <c r="A51" s="84" t="s">
        <v>215</v>
      </c>
      <c r="B51" s="7">
        <v>0.64583333333333337</v>
      </c>
      <c r="C51" s="85">
        <v>4.0000000000000001E-3</v>
      </c>
      <c r="D51" s="49">
        <v>4.0000000000000001E-3</v>
      </c>
      <c r="E51" s="96">
        <v>1.4E-2</v>
      </c>
      <c r="F51" s="93"/>
      <c r="G51" s="26"/>
      <c r="H51" s="27"/>
      <c r="I51" s="26"/>
      <c r="J51" s="27"/>
      <c r="K51" s="26"/>
      <c r="L51" s="27"/>
      <c r="M51" s="26"/>
      <c r="N51" s="27"/>
      <c r="O51" s="26"/>
      <c r="P51" s="27"/>
      <c r="Q51" s="26"/>
      <c r="R51" s="27"/>
      <c r="S51" s="26"/>
      <c r="T51" s="27"/>
    </row>
    <row r="52" spans="1:20" ht="15" customHeight="1">
      <c r="A52" s="84" t="s">
        <v>216</v>
      </c>
      <c r="B52" s="7">
        <v>0.64583333333333337</v>
      </c>
      <c r="C52" s="96">
        <v>8.9999999999999993E-3</v>
      </c>
      <c r="D52" s="49">
        <v>5.0000000000000001E-3</v>
      </c>
      <c r="E52" s="96">
        <v>4.0000000000000001E-3</v>
      </c>
      <c r="F52" s="93"/>
      <c r="G52" s="26"/>
      <c r="H52" s="27"/>
      <c r="I52" s="26"/>
      <c r="J52" s="27"/>
      <c r="K52" s="26"/>
      <c r="L52" s="27"/>
      <c r="M52" s="26"/>
      <c r="N52" s="27"/>
      <c r="O52" s="26"/>
      <c r="P52" s="27"/>
      <c r="Q52" s="26"/>
      <c r="R52" s="27"/>
      <c r="S52" s="26"/>
      <c r="T52" s="27"/>
    </row>
    <row r="53" spans="1:20" ht="15" customHeight="1">
      <c r="A53" s="84" t="s">
        <v>217</v>
      </c>
      <c r="B53" s="7">
        <v>0.64583333333333337</v>
      </c>
      <c r="C53" s="95">
        <v>3.0000000000000001E-3</v>
      </c>
      <c r="D53" s="49">
        <v>5.0000000000000001E-3</v>
      </c>
      <c r="E53" s="96">
        <v>4.0000000000000001E-3</v>
      </c>
      <c r="F53" s="93"/>
      <c r="G53" s="26"/>
      <c r="H53" s="27"/>
      <c r="I53" s="26"/>
      <c r="J53" s="27"/>
      <c r="K53" s="26"/>
      <c r="L53" s="27"/>
      <c r="M53" s="26"/>
      <c r="N53" s="27"/>
      <c r="O53" s="26"/>
      <c r="P53" s="27"/>
      <c r="Q53" s="26"/>
      <c r="R53" s="27"/>
      <c r="S53" s="26"/>
      <c r="T53" s="27"/>
    </row>
    <row r="54" spans="1:20" ht="15" customHeight="1">
      <c r="A54" s="84" t="s">
        <v>218</v>
      </c>
      <c r="B54" s="7">
        <v>0.64583333333333337</v>
      </c>
      <c r="C54" s="85">
        <v>2E-3</v>
      </c>
      <c r="D54" s="49">
        <v>2E-3</v>
      </c>
      <c r="E54" s="85">
        <v>2E-3</v>
      </c>
      <c r="F54" s="93"/>
      <c r="G54" s="26"/>
      <c r="H54" s="27"/>
      <c r="I54" s="26"/>
      <c r="J54" s="27"/>
      <c r="K54" s="26"/>
      <c r="L54" s="27"/>
      <c r="M54" s="26"/>
      <c r="N54" s="27"/>
      <c r="O54" s="26"/>
      <c r="P54" s="27"/>
      <c r="Q54" s="26"/>
      <c r="R54" s="27"/>
      <c r="S54" s="26"/>
      <c r="T54" s="27"/>
    </row>
    <row r="55" spans="1:20" ht="15" customHeight="1">
      <c r="A55" s="84" t="s">
        <v>219</v>
      </c>
      <c r="B55" s="7">
        <v>0.64583333333333337</v>
      </c>
      <c r="C55" s="95">
        <v>2E-3</v>
      </c>
      <c r="D55" s="49">
        <v>3.0000000000000001E-3</v>
      </c>
      <c r="E55" s="85">
        <v>1E-3</v>
      </c>
      <c r="F55" s="93"/>
      <c r="G55" s="26"/>
      <c r="H55" s="27"/>
      <c r="I55" s="26"/>
      <c r="J55" s="27"/>
      <c r="K55" s="26"/>
      <c r="L55" s="27"/>
      <c r="M55" s="26"/>
      <c r="N55" s="27"/>
      <c r="O55" s="26"/>
      <c r="P55" s="27"/>
      <c r="Q55" s="26"/>
      <c r="R55" s="27"/>
      <c r="S55" s="26"/>
      <c r="T55" s="27"/>
    </row>
    <row r="56" spans="1:20" ht="15" customHeight="1">
      <c r="A56" s="84" t="s">
        <v>156</v>
      </c>
      <c r="B56" s="7">
        <v>0.6875</v>
      </c>
      <c r="C56" s="95">
        <v>0</v>
      </c>
      <c r="D56" s="49">
        <v>5.0000000000000001E-3</v>
      </c>
      <c r="E56" s="95">
        <v>1E-3</v>
      </c>
      <c r="F56" s="93"/>
      <c r="G56" s="26"/>
      <c r="H56" s="27"/>
      <c r="I56" s="26"/>
      <c r="J56" s="27"/>
      <c r="K56" s="26"/>
      <c r="L56" s="27"/>
      <c r="M56" s="26"/>
      <c r="N56" s="27"/>
      <c r="O56" s="26"/>
      <c r="P56" s="27"/>
      <c r="Q56" s="26"/>
      <c r="R56" s="27"/>
      <c r="S56" s="26"/>
      <c r="T56" s="27"/>
    </row>
    <row r="57" spans="1:20" ht="15" customHeight="1">
      <c r="A57" s="84" t="s">
        <v>157</v>
      </c>
      <c r="B57" s="7">
        <v>0.6875</v>
      </c>
      <c r="C57" s="85">
        <v>4.0000000000000001E-3</v>
      </c>
      <c r="D57" s="49">
        <v>4.0000000000000001E-3</v>
      </c>
      <c r="E57" s="96">
        <v>1.2999999999999999E-2</v>
      </c>
      <c r="F57" s="94"/>
      <c r="G57" s="26"/>
      <c r="H57" s="27"/>
      <c r="I57" s="26"/>
      <c r="J57" s="27"/>
      <c r="K57" s="26"/>
      <c r="L57" s="27"/>
      <c r="M57" s="26"/>
      <c r="N57" s="27"/>
      <c r="O57" s="26"/>
      <c r="P57" s="27"/>
      <c r="Q57" s="26"/>
      <c r="R57" s="27"/>
      <c r="S57" s="26"/>
      <c r="T57" s="27"/>
    </row>
  </sheetData>
  <mergeCells count="8">
    <mergeCell ref="Q1:R1"/>
    <mergeCell ref="S1:T1"/>
    <mergeCell ref="A1:E1"/>
    <mergeCell ref="G1:H1"/>
    <mergeCell ref="I1:J1"/>
    <mergeCell ref="K1:L1"/>
    <mergeCell ref="M1:N1"/>
    <mergeCell ref="O1:P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56020-12CC-4FC2-BEC4-A68DB10E5FF3}">
  <dimension ref="A1:W132"/>
  <sheetViews>
    <sheetView tabSelected="1" zoomScaleNormal="100" workbookViewId="0">
      <selection activeCell="S11" sqref="S11"/>
    </sheetView>
  </sheetViews>
  <sheetFormatPr defaultRowHeight="15"/>
  <cols>
    <col min="1" max="1" width="17.140625" customWidth="1"/>
    <col min="6" max="6" width="2.140625" customWidth="1"/>
    <col min="9" max="9" width="9.140625" customWidth="1"/>
    <col min="18" max="18" width="10.7109375" customWidth="1"/>
  </cols>
  <sheetData>
    <row r="1" spans="1:19" ht="15.75" thickBot="1">
      <c r="A1" s="189" t="s">
        <v>85</v>
      </c>
      <c r="B1" s="221"/>
      <c r="C1" s="221"/>
      <c r="D1" s="221"/>
      <c r="E1" s="222"/>
      <c r="F1" s="15"/>
      <c r="G1" s="231" t="s">
        <v>420</v>
      </c>
      <c r="H1" s="232"/>
      <c r="I1" s="231" t="s">
        <v>421</v>
      </c>
      <c r="J1" s="232"/>
      <c r="K1" s="231" t="s">
        <v>422</v>
      </c>
      <c r="L1" s="232"/>
      <c r="M1" s="231" t="s">
        <v>423</v>
      </c>
      <c r="N1" s="232"/>
      <c r="O1" s="231" t="s">
        <v>424</v>
      </c>
      <c r="P1" s="232"/>
    </row>
    <row r="2" spans="1:19" ht="15.75" thickBot="1">
      <c r="A2" s="11" t="s">
        <v>221</v>
      </c>
      <c r="B2" s="12" t="s">
        <v>81</v>
      </c>
      <c r="C2" s="12" t="s">
        <v>78</v>
      </c>
      <c r="D2" s="12" t="s">
        <v>79</v>
      </c>
      <c r="E2" s="13" t="s">
        <v>80</v>
      </c>
      <c r="F2" s="44"/>
      <c r="G2" s="137" t="s">
        <v>82</v>
      </c>
      <c r="H2" s="138" t="s">
        <v>83</v>
      </c>
      <c r="I2" s="137" t="s">
        <v>82</v>
      </c>
      <c r="J2" s="138" t="s">
        <v>83</v>
      </c>
      <c r="K2" s="137" t="s">
        <v>82</v>
      </c>
      <c r="L2" s="138" t="s">
        <v>83</v>
      </c>
      <c r="M2" s="137" t="s">
        <v>82</v>
      </c>
      <c r="N2" s="138" t="s">
        <v>83</v>
      </c>
      <c r="O2" s="137" t="s">
        <v>82</v>
      </c>
      <c r="P2" s="138" t="s">
        <v>83</v>
      </c>
      <c r="S2" t="s">
        <v>462</v>
      </c>
    </row>
    <row r="3" spans="1:19" ht="15.75" thickBot="1">
      <c r="A3" s="132" t="s">
        <v>641</v>
      </c>
      <c r="B3" s="125">
        <v>0.4375</v>
      </c>
      <c r="C3" s="128" t="s">
        <v>644</v>
      </c>
      <c r="D3" s="110" t="s">
        <v>642</v>
      </c>
      <c r="E3" s="133" t="s">
        <v>639</v>
      </c>
      <c r="F3" s="44"/>
      <c r="G3" s="169"/>
      <c r="H3" s="170"/>
      <c r="I3" s="169"/>
      <c r="J3" s="170"/>
      <c r="K3" s="169"/>
      <c r="L3" s="170"/>
      <c r="M3" s="169"/>
      <c r="N3" s="170"/>
      <c r="O3" s="169"/>
      <c r="P3" s="170"/>
      <c r="Q3" t="s">
        <v>643</v>
      </c>
    </row>
    <row r="4" spans="1:19" ht="15.75" thickBot="1">
      <c r="A4" s="182" t="s">
        <v>637</v>
      </c>
      <c r="B4" s="125">
        <v>0.4375</v>
      </c>
      <c r="C4" s="127" t="s">
        <v>639</v>
      </c>
      <c r="D4" s="110" t="s">
        <v>638</v>
      </c>
      <c r="E4" s="133" t="s">
        <v>635</v>
      </c>
      <c r="F4" s="44"/>
      <c r="G4" s="123">
        <v>125</v>
      </c>
      <c r="H4" s="124">
        <v>2296</v>
      </c>
      <c r="I4" s="31">
        <v>2144</v>
      </c>
      <c r="J4" s="32">
        <v>277</v>
      </c>
      <c r="K4" s="123">
        <v>125</v>
      </c>
      <c r="L4" s="124">
        <v>2296</v>
      </c>
      <c r="M4" s="123">
        <v>125</v>
      </c>
      <c r="N4" s="124">
        <v>2296</v>
      </c>
      <c r="O4" s="31">
        <v>2144</v>
      </c>
      <c r="P4" s="32">
        <v>277</v>
      </c>
    </row>
    <row r="5" spans="1:19" ht="15.75" thickBot="1">
      <c r="A5" s="132" t="s">
        <v>634</v>
      </c>
      <c r="B5" s="125">
        <v>0.4375</v>
      </c>
      <c r="C5" s="128" t="s">
        <v>635</v>
      </c>
      <c r="D5" s="110" t="s">
        <v>636</v>
      </c>
      <c r="E5" s="133" t="s">
        <v>632</v>
      </c>
      <c r="F5" s="44"/>
      <c r="G5" s="31">
        <v>938</v>
      </c>
      <c r="H5" s="32">
        <v>2592</v>
      </c>
      <c r="I5" s="31">
        <v>2440</v>
      </c>
      <c r="J5" s="32">
        <v>1090</v>
      </c>
      <c r="K5" s="31">
        <v>938</v>
      </c>
      <c r="L5" s="32">
        <v>2592</v>
      </c>
      <c r="M5" s="31">
        <v>938</v>
      </c>
      <c r="N5" s="32">
        <v>2592</v>
      </c>
      <c r="O5" s="31">
        <v>938</v>
      </c>
      <c r="P5" s="32">
        <v>2592</v>
      </c>
    </row>
    <row r="6" spans="1:19" ht="15.75" thickBot="1">
      <c r="A6" s="132" t="s">
        <v>630</v>
      </c>
      <c r="B6" s="125">
        <v>0.4375</v>
      </c>
      <c r="C6" s="127" t="s">
        <v>632</v>
      </c>
      <c r="D6" s="110" t="s">
        <v>631</v>
      </c>
      <c r="E6" s="133" t="s">
        <v>628</v>
      </c>
      <c r="F6" s="44"/>
      <c r="G6" s="31">
        <v>676</v>
      </c>
      <c r="H6" s="32">
        <v>294</v>
      </c>
      <c r="I6" s="123">
        <v>143</v>
      </c>
      <c r="J6" s="124">
        <v>827</v>
      </c>
      <c r="K6" s="31">
        <v>676</v>
      </c>
      <c r="L6" s="32">
        <v>294</v>
      </c>
      <c r="M6" s="31">
        <v>676</v>
      </c>
      <c r="N6" s="32">
        <v>294</v>
      </c>
      <c r="O6" s="123">
        <v>143</v>
      </c>
      <c r="P6" s="124">
        <v>827</v>
      </c>
      <c r="Q6" t="s">
        <v>633</v>
      </c>
    </row>
    <row r="7" spans="1:19" ht="15.75" thickBot="1">
      <c r="A7" s="132" t="s">
        <v>627</v>
      </c>
      <c r="B7" s="125">
        <v>0.45833333333333331</v>
      </c>
      <c r="C7" s="128" t="s">
        <v>628</v>
      </c>
      <c r="D7" s="110" t="s">
        <v>629</v>
      </c>
      <c r="E7" s="133" t="s">
        <v>624</v>
      </c>
      <c r="F7" s="44"/>
      <c r="G7" s="31">
        <v>1533</v>
      </c>
      <c r="H7" s="32">
        <v>385</v>
      </c>
      <c r="I7" s="74">
        <v>241</v>
      </c>
      <c r="J7" s="75">
        <v>1677</v>
      </c>
      <c r="K7" s="74">
        <v>241</v>
      </c>
      <c r="L7" s="75">
        <v>1677</v>
      </c>
      <c r="M7" s="31">
        <v>1533</v>
      </c>
      <c r="N7" s="32">
        <v>385</v>
      </c>
      <c r="O7" s="31">
        <v>1533</v>
      </c>
      <c r="P7" s="32">
        <v>385</v>
      </c>
    </row>
    <row r="8" spans="1:19" ht="15.75" thickBot="1">
      <c r="A8" s="132" t="s">
        <v>623</v>
      </c>
      <c r="B8" s="125">
        <v>0.4375</v>
      </c>
      <c r="C8" s="127" t="s">
        <v>624</v>
      </c>
      <c r="D8" s="110" t="s">
        <v>418</v>
      </c>
      <c r="E8" s="133" t="s">
        <v>622</v>
      </c>
      <c r="F8" s="44"/>
      <c r="G8" s="123">
        <v>-14</v>
      </c>
      <c r="H8" s="124">
        <v>2460</v>
      </c>
      <c r="I8" s="31">
        <v>2309</v>
      </c>
      <c r="J8" s="32">
        <v>137</v>
      </c>
      <c r="K8" s="31">
        <v>2309</v>
      </c>
      <c r="L8" s="32">
        <v>137</v>
      </c>
      <c r="M8" s="123">
        <v>-14</v>
      </c>
      <c r="N8" s="124">
        <v>2460</v>
      </c>
      <c r="O8" s="31">
        <v>2309</v>
      </c>
      <c r="P8" s="32">
        <v>137</v>
      </c>
    </row>
    <row r="9" spans="1:19" ht="15.75" thickBot="1">
      <c r="A9" s="132" t="s">
        <v>620</v>
      </c>
      <c r="B9" s="125">
        <v>0.4375</v>
      </c>
      <c r="C9" s="127" t="s">
        <v>622</v>
      </c>
      <c r="D9" s="110" t="s">
        <v>621</v>
      </c>
      <c r="E9" s="133" t="s">
        <v>619</v>
      </c>
      <c r="F9" s="44"/>
      <c r="G9" s="31">
        <v>633</v>
      </c>
      <c r="H9" s="32">
        <v>290</v>
      </c>
      <c r="I9" s="123">
        <v>139</v>
      </c>
      <c r="J9" s="124">
        <v>784</v>
      </c>
      <c r="K9" s="31">
        <v>633</v>
      </c>
      <c r="L9" s="32">
        <v>290</v>
      </c>
      <c r="M9" s="31">
        <v>633</v>
      </c>
      <c r="N9" s="32">
        <v>290</v>
      </c>
      <c r="O9" s="31">
        <v>633</v>
      </c>
      <c r="P9" s="32">
        <v>290</v>
      </c>
    </row>
    <row r="10" spans="1:19" ht="15.75" thickBot="1">
      <c r="A10" s="182" t="s">
        <v>617</v>
      </c>
      <c r="B10" s="125">
        <v>0.4375</v>
      </c>
      <c r="C10" s="128" t="s">
        <v>619</v>
      </c>
      <c r="D10" s="110" t="s">
        <v>618</v>
      </c>
      <c r="E10" s="133" t="s">
        <v>615</v>
      </c>
      <c r="F10" s="44"/>
      <c r="G10" s="31">
        <v>1085</v>
      </c>
      <c r="H10" s="32">
        <v>490</v>
      </c>
      <c r="I10" s="74">
        <v>346</v>
      </c>
      <c r="J10" s="75">
        <v>1229</v>
      </c>
      <c r="K10" s="31">
        <v>1085</v>
      </c>
      <c r="L10" s="32">
        <v>490</v>
      </c>
      <c r="M10" s="31">
        <v>1085</v>
      </c>
      <c r="N10" s="32">
        <v>490</v>
      </c>
      <c r="O10" s="74">
        <v>346</v>
      </c>
      <c r="P10" s="75">
        <v>1229</v>
      </c>
    </row>
    <row r="11" spans="1:19" ht="15.75" thickBot="1">
      <c r="A11" s="132" t="s">
        <v>614</v>
      </c>
      <c r="B11" s="125">
        <v>0.4375</v>
      </c>
      <c r="C11" s="128" t="s">
        <v>615</v>
      </c>
      <c r="D11" s="110" t="s">
        <v>616</v>
      </c>
      <c r="E11" s="133" t="s">
        <v>613</v>
      </c>
      <c r="F11" s="44"/>
      <c r="G11" s="31">
        <v>256</v>
      </c>
      <c r="H11" s="32">
        <v>643</v>
      </c>
      <c r="I11" s="31">
        <v>449</v>
      </c>
      <c r="J11" s="32">
        <v>400</v>
      </c>
      <c r="K11" s="31">
        <v>449</v>
      </c>
      <c r="L11" s="32">
        <v>400</v>
      </c>
      <c r="M11" s="31">
        <v>256</v>
      </c>
      <c r="N11" s="32">
        <v>643</v>
      </c>
      <c r="O11" s="31">
        <v>256</v>
      </c>
      <c r="P11" s="32">
        <v>643</v>
      </c>
    </row>
    <row r="12" spans="1:19" ht="15.75" thickBot="1">
      <c r="A12" s="132" t="s">
        <v>611</v>
      </c>
      <c r="B12" s="125">
        <v>0.45833333333333331</v>
      </c>
      <c r="C12" s="127" t="s">
        <v>613</v>
      </c>
      <c r="D12" s="110" t="s">
        <v>612</v>
      </c>
      <c r="E12" s="133" t="s">
        <v>609</v>
      </c>
      <c r="F12" s="44"/>
      <c r="G12" s="123">
        <v>24</v>
      </c>
      <c r="H12" s="124">
        <v>1183</v>
      </c>
      <c r="I12" s="31">
        <v>1039</v>
      </c>
      <c r="J12" s="32">
        <v>144</v>
      </c>
      <c r="K12" s="123">
        <v>24</v>
      </c>
      <c r="L12" s="124">
        <v>1183</v>
      </c>
      <c r="M12" s="123">
        <v>24</v>
      </c>
      <c r="N12" s="124">
        <v>1183</v>
      </c>
      <c r="O12" s="123">
        <v>24</v>
      </c>
      <c r="P12" s="124">
        <v>1183</v>
      </c>
      <c r="Q12" t="s">
        <v>633</v>
      </c>
    </row>
    <row r="13" spans="1:19" ht="15.75" thickBot="1">
      <c r="A13" s="132" t="s">
        <v>608</v>
      </c>
      <c r="B13" s="125">
        <v>0.4375</v>
      </c>
      <c r="C13" s="127" t="s">
        <v>609</v>
      </c>
      <c r="D13" s="110" t="s">
        <v>610</v>
      </c>
      <c r="E13" s="133" t="s">
        <v>605</v>
      </c>
      <c r="F13" s="44"/>
      <c r="G13" s="74">
        <v>153</v>
      </c>
      <c r="H13" s="75">
        <v>922</v>
      </c>
      <c r="I13" s="31">
        <v>778</v>
      </c>
      <c r="J13" s="32">
        <v>297</v>
      </c>
      <c r="K13" s="74">
        <v>153</v>
      </c>
      <c r="L13" s="75">
        <v>922</v>
      </c>
      <c r="M13" s="74">
        <v>153</v>
      </c>
      <c r="N13" s="75">
        <v>922</v>
      </c>
      <c r="O13" s="31">
        <v>778</v>
      </c>
      <c r="P13" s="32">
        <v>297</v>
      </c>
    </row>
    <row r="14" spans="1:19" ht="15.75" thickBot="1">
      <c r="A14" s="132" t="s">
        <v>603</v>
      </c>
      <c r="B14" s="125">
        <v>0.4375</v>
      </c>
      <c r="C14" s="127" t="s">
        <v>605</v>
      </c>
      <c r="D14" s="110" t="s">
        <v>604</v>
      </c>
      <c r="E14" s="133" t="s">
        <v>602</v>
      </c>
      <c r="F14" s="44"/>
      <c r="G14" s="31">
        <v>1004</v>
      </c>
      <c r="H14" s="32">
        <v>204</v>
      </c>
      <c r="I14" s="123">
        <v>60</v>
      </c>
      <c r="J14" s="124">
        <v>1148</v>
      </c>
      <c r="K14" s="123">
        <v>60</v>
      </c>
      <c r="L14" s="124">
        <v>1148</v>
      </c>
      <c r="M14" s="31">
        <v>1004</v>
      </c>
      <c r="N14" s="32">
        <v>204</v>
      </c>
      <c r="O14" s="31">
        <v>1004</v>
      </c>
      <c r="P14" s="32">
        <v>204</v>
      </c>
    </row>
    <row r="15" spans="1:19" ht="15.75" thickBot="1">
      <c r="A15" s="132" t="s">
        <v>600</v>
      </c>
      <c r="B15" s="125">
        <v>0.4375</v>
      </c>
      <c r="C15" s="127" t="s">
        <v>602</v>
      </c>
      <c r="D15" s="110" t="s">
        <v>601</v>
      </c>
      <c r="E15" s="133" t="s">
        <v>598</v>
      </c>
      <c r="F15" s="44"/>
      <c r="G15" s="74">
        <v>203</v>
      </c>
      <c r="H15" s="75">
        <v>1727</v>
      </c>
      <c r="I15" s="31">
        <v>1576</v>
      </c>
      <c r="J15" s="32">
        <v>354</v>
      </c>
      <c r="K15" s="31">
        <v>1576</v>
      </c>
      <c r="L15" s="32">
        <v>354</v>
      </c>
      <c r="M15" s="74">
        <v>203</v>
      </c>
      <c r="N15" s="75">
        <v>1727</v>
      </c>
      <c r="O15" s="31">
        <v>1576</v>
      </c>
      <c r="P15" s="32">
        <v>354</v>
      </c>
    </row>
    <row r="16" spans="1:19" ht="15.75" thickBot="1">
      <c r="A16" s="132" t="s">
        <v>596</v>
      </c>
      <c r="B16" s="125">
        <v>0.4375</v>
      </c>
      <c r="C16" s="128" t="s">
        <v>598</v>
      </c>
      <c r="D16" s="110" t="s">
        <v>597</v>
      </c>
      <c r="E16" s="133" t="s">
        <v>593</v>
      </c>
      <c r="F16" s="44"/>
      <c r="G16" s="31">
        <v>596</v>
      </c>
      <c r="H16" s="32">
        <v>673</v>
      </c>
      <c r="I16" s="31">
        <v>522</v>
      </c>
      <c r="J16" s="32">
        <v>747</v>
      </c>
      <c r="K16" s="31">
        <v>522</v>
      </c>
      <c r="L16" s="32">
        <v>747</v>
      </c>
      <c r="M16" s="31">
        <v>596</v>
      </c>
      <c r="N16" s="32">
        <v>673</v>
      </c>
      <c r="O16" s="31">
        <v>596</v>
      </c>
      <c r="P16" s="32">
        <v>673</v>
      </c>
    </row>
    <row r="17" spans="1:17" ht="15.75" thickBot="1">
      <c r="A17" s="132" t="s">
        <v>591</v>
      </c>
      <c r="B17" s="125">
        <v>0.4375</v>
      </c>
      <c r="C17" s="127" t="s">
        <v>593</v>
      </c>
      <c r="D17" s="110" t="s">
        <v>592</v>
      </c>
      <c r="E17" s="133" t="s">
        <v>590</v>
      </c>
      <c r="F17" s="44"/>
      <c r="G17" s="74">
        <v>338</v>
      </c>
      <c r="H17" s="75">
        <v>1708</v>
      </c>
      <c r="I17" s="31">
        <v>1557</v>
      </c>
      <c r="J17" s="32">
        <v>489</v>
      </c>
      <c r="K17" s="31">
        <v>1557</v>
      </c>
      <c r="L17" s="32">
        <v>489</v>
      </c>
      <c r="M17" s="74">
        <v>338</v>
      </c>
      <c r="N17" s="75">
        <v>1708</v>
      </c>
      <c r="O17" s="31">
        <v>1557</v>
      </c>
      <c r="P17" s="32">
        <v>489</v>
      </c>
    </row>
    <row r="18" spans="1:17" ht="15.75" thickBot="1">
      <c r="A18" s="182" t="s">
        <v>588</v>
      </c>
      <c r="B18" s="125">
        <v>0.4375</v>
      </c>
      <c r="C18" s="128" t="s">
        <v>590</v>
      </c>
      <c r="D18" s="110" t="s">
        <v>589</v>
      </c>
      <c r="E18" s="133" t="s">
        <v>587</v>
      </c>
      <c r="F18" s="44"/>
      <c r="G18" s="31">
        <v>756</v>
      </c>
      <c r="H18" s="32">
        <v>317</v>
      </c>
      <c r="I18" s="123">
        <v>165</v>
      </c>
      <c r="J18" s="124">
        <v>908</v>
      </c>
      <c r="K18" s="123">
        <v>165</v>
      </c>
      <c r="L18" s="124">
        <v>908</v>
      </c>
      <c r="M18" s="31">
        <v>756</v>
      </c>
      <c r="N18" s="32">
        <v>317</v>
      </c>
      <c r="O18" s="123">
        <v>165</v>
      </c>
      <c r="P18" s="124">
        <v>908</v>
      </c>
      <c r="Q18" t="s">
        <v>633</v>
      </c>
    </row>
    <row r="19" spans="1:17" ht="15.75" thickBot="1">
      <c r="A19" s="132" t="s">
        <v>586</v>
      </c>
      <c r="B19" s="125">
        <v>0.4375</v>
      </c>
      <c r="C19" s="128" t="s">
        <v>587</v>
      </c>
      <c r="D19" s="110" t="s">
        <v>350</v>
      </c>
      <c r="E19" s="133" t="s">
        <v>585</v>
      </c>
      <c r="F19" s="44"/>
      <c r="G19" s="123">
        <v>-71</v>
      </c>
      <c r="H19" s="124">
        <v>1571</v>
      </c>
      <c r="I19" s="31">
        <v>1420</v>
      </c>
      <c r="J19" s="32">
        <v>73</v>
      </c>
      <c r="K19" s="123">
        <v>-71</v>
      </c>
      <c r="L19" s="124">
        <v>1571</v>
      </c>
      <c r="M19" s="123">
        <v>-71</v>
      </c>
      <c r="N19" s="124">
        <v>1571</v>
      </c>
      <c r="O19" s="31">
        <v>1420</v>
      </c>
      <c r="P19" s="32">
        <v>73</v>
      </c>
    </row>
    <row r="20" spans="1:17" ht="15.75" thickBot="1">
      <c r="A20" s="132" t="s">
        <v>583</v>
      </c>
      <c r="B20" s="125">
        <v>0.4375</v>
      </c>
      <c r="C20" s="128" t="s">
        <v>585</v>
      </c>
      <c r="D20" s="110" t="s">
        <v>584</v>
      </c>
      <c r="E20" s="133" t="s">
        <v>579</v>
      </c>
      <c r="F20" s="44"/>
      <c r="G20" s="31">
        <v>254</v>
      </c>
      <c r="H20" s="32">
        <v>616</v>
      </c>
      <c r="I20" s="31">
        <v>472</v>
      </c>
      <c r="J20" s="32">
        <v>398</v>
      </c>
      <c r="K20" s="31">
        <v>472</v>
      </c>
      <c r="L20" s="32">
        <v>398</v>
      </c>
      <c r="M20" s="31">
        <v>254</v>
      </c>
      <c r="N20" s="32">
        <v>616</v>
      </c>
      <c r="O20" s="31">
        <v>472</v>
      </c>
      <c r="P20" s="32">
        <v>398</v>
      </c>
    </row>
    <row r="21" spans="1:17" ht="15.75" thickBot="1">
      <c r="A21" s="132" t="s">
        <v>577</v>
      </c>
      <c r="B21" s="125">
        <v>0.45833333333333331</v>
      </c>
      <c r="C21" s="127" t="s">
        <v>579</v>
      </c>
      <c r="D21" s="110" t="s">
        <v>578</v>
      </c>
      <c r="E21" s="133" t="s">
        <v>576</v>
      </c>
      <c r="F21" s="44"/>
      <c r="G21" s="31">
        <v>993</v>
      </c>
      <c r="H21" s="32">
        <v>594</v>
      </c>
      <c r="I21" s="31">
        <v>443</v>
      </c>
      <c r="J21" s="32">
        <v>1084</v>
      </c>
      <c r="K21" s="31">
        <v>443</v>
      </c>
      <c r="L21" s="32">
        <v>1084</v>
      </c>
      <c r="M21" s="31">
        <v>993</v>
      </c>
      <c r="N21" s="32">
        <v>594</v>
      </c>
      <c r="O21" s="31">
        <v>443</v>
      </c>
      <c r="P21" s="32">
        <v>1084</v>
      </c>
    </row>
    <row r="22" spans="1:17" ht="15.75" thickBot="1">
      <c r="A22" s="132" t="s">
        <v>574</v>
      </c>
      <c r="B22" s="125">
        <v>0.4375</v>
      </c>
      <c r="C22" s="127" t="s">
        <v>576</v>
      </c>
      <c r="D22" s="110" t="s">
        <v>575</v>
      </c>
      <c r="E22" s="133" t="s">
        <v>572</v>
      </c>
      <c r="F22" s="44"/>
      <c r="G22" s="31">
        <v>1899</v>
      </c>
      <c r="H22" s="32">
        <v>152</v>
      </c>
      <c r="I22" s="123">
        <v>14</v>
      </c>
      <c r="J22" s="124">
        <v>2051</v>
      </c>
      <c r="K22" s="123">
        <v>14</v>
      </c>
      <c r="L22" s="124">
        <v>2051</v>
      </c>
      <c r="M22" s="31">
        <v>1899</v>
      </c>
      <c r="N22" s="32">
        <v>152</v>
      </c>
      <c r="O22" s="31">
        <v>1899</v>
      </c>
      <c r="P22" s="32">
        <v>152</v>
      </c>
    </row>
    <row r="23" spans="1:17" ht="15.75" thickBot="1">
      <c r="A23" s="132" t="s">
        <v>570</v>
      </c>
      <c r="B23" s="125">
        <v>0.45833333333333331</v>
      </c>
      <c r="C23" s="127" t="s">
        <v>572</v>
      </c>
      <c r="D23" s="110" t="s">
        <v>571</v>
      </c>
      <c r="E23" s="133" t="s">
        <v>568</v>
      </c>
      <c r="F23" s="44"/>
      <c r="G23" s="123">
        <v>72</v>
      </c>
      <c r="H23" s="124">
        <v>1600</v>
      </c>
      <c r="I23" s="31">
        <v>1449</v>
      </c>
      <c r="J23" s="32">
        <v>223</v>
      </c>
      <c r="K23" s="31">
        <v>1449</v>
      </c>
      <c r="L23" s="32">
        <v>223</v>
      </c>
      <c r="M23" s="123">
        <v>72</v>
      </c>
      <c r="N23" s="124">
        <v>1600</v>
      </c>
      <c r="O23" s="123">
        <v>72</v>
      </c>
      <c r="P23" s="124">
        <v>1600</v>
      </c>
      <c r="Q23" t="s">
        <v>573</v>
      </c>
    </row>
    <row r="24" spans="1:17" ht="15.75" thickBot="1">
      <c r="A24" s="182" t="s">
        <v>567</v>
      </c>
      <c r="B24" s="125">
        <v>0.4375</v>
      </c>
      <c r="C24" s="128" t="s">
        <v>568</v>
      </c>
      <c r="D24" s="110" t="s">
        <v>569</v>
      </c>
      <c r="E24" s="133" t="s">
        <v>564</v>
      </c>
      <c r="F24" s="44"/>
      <c r="G24" s="31">
        <v>1656</v>
      </c>
      <c r="H24" s="32">
        <v>172</v>
      </c>
      <c r="I24" s="31">
        <v>1656</v>
      </c>
      <c r="J24" s="32">
        <v>172</v>
      </c>
      <c r="K24" s="123">
        <v>28</v>
      </c>
      <c r="L24" s="124">
        <v>1800</v>
      </c>
      <c r="M24" s="31">
        <v>1656</v>
      </c>
      <c r="N24" s="32">
        <v>172</v>
      </c>
      <c r="O24" s="31">
        <v>1656</v>
      </c>
      <c r="P24" s="32">
        <v>172</v>
      </c>
    </row>
    <row r="25" spans="1:17" ht="15.75" thickBot="1">
      <c r="A25" s="132" t="s">
        <v>563</v>
      </c>
      <c r="B25" s="125">
        <v>0.4375</v>
      </c>
      <c r="C25" s="127" t="s">
        <v>564</v>
      </c>
      <c r="D25" s="110" t="s">
        <v>565</v>
      </c>
      <c r="E25" s="133" t="s">
        <v>561</v>
      </c>
      <c r="F25" s="44"/>
      <c r="G25" s="31">
        <v>319</v>
      </c>
      <c r="H25" s="32">
        <v>493</v>
      </c>
      <c r="I25" s="31">
        <v>342</v>
      </c>
      <c r="J25" s="32">
        <v>470</v>
      </c>
      <c r="K25" s="31">
        <v>319</v>
      </c>
      <c r="L25" s="32">
        <v>493</v>
      </c>
      <c r="M25" s="31">
        <v>319</v>
      </c>
      <c r="N25" s="32">
        <v>493</v>
      </c>
      <c r="O25" s="31">
        <v>342</v>
      </c>
      <c r="P25" s="32">
        <v>470</v>
      </c>
    </row>
    <row r="26" spans="1:17" ht="15.75" thickBot="1">
      <c r="A26" s="132" t="s">
        <v>559</v>
      </c>
      <c r="B26" s="125">
        <v>0.45833333333333331</v>
      </c>
      <c r="C26" s="128" t="s">
        <v>561</v>
      </c>
      <c r="D26" s="110" t="s">
        <v>560</v>
      </c>
      <c r="E26" s="133" t="s">
        <v>558</v>
      </c>
      <c r="F26" s="44"/>
      <c r="G26" s="123">
        <v>102</v>
      </c>
      <c r="H26" s="124">
        <v>2049</v>
      </c>
      <c r="I26" s="31">
        <v>1905</v>
      </c>
      <c r="J26" s="32">
        <v>246</v>
      </c>
      <c r="K26" s="123">
        <v>102</v>
      </c>
      <c r="L26" s="124">
        <v>2049</v>
      </c>
      <c r="M26" s="123">
        <v>102</v>
      </c>
      <c r="N26" s="124">
        <v>2049</v>
      </c>
      <c r="O26" s="31">
        <v>1905</v>
      </c>
      <c r="P26" s="32">
        <v>246</v>
      </c>
    </row>
    <row r="27" spans="1:17" ht="15.75" thickBot="1">
      <c r="A27" s="132" t="s">
        <v>557</v>
      </c>
      <c r="B27" s="125">
        <v>0.4375</v>
      </c>
      <c r="C27" s="127" t="s">
        <v>558</v>
      </c>
      <c r="D27" s="110" t="s">
        <v>555</v>
      </c>
      <c r="E27" s="133" t="s">
        <v>556</v>
      </c>
      <c r="F27" s="44"/>
      <c r="G27" s="31">
        <v>652</v>
      </c>
      <c r="H27" s="32">
        <v>899</v>
      </c>
      <c r="I27" s="31">
        <v>748</v>
      </c>
      <c r="J27" s="32">
        <v>803</v>
      </c>
      <c r="K27" s="31">
        <v>652</v>
      </c>
      <c r="L27" s="32">
        <v>899</v>
      </c>
      <c r="M27" s="31">
        <v>652</v>
      </c>
      <c r="N27" s="32">
        <v>899</v>
      </c>
      <c r="O27" s="31">
        <v>748</v>
      </c>
      <c r="P27" s="32">
        <v>803</v>
      </c>
    </row>
    <row r="28" spans="1:17" ht="15.75" thickBot="1">
      <c r="A28" s="132" t="s">
        <v>554</v>
      </c>
      <c r="B28" s="125">
        <v>0.4375</v>
      </c>
      <c r="C28" s="128" t="s">
        <v>556</v>
      </c>
      <c r="D28" s="110" t="s">
        <v>555</v>
      </c>
      <c r="E28" s="133" t="s">
        <v>553</v>
      </c>
      <c r="F28" s="44"/>
      <c r="G28" s="31">
        <v>751</v>
      </c>
      <c r="H28" s="32">
        <v>1454</v>
      </c>
      <c r="I28" s="31">
        <v>1310</v>
      </c>
      <c r="J28" s="32">
        <v>895</v>
      </c>
      <c r="K28" s="31">
        <v>1310</v>
      </c>
      <c r="L28" s="32">
        <v>895</v>
      </c>
      <c r="M28" s="31">
        <v>751</v>
      </c>
      <c r="N28" s="32">
        <v>1454</v>
      </c>
      <c r="O28" s="31">
        <v>1310</v>
      </c>
      <c r="P28" s="32">
        <v>895</v>
      </c>
    </row>
    <row r="29" spans="1:17" ht="15.75" thickBot="1">
      <c r="A29" s="132" t="s">
        <v>551</v>
      </c>
      <c r="B29" s="125">
        <v>0.4375</v>
      </c>
      <c r="C29" s="128" t="s">
        <v>553</v>
      </c>
      <c r="D29" s="110" t="s">
        <v>552</v>
      </c>
      <c r="E29" s="133" t="s">
        <v>546</v>
      </c>
      <c r="F29" s="44"/>
      <c r="G29" s="31">
        <v>625</v>
      </c>
      <c r="H29" s="32">
        <v>735</v>
      </c>
      <c r="I29" s="31">
        <v>625</v>
      </c>
      <c r="J29" s="32">
        <v>735</v>
      </c>
      <c r="K29" s="31">
        <v>625</v>
      </c>
      <c r="L29" s="32">
        <v>735</v>
      </c>
      <c r="M29" s="31">
        <v>625</v>
      </c>
      <c r="N29" s="32">
        <v>735</v>
      </c>
      <c r="O29" s="31">
        <v>625</v>
      </c>
      <c r="P29" s="32">
        <v>735</v>
      </c>
    </row>
    <row r="30" spans="1:17" ht="15.75" thickBot="1">
      <c r="A30" s="182" t="s">
        <v>545</v>
      </c>
      <c r="B30" s="125">
        <v>0.4375</v>
      </c>
      <c r="C30" s="127" t="s">
        <v>546</v>
      </c>
      <c r="D30" s="110" t="s">
        <v>547</v>
      </c>
      <c r="E30" s="133" t="s">
        <v>542</v>
      </c>
      <c r="F30" s="44"/>
      <c r="G30" s="123">
        <v>51</v>
      </c>
      <c r="H30" s="124">
        <v>1075</v>
      </c>
      <c r="I30" s="142">
        <v>931</v>
      </c>
      <c r="J30" s="143">
        <v>195</v>
      </c>
      <c r="K30" s="142">
        <v>931</v>
      </c>
      <c r="L30" s="143">
        <v>195</v>
      </c>
      <c r="M30" s="123">
        <v>51</v>
      </c>
      <c r="N30" s="124">
        <v>1075</v>
      </c>
      <c r="O30" s="142">
        <v>931</v>
      </c>
      <c r="P30" s="143">
        <v>195</v>
      </c>
    </row>
    <row r="31" spans="1:17" ht="15.75" thickBot="1">
      <c r="A31" s="132" t="s">
        <v>540</v>
      </c>
      <c r="B31" s="125">
        <v>0.4375</v>
      </c>
      <c r="C31" s="127" t="s">
        <v>542</v>
      </c>
      <c r="D31" s="110" t="s">
        <v>541</v>
      </c>
      <c r="E31" s="133" t="s">
        <v>538</v>
      </c>
      <c r="F31" s="44"/>
      <c r="G31" s="31">
        <v>1146</v>
      </c>
      <c r="H31" s="32">
        <v>1915</v>
      </c>
      <c r="I31" s="31">
        <v>1764</v>
      </c>
      <c r="J31" s="32">
        <v>1297</v>
      </c>
      <c r="K31" s="31">
        <v>1764</v>
      </c>
      <c r="L31" s="32">
        <v>1297</v>
      </c>
      <c r="M31" s="31">
        <v>1146</v>
      </c>
      <c r="N31" s="32">
        <v>1915</v>
      </c>
      <c r="O31" s="31">
        <v>1764</v>
      </c>
      <c r="P31" s="32">
        <v>1297</v>
      </c>
    </row>
    <row r="32" spans="1:17" ht="15.75" thickBot="1">
      <c r="A32" s="132" t="s">
        <v>537</v>
      </c>
      <c r="B32" s="125">
        <v>0.4375</v>
      </c>
      <c r="C32" s="127" t="s">
        <v>538</v>
      </c>
      <c r="D32" s="110" t="s">
        <v>539</v>
      </c>
      <c r="E32" s="133" t="s">
        <v>535</v>
      </c>
      <c r="F32" s="44"/>
      <c r="G32" s="31">
        <v>343</v>
      </c>
      <c r="H32" s="32">
        <v>642</v>
      </c>
      <c r="I32" s="31">
        <v>491</v>
      </c>
      <c r="J32" s="32">
        <v>494</v>
      </c>
      <c r="K32" s="31">
        <v>491</v>
      </c>
      <c r="L32" s="32">
        <v>494</v>
      </c>
      <c r="M32" s="31">
        <v>343</v>
      </c>
      <c r="N32" s="32">
        <v>642</v>
      </c>
      <c r="O32" s="31">
        <v>343</v>
      </c>
      <c r="P32" s="32">
        <v>642</v>
      </c>
    </row>
    <row r="33" spans="1:17" ht="15.75" thickBot="1">
      <c r="A33" s="132" t="s">
        <v>533</v>
      </c>
      <c r="B33" s="125">
        <v>0.4375</v>
      </c>
      <c r="C33" s="180" t="s">
        <v>535</v>
      </c>
      <c r="D33" s="110" t="s">
        <v>534</v>
      </c>
      <c r="E33" s="133" t="s">
        <v>529</v>
      </c>
      <c r="F33" s="44"/>
      <c r="G33" s="167">
        <v>545</v>
      </c>
      <c r="H33" s="168">
        <v>713</v>
      </c>
      <c r="I33" s="31">
        <v>569</v>
      </c>
      <c r="J33" s="32">
        <v>689</v>
      </c>
      <c r="K33" s="167">
        <v>545</v>
      </c>
      <c r="L33" s="168">
        <v>713</v>
      </c>
      <c r="M33" s="167">
        <v>545</v>
      </c>
      <c r="N33" s="168">
        <v>713</v>
      </c>
      <c r="O33" s="31">
        <v>569</v>
      </c>
      <c r="P33" s="32">
        <v>689</v>
      </c>
      <c r="Q33" t="s">
        <v>536</v>
      </c>
    </row>
    <row r="34" spans="1:17" ht="15.75" thickBot="1">
      <c r="A34" s="132" t="s">
        <v>527</v>
      </c>
      <c r="B34" s="125">
        <v>0.4375</v>
      </c>
      <c r="C34" s="127" t="s">
        <v>529</v>
      </c>
      <c r="D34" s="110" t="s">
        <v>528</v>
      </c>
      <c r="E34" s="133" t="s">
        <v>526</v>
      </c>
      <c r="F34" s="44"/>
      <c r="G34" s="31">
        <v>541</v>
      </c>
      <c r="H34" s="32">
        <v>653</v>
      </c>
      <c r="I34" s="142">
        <v>501</v>
      </c>
      <c r="J34" s="143">
        <v>693</v>
      </c>
      <c r="K34" s="31">
        <v>541</v>
      </c>
      <c r="L34" s="32">
        <v>653</v>
      </c>
      <c r="M34" s="31">
        <v>541</v>
      </c>
      <c r="N34" s="32">
        <v>653</v>
      </c>
      <c r="O34" s="142">
        <v>501</v>
      </c>
      <c r="P34" s="143">
        <v>693</v>
      </c>
    </row>
    <row r="35" spans="1:17" ht="15.75" thickBot="1">
      <c r="A35" s="132" t="s">
        <v>523</v>
      </c>
      <c r="B35" s="125">
        <v>0.4375</v>
      </c>
      <c r="C35" s="127" t="s">
        <v>526</v>
      </c>
      <c r="D35" s="110" t="s">
        <v>524</v>
      </c>
      <c r="E35" s="133" t="s">
        <v>521</v>
      </c>
      <c r="F35" s="44"/>
      <c r="G35" s="123">
        <v>60</v>
      </c>
      <c r="H35" s="124">
        <v>1630</v>
      </c>
      <c r="I35" s="31">
        <v>1486</v>
      </c>
      <c r="J35" s="32">
        <v>204</v>
      </c>
      <c r="K35" s="123">
        <v>60</v>
      </c>
      <c r="L35" s="124">
        <v>1630</v>
      </c>
      <c r="M35" s="123">
        <v>60</v>
      </c>
      <c r="N35" s="124">
        <v>1630</v>
      </c>
      <c r="O35" s="31">
        <v>1486</v>
      </c>
      <c r="P35" s="32">
        <v>204</v>
      </c>
    </row>
    <row r="36" spans="1:17" ht="15.75" thickBot="1">
      <c r="A36" s="182" t="s">
        <v>519</v>
      </c>
      <c r="B36" s="125">
        <v>0.4375</v>
      </c>
      <c r="C36" s="128" t="s">
        <v>521</v>
      </c>
      <c r="D36" s="110" t="s">
        <v>520</v>
      </c>
      <c r="E36" s="133" t="s">
        <v>518</v>
      </c>
      <c r="F36" s="44"/>
      <c r="G36" s="74">
        <v>189</v>
      </c>
      <c r="H36" s="75">
        <v>1953</v>
      </c>
      <c r="I36" s="31">
        <v>1802</v>
      </c>
      <c r="J36" s="32">
        <v>151</v>
      </c>
      <c r="K36" s="31">
        <v>1802</v>
      </c>
      <c r="L36" s="32">
        <v>151</v>
      </c>
      <c r="M36" s="74">
        <v>189</v>
      </c>
      <c r="N36" s="75">
        <v>1953</v>
      </c>
      <c r="O36" s="74">
        <v>189</v>
      </c>
      <c r="P36" s="75">
        <v>1953</v>
      </c>
      <c r="Q36" t="s">
        <v>522</v>
      </c>
    </row>
    <row r="37" spans="1:17" ht="15.75" thickBot="1">
      <c r="A37" s="132" t="s">
        <v>516</v>
      </c>
      <c r="B37" s="125">
        <v>0.4375</v>
      </c>
      <c r="C37" s="128" t="s">
        <v>518</v>
      </c>
      <c r="D37" s="110" t="s">
        <v>517</v>
      </c>
      <c r="E37" s="133" t="s">
        <v>511</v>
      </c>
      <c r="F37" s="44"/>
      <c r="G37" s="19">
        <v>3007</v>
      </c>
      <c r="H37" s="21">
        <v>600</v>
      </c>
      <c r="I37" s="23">
        <v>447</v>
      </c>
      <c r="J37" s="24">
        <v>3160</v>
      </c>
      <c r="K37" s="19">
        <v>3007</v>
      </c>
      <c r="L37" s="21">
        <v>600</v>
      </c>
      <c r="M37" s="19">
        <v>3007</v>
      </c>
      <c r="N37" s="21">
        <v>600</v>
      </c>
      <c r="O37" s="19">
        <v>3007</v>
      </c>
      <c r="P37" s="21">
        <v>600</v>
      </c>
    </row>
    <row r="38" spans="1:17" ht="15.75" thickBot="1">
      <c r="A38" s="132" t="s">
        <v>509</v>
      </c>
      <c r="B38" s="125">
        <v>0.4375</v>
      </c>
      <c r="C38" s="127" t="s">
        <v>511</v>
      </c>
      <c r="D38" s="110" t="s">
        <v>510</v>
      </c>
      <c r="E38" s="133" t="s">
        <v>507</v>
      </c>
      <c r="F38" s="44"/>
      <c r="G38" s="167">
        <v>561</v>
      </c>
      <c r="H38" s="168">
        <v>697</v>
      </c>
      <c r="I38" s="31">
        <v>545</v>
      </c>
      <c r="J38" s="32">
        <v>713</v>
      </c>
      <c r="K38" s="31">
        <v>545</v>
      </c>
      <c r="L38" s="32">
        <v>713</v>
      </c>
      <c r="M38" s="167">
        <v>561</v>
      </c>
      <c r="N38" s="168">
        <v>697</v>
      </c>
      <c r="O38" s="31">
        <v>545</v>
      </c>
      <c r="P38" s="32">
        <v>713</v>
      </c>
    </row>
    <row r="39" spans="1:17" ht="15.75" thickBot="1">
      <c r="A39" s="132" t="s">
        <v>505</v>
      </c>
      <c r="B39" s="125">
        <v>0.4375</v>
      </c>
      <c r="C39" s="128" t="s">
        <v>507</v>
      </c>
      <c r="D39" s="110" t="s">
        <v>506</v>
      </c>
      <c r="E39" s="133" t="s">
        <v>504</v>
      </c>
      <c r="F39" s="44"/>
      <c r="G39" s="123">
        <v>185</v>
      </c>
      <c r="H39" s="124">
        <v>1247</v>
      </c>
      <c r="I39" s="142">
        <v>1096</v>
      </c>
      <c r="J39" s="143">
        <v>336</v>
      </c>
      <c r="K39" s="142">
        <v>1096</v>
      </c>
      <c r="L39" s="143">
        <v>336</v>
      </c>
      <c r="M39" s="178">
        <v>185</v>
      </c>
      <c r="N39" s="179">
        <v>1247</v>
      </c>
      <c r="O39" s="142">
        <v>1096</v>
      </c>
      <c r="P39" s="143">
        <v>336</v>
      </c>
    </row>
    <row r="40" spans="1:17" ht="15.75" thickBot="1">
      <c r="A40" s="132" t="s">
        <v>502</v>
      </c>
      <c r="B40" s="125">
        <v>0.45833333333333331</v>
      </c>
      <c r="C40" s="128" t="s">
        <v>504</v>
      </c>
      <c r="D40" s="110" t="s">
        <v>503</v>
      </c>
      <c r="E40" s="133" t="s">
        <v>501</v>
      </c>
      <c r="F40" s="44"/>
      <c r="G40" s="167">
        <v>774</v>
      </c>
      <c r="H40" s="168">
        <v>424</v>
      </c>
      <c r="I40" s="74">
        <v>273</v>
      </c>
      <c r="J40" s="75">
        <v>925</v>
      </c>
      <c r="K40" s="74">
        <v>273</v>
      </c>
      <c r="L40" s="75">
        <v>925</v>
      </c>
      <c r="M40" s="31">
        <v>774</v>
      </c>
      <c r="N40" s="32">
        <v>424</v>
      </c>
      <c r="O40" s="74">
        <v>273</v>
      </c>
      <c r="P40" s="75">
        <v>925</v>
      </c>
    </row>
    <row r="41" spans="1:17" ht="15.75" thickBot="1">
      <c r="A41" s="132" t="s">
        <v>499</v>
      </c>
      <c r="B41" s="125">
        <v>0.4375</v>
      </c>
      <c r="C41" s="128" t="s">
        <v>501</v>
      </c>
      <c r="D41" s="110" t="s">
        <v>500</v>
      </c>
      <c r="E41" s="133" t="s">
        <v>497</v>
      </c>
      <c r="F41" s="44"/>
      <c r="G41" s="174">
        <v>1177</v>
      </c>
      <c r="H41" s="175">
        <v>426</v>
      </c>
      <c r="I41" s="176">
        <v>275</v>
      </c>
      <c r="J41" s="177">
        <v>1328</v>
      </c>
      <c r="K41" s="176">
        <v>275</v>
      </c>
      <c r="L41" s="177">
        <v>1328</v>
      </c>
      <c r="M41" s="174">
        <v>1177</v>
      </c>
      <c r="N41" s="175">
        <v>426</v>
      </c>
      <c r="O41" s="174">
        <v>1177</v>
      </c>
      <c r="P41" s="175">
        <v>426</v>
      </c>
    </row>
    <row r="42" spans="1:17" ht="15.75" thickBot="1">
      <c r="A42" s="132" t="s">
        <v>495</v>
      </c>
      <c r="B42" s="125">
        <v>0.4375</v>
      </c>
      <c r="C42" s="173" t="s">
        <v>497</v>
      </c>
      <c r="D42" s="110" t="s">
        <v>496</v>
      </c>
      <c r="E42" s="133" t="s">
        <v>494</v>
      </c>
      <c r="F42" s="44"/>
      <c r="G42" s="169"/>
      <c r="H42" s="170"/>
      <c r="I42" s="171"/>
      <c r="J42" s="172"/>
      <c r="K42" s="142">
        <v>899</v>
      </c>
      <c r="L42" s="143">
        <v>610</v>
      </c>
      <c r="M42" s="171"/>
      <c r="N42" s="172"/>
      <c r="O42" s="142">
        <v>459</v>
      </c>
      <c r="P42" s="143">
        <v>1050</v>
      </c>
      <c r="Q42" t="s">
        <v>498</v>
      </c>
    </row>
    <row r="43" spans="1:17" ht="15.75" thickBot="1">
      <c r="A43" s="182" t="s">
        <v>488</v>
      </c>
      <c r="B43" s="125">
        <v>0.4375</v>
      </c>
      <c r="C43" s="128" t="s">
        <v>494</v>
      </c>
      <c r="D43" s="110" t="s">
        <v>489</v>
      </c>
      <c r="E43" s="133" t="s">
        <v>486</v>
      </c>
      <c r="F43" s="44"/>
      <c r="G43" s="167">
        <v>2608</v>
      </c>
      <c r="H43" s="168">
        <v>321</v>
      </c>
      <c r="I43" s="123">
        <v>177</v>
      </c>
      <c r="J43" s="124">
        <v>2752</v>
      </c>
      <c r="K43" s="31">
        <v>2608</v>
      </c>
      <c r="L43" s="32">
        <v>321</v>
      </c>
      <c r="M43" s="31">
        <v>2608</v>
      </c>
      <c r="N43" s="32">
        <v>321</v>
      </c>
      <c r="O43" s="31">
        <v>2608</v>
      </c>
      <c r="P43" s="32">
        <v>321</v>
      </c>
    </row>
    <row r="44" spans="1:17" ht="15.75" thickBot="1">
      <c r="A44" s="132" t="s">
        <v>485</v>
      </c>
      <c r="B44" s="125">
        <v>0.4375</v>
      </c>
      <c r="C44" s="127" t="s">
        <v>486</v>
      </c>
      <c r="D44" s="110" t="s">
        <v>487</v>
      </c>
      <c r="E44" s="133" t="s">
        <v>484</v>
      </c>
      <c r="F44" s="44"/>
      <c r="G44" s="31">
        <v>966</v>
      </c>
      <c r="H44" s="32">
        <v>444</v>
      </c>
      <c r="I44" s="144">
        <v>293</v>
      </c>
      <c r="J44" s="145">
        <v>1117</v>
      </c>
      <c r="K44" s="144">
        <v>293</v>
      </c>
      <c r="L44" s="145">
        <v>1117</v>
      </c>
      <c r="M44" s="144">
        <v>293</v>
      </c>
      <c r="N44" s="145">
        <v>1117</v>
      </c>
      <c r="O44" s="144">
        <v>293</v>
      </c>
      <c r="P44" s="145">
        <v>1117</v>
      </c>
    </row>
    <row r="45" spans="1:17" ht="15.75" thickBot="1">
      <c r="A45" s="132" t="s">
        <v>482</v>
      </c>
      <c r="B45" s="125">
        <v>0.45833333333333331</v>
      </c>
      <c r="C45" s="128" t="s">
        <v>484</v>
      </c>
      <c r="D45" s="110" t="s">
        <v>483</v>
      </c>
      <c r="E45" s="133" t="s">
        <v>481</v>
      </c>
      <c r="F45" s="44"/>
      <c r="G45" s="31">
        <v>491</v>
      </c>
      <c r="H45" s="32">
        <v>1292</v>
      </c>
      <c r="I45" s="31">
        <v>1141</v>
      </c>
      <c r="J45" s="32">
        <v>642</v>
      </c>
      <c r="K45" s="31">
        <v>1141</v>
      </c>
      <c r="L45" s="32">
        <v>642</v>
      </c>
      <c r="M45" s="31">
        <v>491</v>
      </c>
      <c r="N45" s="32">
        <v>1292</v>
      </c>
      <c r="O45" s="31">
        <v>1141</v>
      </c>
      <c r="P45" s="32">
        <v>642</v>
      </c>
    </row>
    <row r="46" spans="1:17" ht="15.75" thickBot="1">
      <c r="A46" s="132" t="s">
        <v>479</v>
      </c>
      <c r="B46" s="125">
        <v>0.4375</v>
      </c>
      <c r="C46" s="128" t="s">
        <v>481</v>
      </c>
      <c r="D46" s="110" t="s">
        <v>480</v>
      </c>
      <c r="E46" s="133" t="s">
        <v>476</v>
      </c>
      <c r="F46" s="44"/>
      <c r="G46" s="74">
        <v>312</v>
      </c>
      <c r="H46" s="75">
        <v>1941</v>
      </c>
      <c r="I46" s="142">
        <v>1790</v>
      </c>
      <c r="J46" s="143">
        <v>463</v>
      </c>
      <c r="K46" s="142">
        <v>1790</v>
      </c>
      <c r="L46" s="143">
        <v>463</v>
      </c>
      <c r="M46" s="144">
        <v>312</v>
      </c>
      <c r="N46" s="145">
        <v>1941</v>
      </c>
      <c r="O46" s="144">
        <v>312</v>
      </c>
      <c r="P46" s="145">
        <v>1941</v>
      </c>
    </row>
    <row r="47" spans="1:17" ht="15.75" thickBot="1">
      <c r="A47" s="132" t="s">
        <v>474</v>
      </c>
      <c r="B47" s="125">
        <v>0.45833333333333331</v>
      </c>
      <c r="C47" s="128" t="s">
        <v>476</v>
      </c>
      <c r="D47" s="110" t="s">
        <v>475</v>
      </c>
      <c r="E47" s="133" t="s">
        <v>473</v>
      </c>
      <c r="F47" s="44"/>
      <c r="G47" s="165">
        <v>190</v>
      </c>
      <c r="H47" s="166">
        <v>1234</v>
      </c>
      <c r="I47" s="31">
        <v>1083</v>
      </c>
      <c r="J47" s="32">
        <v>341</v>
      </c>
      <c r="K47" s="74">
        <v>190</v>
      </c>
      <c r="L47" s="75">
        <v>1234</v>
      </c>
      <c r="M47" s="74">
        <v>190</v>
      </c>
      <c r="N47" s="75">
        <v>1234</v>
      </c>
      <c r="O47" s="74">
        <v>190</v>
      </c>
      <c r="P47" s="75">
        <v>1234</v>
      </c>
    </row>
    <row r="48" spans="1:17" ht="15.75" thickBot="1">
      <c r="A48" s="132" t="s">
        <v>472</v>
      </c>
      <c r="B48" s="125">
        <v>0.45833333333333331</v>
      </c>
      <c r="C48" s="128" t="s">
        <v>473</v>
      </c>
      <c r="D48" s="110" t="s">
        <v>471</v>
      </c>
      <c r="E48" s="133" t="s">
        <v>470</v>
      </c>
      <c r="F48" s="44"/>
      <c r="G48" s="74">
        <v>326</v>
      </c>
      <c r="H48" s="75">
        <v>1293</v>
      </c>
      <c r="I48" s="31">
        <v>1141</v>
      </c>
      <c r="J48" s="32">
        <v>478</v>
      </c>
      <c r="K48" s="74">
        <v>326</v>
      </c>
      <c r="L48" s="75">
        <v>1293</v>
      </c>
      <c r="M48" s="74">
        <v>326</v>
      </c>
      <c r="N48" s="75">
        <v>1293</v>
      </c>
      <c r="O48" s="74">
        <v>326</v>
      </c>
      <c r="P48" s="75">
        <v>1293</v>
      </c>
    </row>
    <row r="49" spans="1:17" ht="15.75" thickBot="1">
      <c r="A49" s="132" t="s">
        <v>469</v>
      </c>
      <c r="B49" s="125">
        <v>0.4375</v>
      </c>
      <c r="C49" s="127" t="s">
        <v>470</v>
      </c>
      <c r="D49" s="110" t="s">
        <v>471</v>
      </c>
      <c r="E49" s="133" t="s">
        <v>467</v>
      </c>
      <c r="F49" s="44"/>
      <c r="G49" s="31">
        <v>565</v>
      </c>
      <c r="H49" s="32">
        <v>446</v>
      </c>
      <c r="I49" s="31">
        <v>295</v>
      </c>
      <c r="J49" s="32">
        <v>716</v>
      </c>
      <c r="K49" s="31">
        <v>565</v>
      </c>
      <c r="L49" s="32">
        <v>446</v>
      </c>
      <c r="M49" s="31">
        <v>565</v>
      </c>
      <c r="N49" s="32">
        <v>446</v>
      </c>
      <c r="O49" s="31">
        <v>295</v>
      </c>
      <c r="P49" s="32">
        <v>716</v>
      </c>
    </row>
    <row r="50" spans="1:17" ht="15.75" thickBot="1">
      <c r="A50" s="182" t="s">
        <v>466</v>
      </c>
      <c r="B50" s="125">
        <v>0.4375</v>
      </c>
      <c r="C50" s="128" t="s">
        <v>467</v>
      </c>
      <c r="D50" s="110" t="s">
        <v>468</v>
      </c>
      <c r="E50" s="133" t="s">
        <v>465</v>
      </c>
      <c r="F50" s="44"/>
      <c r="G50" s="23">
        <v>334</v>
      </c>
      <c r="H50" s="24">
        <v>1725</v>
      </c>
      <c r="I50" s="19">
        <v>1574</v>
      </c>
      <c r="J50" s="21">
        <v>485</v>
      </c>
      <c r="K50" s="23">
        <v>334</v>
      </c>
      <c r="L50" s="24">
        <v>1725</v>
      </c>
      <c r="M50" s="23">
        <v>334</v>
      </c>
      <c r="N50" s="24">
        <v>1725</v>
      </c>
      <c r="O50" s="19">
        <v>1574</v>
      </c>
      <c r="P50" s="21">
        <v>485</v>
      </c>
    </row>
    <row r="51" spans="1:17" ht="15.75" thickBot="1">
      <c r="A51" s="132" t="s">
        <v>463</v>
      </c>
      <c r="B51" s="125">
        <v>0.4375</v>
      </c>
      <c r="C51" s="127" t="s">
        <v>465</v>
      </c>
      <c r="D51" s="110" t="s">
        <v>464</v>
      </c>
      <c r="E51" s="133" t="s">
        <v>456</v>
      </c>
      <c r="F51" s="44"/>
      <c r="G51" s="22">
        <v>0</v>
      </c>
      <c r="H51" s="20">
        <v>3031</v>
      </c>
      <c r="I51" s="19">
        <v>2880</v>
      </c>
      <c r="J51" s="21">
        <v>77</v>
      </c>
      <c r="K51" s="19">
        <v>2880</v>
      </c>
      <c r="L51" s="21">
        <v>77</v>
      </c>
      <c r="M51" s="22">
        <v>0</v>
      </c>
      <c r="N51" s="20">
        <v>3031</v>
      </c>
      <c r="O51" s="142">
        <v>2880</v>
      </c>
      <c r="P51" s="21">
        <v>77</v>
      </c>
    </row>
    <row r="52" spans="1:17" ht="15.75" thickBot="1">
      <c r="A52" s="132" t="s">
        <v>454</v>
      </c>
      <c r="B52" s="125">
        <v>0.4375</v>
      </c>
      <c r="C52" s="127" t="s">
        <v>456</v>
      </c>
      <c r="D52" s="110" t="s">
        <v>455</v>
      </c>
      <c r="E52" s="133" t="s">
        <v>453</v>
      </c>
      <c r="F52" s="44"/>
      <c r="G52" s="31">
        <v>367</v>
      </c>
      <c r="H52" s="32">
        <v>722</v>
      </c>
      <c r="I52" s="31">
        <v>571</v>
      </c>
      <c r="J52" s="32">
        <v>518</v>
      </c>
      <c r="K52" s="31">
        <v>367</v>
      </c>
      <c r="L52" s="32">
        <v>722</v>
      </c>
      <c r="M52" s="31">
        <v>367</v>
      </c>
      <c r="N52" s="32">
        <v>722</v>
      </c>
      <c r="O52" s="31">
        <v>571</v>
      </c>
      <c r="P52" s="32">
        <v>518</v>
      </c>
    </row>
    <row r="53" spans="1:17" ht="15.75" thickBot="1">
      <c r="A53" s="132" t="s">
        <v>452</v>
      </c>
      <c r="B53" s="125">
        <v>0.4375</v>
      </c>
      <c r="C53" s="127" t="s">
        <v>453</v>
      </c>
      <c r="D53" s="110" t="s">
        <v>365</v>
      </c>
      <c r="E53" s="133" t="s">
        <v>451</v>
      </c>
      <c r="F53" s="97"/>
      <c r="G53" s="31">
        <v>471</v>
      </c>
      <c r="H53" s="32">
        <v>866</v>
      </c>
      <c r="I53" s="31">
        <v>722</v>
      </c>
      <c r="J53" s="32">
        <v>615</v>
      </c>
      <c r="K53" s="31">
        <v>722</v>
      </c>
      <c r="L53" s="32">
        <v>615</v>
      </c>
      <c r="M53" s="31">
        <v>471</v>
      </c>
      <c r="N53" s="32">
        <v>866</v>
      </c>
      <c r="O53" s="31">
        <v>471</v>
      </c>
      <c r="P53" s="32">
        <v>866</v>
      </c>
    </row>
    <row r="54" spans="1:17" ht="15.75" thickBot="1">
      <c r="A54" s="132" t="s">
        <v>449</v>
      </c>
      <c r="B54" s="125">
        <v>0.4375</v>
      </c>
      <c r="C54" s="127" t="s">
        <v>451</v>
      </c>
      <c r="D54" s="110" t="s">
        <v>450</v>
      </c>
      <c r="E54" s="133" t="s">
        <v>447</v>
      </c>
      <c r="F54" s="97"/>
      <c r="G54" s="19">
        <v>554</v>
      </c>
      <c r="H54" s="21">
        <v>759</v>
      </c>
      <c r="I54" s="19">
        <v>608</v>
      </c>
      <c r="J54" s="21">
        <v>705</v>
      </c>
      <c r="K54" s="19">
        <v>608</v>
      </c>
      <c r="L54" s="21">
        <v>705</v>
      </c>
      <c r="M54" s="19">
        <v>554</v>
      </c>
      <c r="N54" s="21">
        <v>759</v>
      </c>
      <c r="O54" s="19">
        <v>608</v>
      </c>
      <c r="P54" s="21">
        <v>705</v>
      </c>
    </row>
    <row r="55" spans="1:17" ht="15.75" thickBot="1">
      <c r="A55" s="132" t="s">
        <v>446</v>
      </c>
      <c r="B55" s="125">
        <v>0.4375</v>
      </c>
      <c r="C55" s="128" t="s">
        <v>447</v>
      </c>
      <c r="D55" s="110" t="s">
        <v>448</v>
      </c>
      <c r="E55" s="133" t="s">
        <v>444</v>
      </c>
      <c r="F55" s="97"/>
      <c r="G55" s="31">
        <v>1352</v>
      </c>
      <c r="H55" s="32">
        <v>313</v>
      </c>
      <c r="I55" s="123">
        <v>162</v>
      </c>
      <c r="J55" s="124">
        <v>1503</v>
      </c>
      <c r="K55" s="31">
        <v>1352</v>
      </c>
      <c r="L55" s="32">
        <v>313</v>
      </c>
      <c r="M55" s="31">
        <v>1352</v>
      </c>
      <c r="N55" s="32">
        <v>313</v>
      </c>
      <c r="O55" s="31">
        <v>1352</v>
      </c>
      <c r="P55" s="32">
        <v>313</v>
      </c>
    </row>
    <row r="56" spans="1:17" ht="15.75" thickBot="1">
      <c r="A56" s="182" t="s">
        <v>443</v>
      </c>
      <c r="B56" s="125">
        <v>0.39583333333333331</v>
      </c>
      <c r="C56" s="127" t="s">
        <v>444</v>
      </c>
      <c r="D56" s="110" t="s">
        <v>445</v>
      </c>
      <c r="E56" s="133" t="s">
        <v>438</v>
      </c>
      <c r="F56" s="97"/>
      <c r="G56" s="31">
        <v>424</v>
      </c>
      <c r="H56" s="32">
        <v>793</v>
      </c>
      <c r="I56" s="142">
        <v>642</v>
      </c>
      <c r="J56" s="143">
        <v>575</v>
      </c>
      <c r="K56" s="142">
        <v>424</v>
      </c>
      <c r="L56" s="143">
        <v>793</v>
      </c>
      <c r="M56" s="142">
        <v>424</v>
      </c>
      <c r="N56" s="143">
        <v>793</v>
      </c>
      <c r="O56" s="142">
        <v>424</v>
      </c>
      <c r="P56" s="143">
        <v>793</v>
      </c>
    </row>
    <row r="57" spans="1:17" ht="15.75" thickBot="1">
      <c r="A57" s="132" t="s">
        <v>437</v>
      </c>
      <c r="B57" s="125">
        <v>0.4375</v>
      </c>
      <c r="C57" s="128" t="s">
        <v>438</v>
      </c>
      <c r="D57" s="110" t="s">
        <v>439</v>
      </c>
      <c r="E57" s="133" t="s">
        <v>436</v>
      </c>
      <c r="F57" s="97"/>
      <c r="G57" s="22">
        <v>31</v>
      </c>
      <c r="H57" s="20">
        <v>1529</v>
      </c>
      <c r="I57" s="19">
        <v>1385</v>
      </c>
      <c r="J57" s="21">
        <v>144</v>
      </c>
      <c r="K57" s="19">
        <v>1385</v>
      </c>
      <c r="L57" s="21">
        <v>144</v>
      </c>
      <c r="M57" s="22">
        <v>31</v>
      </c>
      <c r="N57" s="20">
        <v>1529</v>
      </c>
      <c r="O57" s="19">
        <v>1385</v>
      </c>
      <c r="P57" s="21">
        <v>144</v>
      </c>
    </row>
    <row r="58" spans="1:17" ht="15" customHeight="1" thickBot="1">
      <c r="A58" s="132" t="s">
        <v>433</v>
      </c>
      <c r="B58" s="125">
        <v>0.4375</v>
      </c>
      <c r="C58" s="127" t="s">
        <v>436</v>
      </c>
      <c r="D58" s="110" t="s">
        <v>434</v>
      </c>
      <c r="E58" s="133" t="s">
        <v>431</v>
      </c>
      <c r="F58" s="97"/>
      <c r="G58" s="31">
        <v>1137</v>
      </c>
      <c r="H58" s="32">
        <v>1240</v>
      </c>
      <c r="I58" s="31">
        <v>1096</v>
      </c>
      <c r="J58" s="32">
        <v>1280</v>
      </c>
      <c r="K58" s="31">
        <v>1096</v>
      </c>
      <c r="L58" s="32">
        <v>1280</v>
      </c>
      <c r="M58" s="31">
        <v>1137</v>
      </c>
      <c r="N58" s="32">
        <v>1240</v>
      </c>
      <c r="O58" s="31">
        <v>1137</v>
      </c>
      <c r="P58" s="32">
        <v>1240</v>
      </c>
    </row>
    <row r="59" spans="1:17" ht="15" customHeight="1" thickBot="1">
      <c r="A59" s="132" t="s">
        <v>430</v>
      </c>
      <c r="B59" s="125">
        <v>0.45833333333333331</v>
      </c>
      <c r="C59" s="128" t="s">
        <v>431</v>
      </c>
      <c r="D59" s="110" t="s">
        <v>432</v>
      </c>
      <c r="E59" s="133" t="s">
        <v>428</v>
      </c>
      <c r="F59" s="97"/>
      <c r="G59" s="144">
        <v>164</v>
      </c>
      <c r="H59" s="145">
        <v>2292</v>
      </c>
      <c r="I59" s="142">
        <v>2140</v>
      </c>
      <c r="J59" s="143">
        <v>316</v>
      </c>
      <c r="K59" s="144">
        <v>164</v>
      </c>
      <c r="L59" s="145">
        <v>2292</v>
      </c>
      <c r="M59" s="144">
        <v>164</v>
      </c>
      <c r="N59" s="145">
        <v>2292</v>
      </c>
      <c r="O59" s="142">
        <v>2140</v>
      </c>
      <c r="P59" s="143">
        <v>316</v>
      </c>
    </row>
    <row r="60" spans="1:17" ht="15" customHeight="1" thickBot="1">
      <c r="A60" s="132" t="s">
        <v>426</v>
      </c>
      <c r="B60" s="125">
        <v>0.4375</v>
      </c>
      <c r="C60" s="127" t="s">
        <v>428</v>
      </c>
      <c r="D60" s="110" t="s">
        <v>427</v>
      </c>
      <c r="E60" s="133" t="s">
        <v>425</v>
      </c>
      <c r="F60" s="136"/>
      <c r="G60" s="31">
        <v>1760</v>
      </c>
      <c r="H60" s="32">
        <v>331</v>
      </c>
      <c r="I60" s="123">
        <v>180</v>
      </c>
      <c r="J60" s="124">
        <v>1911</v>
      </c>
      <c r="K60" s="31">
        <v>1760</v>
      </c>
      <c r="L60" s="32">
        <v>331</v>
      </c>
      <c r="M60" s="31">
        <v>1760</v>
      </c>
      <c r="N60" s="32">
        <v>331</v>
      </c>
      <c r="O60" s="31">
        <v>1760</v>
      </c>
      <c r="P60" s="32">
        <v>331</v>
      </c>
    </row>
    <row r="61" spans="1:17" ht="15" customHeight="1" thickBot="1">
      <c r="A61" s="132" t="s">
        <v>390</v>
      </c>
      <c r="B61" s="125">
        <v>0.4375</v>
      </c>
      <c r="C61" s="128" t="s">
        <v>425</v>
      </c>
      <c r="D61" s="110" t="s">
        <v>223</v>
      </c>
      <c r="E61" s="133" t="s">
        <v>391</v>
      </c>
      <c r="F61" s="97"/>
      <c r="G61" s="19">
        <v>1857</v>
      </c>
      <c r="H61" s="21">
        <v>198</v>
      </c>
      <c r="I61" s="22">
        <v>47</v>
      </c>
      <c r="J61" s="20">
        <v>2008</v>
      </c>
      <c r="K61" s="19">
        <v>1857</v>
      </c>
      <c r="L61" s="21">
        <v>198</v>
      </c>
      <c r="M61" s="19">
        <v>1857</v>
      </c>
      <c r="N61" s="21">
        <v>198</v>
      </c>
      <c r="O61" s="19">
        <v>1857</v>
      </c>
      <c r="P61" s="21">
        <v>198</v>
      </c>
      <c r="Q61" t="s">
        <v>435</v>
      </c>
    </row>
    <row r="62" spans="1:17" ht="15" customHeight="1" thickBot="1">
      <c r="A62" s="182" t="s">
        <v>392</v>
      </c>
      <c r="B62" s="125">
        <v>0.4375</v>
      </c>
      <c r="C62" s="127" t="s">
        <v>391</v>
      </c>
      <c r="D62" s="110" t="s">
        <v>393</v>
      </c>
      <c r="E62" s="133" t="s">
        <v>394</v>
      </c>
      <c r="F62" s="98"/>
      <c r="G62" s="123">
        <v>129</v>
      </c>
      <c r="H62" s="124">
        <v>1881</v>
      </c>
      <c r="I62" s="31">
        <v>1881</v>
      </c>
      <c r="J62" s="32">
        <v>129</v>
      </c>
      <c r="K62" s="31">
        <v>1881</v>
      </c>
      <c r="L62" s="32">
        <v>129</v>
      </c>
      <c r="M62" s="31">
        <v>1881</v>
      </c>
      <c r="N62" s="32">
        <v>129</v>
      </c>
      <c r="O62" s="31">
        <v>1881</v>
      </c>
      <c r="P62" s="32">
        <v>129</v>
      </c>
    </row>
    <row r="63" spans="1:17" ht="15" customHeight="1" thickBot="1">
      <c r="A63" s="132" t="s">
        <v>395</v>
      </c>
      <c r="B63" s="125">
        <v>0.4375</v>
      </c>
      <c r="C63" s="128" t="s">
        <v>394</v>
      </c>
      <c r="D63" s="110" t="s">
        <v>396</v>
      </c>
      <c r="E63" s="133" t="s">
        <v>397</v>
      </c>
      <c r="F63" s="97"/>
      <c r="G63" s="23">
        <v>252</v>
      </c>
      <c r="H63" s="24">
        <v>1807</v>
      </c>
      <c r="I63" s="19">
        <v>1807</v>
      </c>
      <c r="J63" s="21">
        <v>252</v>
      </c>
      <c r="K63" s="19">
        <v>1807</v>
      </c>
      <c r="L63" s="21">
        <v>252</v>
      </c>
      <c r="M63" s="23">
        <v>252</v>
      </c>
      <c r="N63" s="24">
        <v>1807</v>
      </c>
      <c r="O63" s="19">
        <v>1807</v>
      </c>
      <c r="P63" s="21">
        <v>252</v>
      </c>
    </row>
    <row r="64" spans="1:17" ht="15" customHeight="1" thickBot="1">
      <c r="A64" s="132" t="s">
        <v>398</v>
      </c>
      <c r="B64" s="125">
        <v>0.45833333333333331</v>
      </c>
      <c r="C64" s="128" t="s">
        <v>397</v>
      </c>
      <c r="D64" s="110" t="s">
        <v>399</v>
      </c>
      <c r="E64" s="133" t="s">
        <v>400</v>
      </c>
      <c r="F64" s="98"/>
      <c r="G64" s="23">
        <v>348</v>
      </c>
      <c r="H64" s="24">
        <v>2079</v>
      </c>
      <c r="I64" s="19">
        <v>2079</v>
      </c>
      <c r="J64" s="21">
        <v>348</v>
      </c>
      <c r="K64" s="23">
        <v>348</v>
      </c>
      <c r="L64" s="24">
        <v>2079</v>
      </c>
      <c r="M64" s="23">
        <v>348</v>
      </c>
      <c r="N64" s="24">
        <v>2079</v>
      </c>
      <c r="O64" s="19">
        <v>2079</v>
      </c>
      <c r="P64" s="21">
        <v>348</v>
      </c>
    </row>
    <row r="65" spans="1:23" ht="15" customHeight="1" thickBot="1">
      <c r="A65" s="132" t="s">
        <v>401</v>
      </c>
      <c r="B65" s="125">
        <v>0.4375</v>
      </c>
      <c r="C65" s="127" t="s">
        <v>400</v>
      </c>
      <c r="D65" s="110" t="s">
        <v>402</v>
      </c>
      <c r="E65" s="133" t="s">
        <v>403</v>
      </c>
      <c r="F65" s="97"/>
      <c r="G65" s="19">
        <v>928</v>
      </c>
      <c r="H65" s="21">
        <v>1738</v>
      </c>
      <c r="I65" s="19">
        <v>1738</v>
      </c>
      <c r="J65" s="21">
        <v>928</v>
      </c>
      <c r="K65" s="19">
        <v>1738</v>
      </c>
      <c r="L65" s="21">
        <v>928</v>
      </c>
      <c r="M65" s="19">
        <v>1738</v>
      </c>
      <c r="N65" s="21">
        <v>928</v>
      </c>
      <c r="O65" s="19">
        <v>1738</v>
      </c>
      <c r="P65" s="21">
        <v>928</v>
      </c>
    </row>
    <row r="66" spans="1:23" ht="15" customHeight="1" thickBot="1">
      <c r="A66" s="132" t="s">
        <v>404</v>
      </c>
      <c r="B66" s="125">
        <v>0.4375</v>
      </c>
      <c r="C66" s="127" t="s">
        <v>403</v>
      </c>
      <c r="D66" s="110" t="s">
        <v>405</v>
      </c>
      <c r="E66" s="133" t="s">
        <v>406</v>
      </c>
      <c r="F66" s="98"/>
      <c r="G66" s="19">
        <v>905</v>
      </c>
      <c r="H66" s="21">
        <v>1665</v>
      </c>
      <c r="I66" s="19">
        <v>1665</v>
      </c>
      <c r="J66" s="21">
        <v>905</v>
      </c>
      <c r="K66" s="19">
        <v>905</v>
      </c>
      <c r="L66" s="21">
        <v>1665</v>
      </c>
      <c r="M66" s="19">
        <v>905</v>
      </c>
      <c r="N66" s="21">
        <v>1665</v>
      </c>
      <c r="O66" s="19">
        <v>1665</v>
      </c>
      <c r="P66" s="21">
        <v>905</v>
      </c>
      <c r="R66" s="230" t="s">
        <v>508</v>
      </c>
      <c r="S66" s="230"/>
      <c r="T66" s="230"/>
      <c r="U66" s="230"/>
      <c r="V66" s="230"/>
      <c r="W66" s="230"/>
    </row>
    <row r="67" spans="1:23" ht="15" customHeight="1" thickBot="1">
      <c r="A67" s="132" t="s">
        <v>407</v>
      </c>
      <c r="B67" s="125">
        <v>0.4375</v>
      </c>
      <c r="C67" s="127" t="s">
        <v>406</v>
      </c>
      <c r="D67" s="110" t="s">
        <v>408</v>
      </c>
      <c r="E67" s="133" t="s">
        <v>409</v>
      </c>
      <c r="F67" s="97"/>
      <c r="G67" s="19">
        <v>974</v>
      </c>
      <c r="H67" s="21">
        <v>1521</v>
      </c>
      <c r="I67" s="19">
        <v>1521</v>
      </c>
      <c r="J67" s="21">
        <v>974</v>
      </c>
      <c r="K67" s="19">
        <v>1521</v>
      </c>
      <c r="L67" s="21">
        <v>974</v>
      </c>
      <c r="M67" s="19">
        <v>1521</v>
      </c>
      <c r="N67" s="21">
        <v>974</v>
      </c>
      <c r="O67" s="19">
        <v>974</v>
      </c>
      <c r="P67" s="21">
        <v>1521</v>
      </c>
      <c r="R67" s="230"/>
      <c r="S67" s="230"/>
      <c r="T67" s="230"/>
      <c r="U67" s="230"/>
      <c r="V67" s="230"/>
      <c r="W67" s="230"/>
    </row>
    <row r="68" spans="1:23" ht="15" customHeight="1" thickBot="1">
      <c r="A68" s="132" t="s">
        <v>410</v>
      </c>
      <c r="B68" s="125">
        <v>0.4375</v>
      </c>
      <c r="C68" s="128" t="s">
        <v>409</v>
      </c>
      <c r="D68" s="110" t="s">
        <v>411</v>
      </c>
      <c r="E68" s="133" t="s">
        <v>412</v>
      </c>
      <c r="F68" s="98"/>
      <c r="G68" s="22">
        <v>100</v>
      </c>
      <c r="H68" s="20">
        <v>4172</v>
      </c>
      <c r="I68" s="19">
        <v>4172</v>
      </c>
      <c r="J68" s="21">
        <v>100</v>
      </c>
      <c r="K68" s="22">
        <v>100</v>
      </c>
      <c r="L68" s="20">
        <v>4172</v>
      </c>
      <c r="M68" s="22">
        <v>100</v>
      </c>
      <c r="N68" s="20">
        <v>4172</v>
      </c>
      <c r="O68" s="22">
        <v>100</v>
      </c>
      <c r="P68" s="20">
        <v>4172</v>
      </c>
      <c r="R68" s="230"/>
      <c r="S68" s="230"/>
      <c r="T68" s="230"/>
      <c r="U68" s="230"/>
      <c r="V68" s="230"/>
      <c r="W68" s="230"/>
    </row>
    <row r="69" spans="1:23" ht="15" customHeight="1" thickBot="1">
      <c r="A69" s="132" t="s">
        <v>413</v>
      </c>
      <c r="B69" s="125">
        <v>0.4375</v>
      </c>
      <c r="C69" s="128" t="s">
        <v>412</v>
      </c>
      <c r="D69" s="110" t="s">
        <v>414</v>
      </c>
      <c r="E69" s="133" t="s">
        <v>415</v>
      </c>
      <c r="F69" s="97"/>
      <c r="G69" s="19">
        <v>3158</v>
      </c>
      <c r="H69" s="21">
        <v>437</v>
      </c>
      <c r="I69" s="23">
        <v>437</v>
      </c>
      <c r="J69" s="24">
        <v>3158</v>
      </c>
      <c r="K69" s="19">
        <v>3158</v>
      </c>
      <c r="L69" s="21">
        <v>437</v>
      </c>
      <c r="M69" s="19">
        <v>3158</v>
      </c>
      <c r="N69" s="21">
        <v>437</v>
      </c>
      <c r="O69" s="19">
        <v>3158</v>
      </c>
      <c r="P69" s="21">
        <v>437</v>
      </c>
      <c r="R69" s="230"/>
      <c r="S69" s="230"/>
      <c r="T69" s="230"/>
      <c r="U69" s="230"/>
      <c r="V69" s="230"/>
      <c r="W69" s="230"/>
    </row>
    <row r="70" spans="1:23" ht="15" customHeight="1" thickBot="1">
      <c r="A70" s="182" t="s">
        <v>416</v>
      </c>
      <c r="B70" s="125">
        <v>0.4375</v>
      </c>
      <c r="C70" s="127" t="s">
        <v>415</v>
      </c>
      <c r="D70" s="110" t="s">
        <v>417</v>
      </c>
      <c r="E70" s="133" t="s">
        <v>418</v>
      </c>
      <c r="F70" s="98"/>
      <c r="G70" s="19">
        <v>2834</v>
      </c>
      <c r="H70" s="21">
        <v>144</v>
      </c>
      <c r="I70" s="22">
        <v>144</v>
      </c>
      <c r="J70" s="20">
        <v>2834</v>
      </c>
      <c r="K70" s="22">
        <v>144</v>
      </c>
      <c r="L70" s="20">
        <v>2834</v>
      </c>
      <c r="M70" s="19">
        <v>2834</v>
      </c>
      <c r="N70" s="21">
        <v>144</v>
      </c>
      <c r="O70" s="19">
        <v>2834</v>
      </c>
      <c r="P70" s="21">
        <v>144</v>
      </c>
      <c r="R70" s="230"/>
      <c r="S70" s="230"/>
      <c r="T70" s="230"/>
      <c r="U70" s="230"/>
      <c r="V70" s="230"/>
      <c r="W70" s="230"/>
    </row>
    <row r="71" spans="1:23" ht="15" customHeight="1" thickBot="1">
      <c r="A71" s="132" t="s">
        <v>222</v>
      </c>
      <c r="B71" s="125">
        <v>0.4375</v>
      </c>
      <c r="C71" s="127" t="s">
        <v>418</v>
      </c>
      <c r="D71" s="110" t="s">
        <v>419</v>
      </c>
      <c r="E71" s="133" t="s">
        <v>224</v>
      </c>
      <c r="F71" s="97"/>
      <c r="G71" s="19">
        <v>1620</v>
      </c>
      <c r="H71" s="21">
        <v>584</v>
      </c>
      <c r="I71" s="19">
        <v>584</v>
      </c>
      <c r="J71" s="21">
        <v>1620</v>
      </c>
      <c r="K71" s="19">
        <v>1620</v>
      </c>
      <c r="L71" s="21">
        <v>584</v>
      </c>
      <c r="M71" s="19">
        <v>1620</v>
      </c>
      <c r="N71" s="21">
        <v>584</v>
      </c>
      <c r="O71" s="19">
        <v>1620</v>
      </c>
      <c r="P71" s="21">
        <v>584</v>
      </c>
    </row>
    <row r="72" spans="1:23" ht="15" customHeight="1" thickBot="1">
      <c r="A72" s="132" t="s">
        <v>225</v>
      </c>
      <c r="B72" s="125">
        <v>0.4375</v>
      </c>
      <c r="C72" s="128" t="s">
        <v>224</v>
      </c>
      <c r="D72" s="110" t="s">
        <v>226</v>
      </c>
      <c r="E72" s="133" t="s">
        <v>227</v>
      </c>
      <c r="F72" s="98"/>
      <c r="G72" s="23">
        <v>301</v>
      </c>
      <c r="H72" s="24">
        <v>2669</v>
      </c>
      <c r="I72" s="19">
        <v>2669</v>
      </c>
      <c r="J72" s="21">
        <v>301</v>
      </c>
      <c r="K72" s="23">
        <v>301</v>
      </c>
      <c r="L72" s="24">
        <v>2669</v>
      </c>
      <c r="M72" s="23">
        <v>301</v>
      </c>
      <c r="N72" s="24">
        <v>2669</v>
      </c>
      <c r="O72" s="23">
        <v>301</v>
      </c>
      <c r="P72" s="24">
        <v>2669</v>
      </c>
    </row>
    <row r="73" spans="1:23" ht="15" customHeight="1" thickBot="1">
      <c r="A73" s="132" t="s">
        <v>228</v>
      </c>
      <c r="B73" s="125">
        <v>0.45833333333333331</v>
      </c>
      <c r="C73" s="128" t="s">
        <v>227</v>
      </c>
      <c r="D73" s="110" t="s">
        <v>229</v>
      </c>
      <c r="E73" s="133" t="s">
        <v>230</v>
      </c>
      <c r="F73" s="97"/>
      <c r="G73" s="23">
        <v>525</v>
      </c>
      <c r="H73" s="24">
        <v>1738</v>
      </c>
      <c r="I73" s="19">
        <v>1738</v>
      </c>
      <c r="J73" s="21">
        <v>525</v>
      </c>
      <c r="K73" s="19">
        <v>1738</v>
      </c>
      <c r="L73" s="21">
        <v>525</v>
      </c>
      <c r="M73" s="23">
        <v>525</v>
      </c>
      <c r="N73" s="24">
        <v>1738</v>
      </c>
      <c r="O73" s="23">
        <v>525</v>
      </c>
      <c r="P73" s="24">
        <v>1738</v>
      </c>
    </row>
    <row r="74" spans="1:23" ht="15" customHeight="1" thickBot="1">
      <c r="A74" s="132" t="s">
        <v>231</v>
      </c>
      <c r="B74" s="125">
        <v>0.4375</v>
      </c>
      <c r="C74" s="127" t="s">
        <v>230</v>
      </c>
      <c r="D74" s="110" t="s">
        <v>232</v>
      </c>
      <c r="E74" s="133" t="s">
        <v>233</v>
      </c>
      <c r="F74" s="98"/>
      <c r="G74" s="99"/>
      <c r="H74" s="100"/>
      <c r="I74" s="99"/>
      <c r="J74" s="100"/>
      <c r="K74" s="99"/>
      <c r="L74" s="100"/>
      <c r="M74" s="99"/>
      <c r="N74" s="100"/>
      <c r="O74" s="99"/>
      <c r="P74" s="100"/>
    </row>
    <row r="75" spans="1:23" ht="15" customHeight="1" thickBot="1">
      <c r="A75" s="132" t="s">
        <v>231</v>
      </c>
      <c r="B75" s="125">
        <v>0.43402777777777773</v>
      </c>
      <c r="C75" s="126" t="s">
        <v>233</v>
      </c>
      <c r="D75" s="110"/>
      <c r="E75" s="133" t="s">
        <v>234</v>
      </c>
      <c r="F75" s="97"/>
      <c r="G75" s="99"/>
      <c r="H75" s="100"/>
      <c r="I75" s="99"/>
      <c r="J75" s="100"/>
      <c r="K75" s="99"/>
      <c r="L75" s="100"/>
      <c r="M75" s="99"/>
      <c r="N75" s="100"/>
      <c r="O75" s="99"/>
      <c r="P75" s="100"/>
    </row>
    <row r="76" spans="1:23" ht="15" customHeight="1" thickBot="1">
      <c r="A76" s="182" t="s">
        <v>235</v>
      </c>
      <c r="B76" s="125">
        <v>0.4375</v>
      </c>
      <c r="C76" s="128" t="s">
        <v>234</v>
      </c>
      <c r="D76" s="110" t="s">
        <v>236</v>
      </c>
      <c r="E76" s="133" t="s">
        <v>237</v>
      </c>
      <c r="F76" s="98"/>
      <c r="G76" s="19">
        <v>2325</v>
      </c>
      <c r="H76" s="21">
        <v>1118</v>
      </c>
      <c r="I76" s="19">
        <v>1118</v>
      </c>
      <c r="J76" s="21">
        <v>2325</v>
      </c>
      <c r="K76" s="19">
        <v>2325</v>
      </c>
      <c r="L76" s="21">
        <v>1118</v>
      </c>
      <c r="M76" s="19">
        <v>2325</v>
      </c>
      <c r="N76" s="21">
        <v>1118</v>
      </c>
      <c r="O76" s="19">
        <v>2325</v>
      </c>
      <c r="P76" s="21">
        <v>1118</v>
      </c>
    </row>
    <row r="77" spans="1:23" ht="15" customHeight="1" thickBot="1">
      <c r="A77" s="132" t="s">
        <v>238</v>
      </c>
      <c r="B77" s="125">
        <v>0.4375</v>
      </c>
      <c r="C77" s="128" t="s">
        <v>237</v>
      </c>
      <c r="D77" s="110" t="s">
        <v>239</v>
      </c>
      <c r="E77" s="133" t="s">
        <v>240</v>
      </c>
      <c r="F77" s="97"/>
      <c r="G77" s="23">
        <v>333</v>
      </c>
      <c r="H77" s="24">
        <v>3109</v>
      </c>
      <c r="I77" s="19">
        <v>3109</v>
      </c>
      <c r="J77" s="21">
        <v>333</v>
      </c>
      <c r="K77" s="19">
        <v>3109</v>
      </c>
      <c r="L77" s="21">
        <v>333</v>
      </c>
      <c r="M77" s="23">
        <v>333</v>
      </c>
      <c r="N77" s="24">
        <v>3109</v>
      </c>
      <c r="O77" s="23">
        <v>333</v>
      </c>
      <c r="P77" s="24">
        <v>3109</v>
      </c>
    </row>
    <row r="78" spans="1:23" ht="15" customHeight="1" thickBot="1">
      <c r="A78" s="132" t="s">
        <v>241</v>
      </c>
      <c r="B78" s="125">
        <v>0.45833333333333331</v>
      </c>
      <c r="C78" s="127" t="s">
        <v>240</v>
      </c>
      <c r="D78" s="110" t="s">
        <v>242</v>
      </c>
      <c r="E78" s="133" t="s">
        <v>243</v>
      </c>
      <c r="F78" s="98"/>
      <c r="G78" s="26">
        <v>2388</v>
      </c>
      <c r="H78" s="27">
        <v>144</v>
      </c>
      <c r="I78" s="60">
        <v>144</v>
      </c>
      <c r="J78" s="61">
        <v>2388</v>
      </c>
      <c r="K78" s="26">
        <v>2388</v>
      </c>
      <c r="L78" s="27">
        <v>144</v>
      </c>
      <c r="M78" s="26">
        <v>2388</v>
      </c>
      <c r="N78" s="27">
        <v>144</v>
      </c>
      <c r="O78" s="26">
        <v>2388</v>
      </c>
      <c r="P78" s="27">
        <v>144</v>
      </c>
    </row>
    <row r="79" spans="1:23" ht="15" customHeight="1" thickBot="1">
      <c r="A79" s="132" t="s">
        <v>244</v>
      </c>
      <c r="B79" s="125">
        <v>0.4375</v>
      </c>
      <c r="C79" s="127" t="s">
        <v>243</v>
      </c>
      <c r="D79" s="110" t="s">
        <v>245</v>
      </c>
      <c r="E79" s="133" t="s">
        <v>246</v>
      </c>
      <c r="F79" s="97"/>
      <c r="G79" s="26">
        <v>434</v>
      </c>
      <c r="H79" s="27">
        <v>1159</v>
      </c>
      <c r="I79" s="26">
        <v>1159</v>
      </c>
      <c r="J79" s="27">
        <v>434</v>
      </c>
      <c r="K79" s="26">
        <v>434</v>
      </c>
      <c r="L79" s="27">
        <v>1159</v>
      </c>
      <c r="M79" s="26">
        <v>434</v>
      </c>
      <c r="N79" s="27">
        <v>1159</v>
      </c>
      <c r="O79" s="26">
        <v>1159</v>
      </c>
      <c r="P79" s="27">
        <v>434</v>
      </c>
    </row>
    <row r="80" spans="1:23" ht="15" customHeight="1" thickBot="1">
      <c r="A80" s="132" t="s">
        <v>247</v>
      </c>
      <c r="B80" s="125">
        <v>0.4375</v>
      </c>
      <c r="C80" s="127" t="s">
        <v>246</v>
      </c>
      <c r="D80" s="110" t="s">
        <v>248</v>
      </c>
      <c r="E80" s="133" t="s">
        <v>249</v>
      </c>
      <c r="F80" s="98"/>
      <c r="G80" s="62">
        <v>562</v>
      </c>
      <c r="H80" s="63">
        <v>3820</v>
      </c>
      <c r="I80" s="26">
        <v>3820</v>
      </c>
      <c r="J80" s="27">
        <v>562</v>
      </c>
      <c r="K80" s="26">
        <v>3820</v>
      </c>
      <c r="L80" s="27">
        <v>562</v>
      </c>
      <c r="M80" s="62">
        <v>562</v>
      </c>
      <c r="N80" s="63">
        <v>3820</v>
      </c>
      <c r="O80" s="26">
        <v>3820</v>
      </c>
      <c r="P80" s="27">
        <v>562</v>
      </c>
    </row>
    <row r="81" spans="1:16" ht="15" customHeight="1" thickBot="1">
      <c r="A81" s="132" t="s">
        <v>250</v>
      </c>
      <c r="B81" s="125">
        <v>0.4375</v>
      </c>
      <c r="C81" s="128" t="s">
        <v>249</v>
      </c>
      <c r="D81" s="110" t="s">
        <v>251</v>
      </c>
      <c r="E81" s="133" t="s">
        <v>252</v>
      </c>
      <c r="F81" s="97"/>
      <c r="G81" s="62">
        <v>459</v>
      </c>
      <c r="H81" s="63">
        <v>2097</v>
      </c>
      <c r="I81" s="26">
        <v>2097</v>
      </c>
      <c r="J81" s="27">
        <v>459</v>
      </c>
      <c r="K81" s="26">
        <v>2097</v>
      </c>
      <c r="L81" s="27">
        <v>459</v>
      </c>
      <c r="M81" s="62">
        <v>459</v>
      </c>
      <c r="N81" s="63">
        <v>2097</v>
      </c>
      <c r="O81" s="26">
        <v>2097</v>
      </c>
      <c r="P81" s="27">
        <v>459</v>
      </c>
    </row>
    <row r="82" spans="1:16" ht="15" customHeight="1" thickBot="1">
      <c r="A82" s="182" t="s">
        <v>253</v>
      </c>
      <c r="B82" s="125">
        <v>0.4375</v>
      </c>
      <c r="C82" s="128" t="s">
        <v>252</v>
      </c>
      <c r="D82" s="110" t="s">
        <v>254</v>
      </c>
      <c r="E82" s="133" t="s">
        <v>255</v>
      </c>
      <c r="F82" s="98"/>
      <c r="G82" s="62">
        <v>213</v>
      </c>
      <c r="H82" s="63">
        <v>2648</v>
      </c>
      <c r="I82" s="26">
        <v>2648</v>
      </c>
      <c r="J82" s="27">
        <v>213</v>
      </c>
      <c r="K82" s="26">
        <v>2648</v>
      </c>
      <c r="L82" s="27">
        <v>213</v>
      </c>
      <c r="M82" s="62">
        <v>213</v>
      </c>
      <c r="N82" s="63">
        <v>2648</v>
      </c>
      <c r="O82" s="26">
        <v>2648</v>
      </c>
      <c r="P82" s="27">
        <v>213</v>
      </c>
    </row>
    <row r="83" spans="1:16" ht="15" customHeight="1" thickBot="1">
      <c r="A83" s="132" t="s">
        <v>256</v>
      </c>
      <c r="B83" s="125">
        <v>0.4375</v>
      </c>
      <c r="C83" s="127" t="s">
        <v>255</v>
      </c>
      <c r="D83" s="110" t="s">
        <v>257</v>
      </c>
      <c r="E83" s="133" t="s">
        <v>258</v>
      </c>
      <c r="F83" s="97"/>
      <c r="G83" s="26">
        <v>1847</v>
      </c>
      <c r="H83" s="27">
        <v>191</v>
      </c>
      <c r="I83" s="62">
        <v>191</v>
      </c>
      <c r="J83" s="63">
        <v>1847</v>
      </c>
      <c r="K83" s="62">
        <v>191</v>
      </c>
      <c r="L83" s="63">
        <v>1847</v>
      </c>
      <c r="M83" s="62">
        <v>191</v>
      </c>
      <c r="N83" s="63">
        <v>1847</v>
      </c>
      <c r="O83" s="62">
        <v>191</v>
      </c>
      <c r="P83" s="63">
        <v>1847</v>
      </c>
    </row>
    <row r="84" spans="1:16" ht="15" customHeight="1" thickBot="1">
      <c r="A84" s="132" t="s">
        <v>259</v>
      </c>
      <c r="B84" s="125">
        <v>0.4375</v>
      </c>
      <c r="C84" s="127" t="s">
        <v>258</v>
      </c>
      <c r="D84" s="110" t="s">
        <v>260</v>
      </c>
      <c r="E84" s="133" t="s">
        <v>261</v>
      </c>
      <c r="F84" s="98"/>
      <c r="G84" s="26">
        <v>1276</v>
      </c>
      <c r="H84" s="27">
        <v>2293</v>
      </c>
      <c r="I84" s="26">
        <v>2293</v>
      </c>
      <c r="J84" s="27">
        <v>1276</v>
      </c>
      <c r="K84" s="26">
        <v>2293</v>
      </c>
      <c r="L84" s="27">
        <v>1276</v>
      </c>
      <c r="M84" s="26">
        <v>1276</v>
      </c>
      <c r="N84" s="27">
        <v>2293</v>
      </c>
      <c r="O84" s="26">
        <v>2293</v>
      </c>
      <c r="P84" s="27">
        <v>1276</v>
      </c>
    </row>
    <row r="85" spans="1:16" ht="15" customHeight="1" thickBot="1">
      <c r="A85" s="132" t="s">
        <v>262</v>
      </c>
      <c r="B85" s="125">
        <v>0.4375</v>
      </c>
      <c r="C85" s="128" t="s">
        <v>261</v>
      </c>
      <c r="D85" s="110" t="s">
        <v>263</v>
      </c>
      <c r="E85" s="133" t="s">
        <v>264</v>
      </c>
      <c r="F85" s="97"/>
      <c r="G85" s="26">
        <v>1090</v>
      </c>
      <c r="H85" s="27">
        <v>2893</v>
      </c>
      <c r="I85" s="26">
        <v>2893</v>
      </c>
      <c r="J85" s="27">
        <v>1090</v>
      </c>
      <c r="K85" s="26">
        <v>2893</v>
      </c>
      <c r="L85" s="27">
        <v>1090</v>
      </c>
      <c r="M85" s="26">
        <v>1090</v>
      </c>
      <c r="N85" s="27">
        <v>2893</v>
      </c>
      <c r="O85" s="26">
        <v>2893</v>
      </c>
      <c r="P85" s="27">
        <v>1090</v>
      </c>
    </row>
    <row r="86" spans="1:16" ht="15" customHeight="1" thickBot="1">
      <c r="A86" s="132" t="s">
        <v>265</v>
      </c>
      <c r="B86" s="125">
        <v>0.4375</v>
      </c>
      <c r="C86" s="128" t="s">
        <v>264</v>
      </c>
      <c r="D86" s="110" t="s">
        <v>266</v>
      </c>
      <c r="E86" s="133" t="s">
        <v>267</v>
      </c>
      <c r="F86" s="98"/>
      <c r="G86" s="26">
        <v>5958</v>
      </c>
      <c r="H86" s="27">
        <v>182</v>
      </c>
      <c r="I86" s="62">
        <v>182</v>
      </c>
      <c r="J86" s="63">
        <v>5958</v>
      </c>
      <c r="K86" s="26">
        <v>5958</v>
      </c>
      <c r="L86" s="27">
        <v>182</v>
      </c>
      <c r="M86" s="26">
        <v>5958</v>
      </c>
      <c r="N86" s="27">
        <v>182</v>
      </c>
      <c r="O86" s="26">
        <v>5958</v>
      </c>
      <c r="P86" s="27">
        <v>182</v>
      </c>
    </row>
    <row r="87" spans="1:16" ht="15" customHeight="1" thickBot="1">
      <c r="A87" s="132" t="s">
        <v>268</v>
      </c>
      <c r="B87" s="125">
        <v>0.4375</v>
      </c>
      <c r="C87" s="127" t="s">
        <v>267</v>
      </c>
      <c r="D87" s="110" t="s">
        <v>269</v>
      </c>
      <c r="E87" s="133" t="s">
        <v>270</v>
      </c>
      <c r="F87" s="97"/>
      <c r="G87" s="26">
        <v>593</v>
      </c>
      <c r="H87" s="27">
        <v>1726</v>
      </c>
      <c r="I87" s="26">
        <v>1726</v>
      </c>
      <c r="J87" s="27">
        <v>593</v>
      </c>
      <c r="K87" s="26">
        <v>593</v>
      </c>
      <c r="L87" s="27">
        <v>1726</v>
      </c>
      <c r="M87" s="26">
        <v>593</v>
      </c>
      <c r="N87" s="27">
        <v>1726</v>
      </c>
      <c r="O87" s="26">
        <v>593</v>
      </c>
      <c r="P87" s="27">
        <v>1726</v>
      </c>
    </row>
    <row r="88" spans="1:16" ht="15" customHeight="1" thickBot="1">
      <c r="A88" s="132" t="s">
        <v>271</v>
      </c>
      <c r="B88" s="125">
        <v>0.4375</v>
      </c>
      <c r="C88" s="127" t="s">
        <v>270</v>
      </c>
      <c r="D88" s="110" t="s">
        <v>272</v>
      </c>
      <c r="E88" s="133" t="s">
        <v>273</v>
      </c>
      <c r="F88" s="98"/>
      <c r="G88" s="26">
        <v>1645</v>
      </c>
      <c r="H88" s="27">
        <v>164</v>
      </c>
      <c r="I88" s="60">
        <v>164</v>
      </c>
      <c r="J88" s="61">
        <v>1645</v>
      </c>
      <c r="K88" s="26">
        <v>1645</v>
      </c>
      <c r="L88" s="27">
        <v>164</v>
      </c>
      <c r="M88" s="26">
        <v>1645</v>
      </c>
      <c r="N88" s="27">
        <v>164</v>
      </c>
      <c r="O88" s="26">
        <v>1645</v>
      </c>
      <c r="P88" s="27">
        <v>164</v>
      </c>
    </row>
    <row r="89" spans="1:16" ht="15" customHeight="1" thickBot="1">
      <c r="A89" s="182" t="s">
        <v>274</v>
      </c>
      <c r="B89" s="125">
        <v>0.4375</v>
      </c>
      <c r="C89" s="128" t="s">
        <v>273</v>
      </c>
      <c r="D89" s="110" t="s">
        <v>275</v>
      </c>
      <c r="E89" s="133" t="s">
        <v>276</v>
      </c>
      <c r="F89" s="97"/>
      <c r="G89" s="26">
        <v>1804</v>
      </c>
      <c r="H89" s="27">
        <v>1366</v>
      </c>
      <c r="I89" s="26">
        <v>1366</v>
      </c>
      <c r="J89" s="27">
        <v>1804</v>
      </c>
      <c r="K89" s="26">
        <v>1804</v>
      </c>
      <c r="L89" s="27">
        <v>1366</v>
      </c>
      <c r="M89" s="26">
        <v>1804</v>
      </c>
      <c r="N89" s="27">
        <v>1366</v>
      </c>
      <c r="O89" s="26">
        <v>1804</v>
      </c>
      <c r="P89" s="27">
        <v>1366</v>
      </c>
    </row>
    <row r="90" spans="1:16" ht="15" customHeight="1" thickBot="1">
      <c r="A90" s="132" t="s">
        <v>277</v>
      </c>
      <c r="B90" s="125">
        <v>0.47916666666666669</v>
      </c>
      <c r="C90" s="127" t="s">
        <v>276</v>
      </c>
      <c r="D90" s="110" t="s">
        <v>278</v>
      </c>
      <c r="E90" s="133" t="s">
        <v>279</v>
      </c>
      <c r="F90" s="98"/>
      <c r="G90" s="60">
        <v>217</v>
      </c>
      <c r="H90" s="61">
        <v>16641</v>
      </c>
      <c r="I90" s="26">
        <v>16641</v>
      </c>
      <c r="J90" s="27">
        <v>217</v>
      </c>
      <c r="K90" s="60">
        <v>217</v>
      </c>
      <c r="L90" s="61">
        <v>16641</v>
      </c>
      <c r="M90" s="60">
        <v>217</v>
      </c>
      <c r="N90" s="61">
        <v>16641</v>
      </c>
      <c r="O90" s="26">
        <v>16641</v>
      </c>
      <c r="P90" s="27">
        <v>217</v>
      </c>
    </row>
    <row r="91" spans="1:16" ht="15" customHeight="1" thickBot="1">
      <c r="A91" s="132" t="s">
        <v>280</v>
      </c>
      <c r="B91" s="125">
        <v>0.47916666666666669</v>
      </c>
      <c r="C91" s="127" t="s">
        <v>279</v>
      </c>
      <c r="D91" s="110" t="s">
        <v>281</v>
      </c>
      <c r="E91" s="133" t="s">
        <v>282</v>
      </c>
      <c r="F91" s="97"/>
      <c r="G91" s="26">
        <v>4820</v>
      </c>
      <c r="H91" s="27">
        <v>1198</v>
      </c>
      <c r="I91" s="62">
        <v>1198</v>
      </c>
      <c r="J91" s="63">
        <v>4820</v>
      </c>
      <c r="K91" s="26">
        <v>4820</v>
      </c>
      <c r="L91" s="27">
        <v>1198</v>
      </c>
      <c r="M91" s="26">
        <v>4820</v>
      </c>
      <c r="N91" s="27">
        <v>1198</v>
      </c>
      <c r="O91" s="26">
        <v>4820</v>
      </c>
      <c r="P91" s="27">
        <v>1198</v>
      </c>
    </row>
    <row r="92" spans="1:16" ht="15" customHeight="1" thickBot="1">
      <c r="A92" s="132" t="s">
        <v>283</v>
      </c>
      <c r="B92" s="125">
        <v>0.5</v>
      </c>
      <c r="C92" s="128" t="s">
        <v>282</v>
      </c>
      <c r="D92" s="110" t="s">
        <v>284</v>
      </c>
      <c r="E92" s="133" t="s">
        <v>285</v>
      </c>
      <c r="F92" s="98"/>
      <c r="G92" s="26">
        <v>5010</v>
      </c>
      <c r="H92" s="27">
        <v>647</v>
      </c>
      <c r="I92" s="62">
        <v>647</v>
      </c>
      <c r="J92" s="63">
        <v>5010</v>
      </c>
      <c r="K92" s="62">
        <v>647</v>
      </c>
      <c r="L92" s="63">
        <v>5010</v>
      </c>
      <c r="M92" s="26">
        <v>5010</v>
      </c>
      <c r="N92" s="27">
        <v>647</v>
      </c>
      <c r="O92" s="26">
        <v>5010</v>
      </c>
      <c r="P92" s="27">
        <v>647</v>
      </c>
    </row>
    <row r="93" spans="1:16" ht="15" customHeight="1" thickBot="1">
      <c r="A93" s="132" t="s">
        <v>286</v>
      </c>
      <c r="B93" s="125">
        <v>0.47916666666666669</v>
      </c>
      <c r="C93" s="128" t="s">
        <v>285</v>
      </c>
      <c r="D93" s="110" t="s">
        <v>287</v>
      </c>
      <c r="E93" s="133" t="s">
        <v>288</v>
      </c>
      <c r="F93" s="97"/>
      <c r="G93" s="26">
        <v>4403</v>
      </c>
      <c r="H93" s="27">
        <v>94</v>
      </c>
      <c r="I93" s="60">
        <v>94</v>
      </c>
      <c r="J93" s="61">
        <v>4403</v>
      </c>
      <c r="K93" s="60">
        <v>94</v>
      </c>
      <c r="L93" s="61">
        <v>4403</v>
      </c>
      <c r="M93" s="26">
        <v>4403</v>
      </c>
      <c r="N93" s="27">
        <v>94</v>
      </c>
      <c r="O93" s="60">
        <v>94</v>
      </c>
      <c r="P93" s="61">
        <v>4403</v>
      </c>
    </row>
    <row r="94" spans="1:16" ht="15" customHeight="1" thickBot="1">
      <c r="A94" s="132" t="s">
        <v>289</v>
      </c>
      <c r="B94" s="125">
        <v>0.47916666666666669</v>
      </c>
      <c r="C94" s="127" t="s">
        <v>288</v>
      </c>
      <c r="D94" s="110" t="s">
        <v>290</v>
      </c>
      <c r="E94" s="133" t="s">
        <v>291</v>
      </c>
      <c r="F94" s="98"/>
      <c r="G94" s="60">
        <v>-140</v>
      </c>
      <c r="H94" s="61">
        <v>1212</v>
      </c>
      <c r="I94" s="26">
        <v>1212</v>
      </c>
      <c r="J94" s="27">
        <v>-140</v>
      </c>
      <c r="K94" s="60">
        <v>-140</v>
      </c>
      <c r="L94" s="61">
        <v>1212</v>
      </c>
      <c r="M94" s="60">
        <v>-140</v>
      </c>
      <c r="N94" s="61">
        <v>1212</v>
      </c>
      <c r="O94" s="60">
        <v>-140</v>
      </c>
      <c r="P94" s="61">
        <v>1212</v>
      </c>
    </row>
    <row r="95" spans="1:16" ht="15" customHeight="1" thickBot="1">
      <c r="A95" s="132" t="s">
        <v>292</v>
      </c>
      <c r="B95" s="125">
        <v>0.47916666666666669</v>
      </c>
      <c r="C95" s="127" t="s">
        <v>291</v>
      </c>
      <c r="D95" s="110" t="s">
        <v>293</v>
      </c>
      <c r="E95" s="133" t="s">
        <v>294</v>
      </c>
      <c r="F95" s="97"/>
      <c r="G95" s="26">
        <v>912</v>
      </c>
      <c r="H95" s="27">
        <v>326</v>
      </c>
      <c r="I95" s="26">
        <v>326</v>
      </c>
      <c r="J95" s="27">
        <v>912</v>
      </c>
      <c r="K95" s="26">
        <v>326</v>
      </c>
      <c r="L95" s="27">
        <v>912</v>
      </c>
      <c r="M95" s="26">
        <v>912</v>
      </c>
      <c r="N95" s="27">
        <v>326</v>
      </c>
      <c r="O95" s="26">
        <v>326</v>
      </c>
      <c r="P95" s="27">
        <v>912</v>
      </c>
    </row>
    <row r="96" spans="1:16" ht="15" customHeight="1" thickBot="1">
      <c r="A96" s="182" t="s">
        <v>295</v>
      </c>
      <c r="B96" s="125">
        <v>0.47916666666666669</v>
      </c>
      <c r="C96" s="128" t="s">
        <v>294</v>
      </c>
      <c r="D96" s="110" t="s">
        <v>296</v>
      </c>
      <c r="E96" s="133" t="s">
        <v>297</v>
      </c>
      <c r="F96" s="98"/>
      <c r="G96" s="26">
        <v>1306</v>
      </c>
      <c r="H96" s="27">
        <v>179</v>
      </c>
      <c r="I96" s="62">
        <v>179</v>
      </c>
      <c r="J96" s="63">
        <v>1306</v>
      </c>
      <c r="K96" s="62">
        <v>179</v>
      </c>
      <c r="L96" s="63">
        <v>1306</v>
      </c>
      <c r="M96" s="26">
        <v>1306</v>
      </c>
      <c r="N96" s="27">
        <v>179</v>
      </c>
      <c r="O96" s="62">
        <v>179</v>
      </c>
      <c r="P96" s="63">
        <v>1306</v>
      </c>
    </row>
    <row r="97" spans="1:16" ht="15" customHeight="1" thickBot="1">
      <c r="A97" s="132" t="s">
        <v>298</v>
      </c>
      <c r="B97" s="125">
        <v>0.5</v>
      </c>
      <c r="C97" s="128" t="s">
        <v>297</v>
      </c>
      <c r="D97" s="110" t="s">
        <v>299</v>
      </c>
      <c r="E97" s="133" t="s">
        <v>300</v>
      </c>
      <c r="F97" s="97"/>
      <c r="G97" s="26">
        <v>1944</v>
      </c>
      <c r="H97" s="27">
        <v>24</v>
      </c>
      <c r="I97" s="60">
        <v>24</v>
      </c>
      <c r="J97" s="61">
        <v>1944</v>
      </c>
      <c r="K97" s="60">
        <v>24</v>
      </c>
      <c r="L97" s="61">
        <v>1944</v>
      </c>
      <c r="M97" s="26">
        <v>1944</v>
      </c>
      <c r="N97" s="27">
        <v>24</v>
      </c>
      <c r="O97" s="60">
        <v>24</v>
      </c>
      <c r="P97" s="61">
        <v>1944</v>
      </c>
    </row>
    <row r="98" spans="1:16" ht="15" customHeight="1" thickBot="1">
      <c r="A98" s="132" t="s">
        <v>301</v>
      </c>
      <c r="B98" s="125">
        <v>0.47916666666666669</v>
      </c>
      <c r="C98" s="127" t="s">
        <v>300</v>
      </c>
      <c r="D98" s="110" t="s">
        <v>302</v>
      </c>
      <c r="E98" s="133" t="s">
        <v>303</v>
      </c>
      <c r="F98" s="98"/>
      <c r="G98" s="26">
        <v>362</v>
      </c>
      <c r="H98" s="27">
        <v>436</v>
      </c>
      <c r="I98" s="26">
        <v>436</v>
      </c>
      <c r="J98" s="27">
        <v>362</v>
      </c>
      <c r="K98" s="26">
        <v>436</v>
      </c>
      <c r="L98" s="27">
        <v>362</v>
      </c>
      <c r="M98" s="26">
        <v>436</v>
      </c>
      <c r="N98" s="27">
        <v>362</v>
      </c>
      <c r="O98" s="26">
        <v>362</v>
      </c>
      <c r="P98" s="27">
        <v>436</v>
      </c>
    </row>
    <row r="99" spans="1:16" ht="15" customHeight="1" thickBot="1">
      <c r="A99" s="132" t="s">
        <v>304</v>
      </c>
      <c r="B99" s="125">
        <v>0.47916666666666669</v>
      </c>
      <c r="C99" s="128" t="s">
        <v>303</v>
      </c>
      <c r="D99" s="110" t="s">
        <v>305</v>
      </c>
      <c r="E99" s="133" t="s">
        <v>306</v>
      </c>
      <c r="F99" s="97"/>
      <c r="G99" s="26">
        <v>1218</v>
      </c>
      <c r="H99" s="27">
        <v>193</v>
      </c>
      <c r="I99" s="62">
        <v>193</v>
      </c>
      <c r="J99" s="63">
        <v>1219</v>
      </c>
      <c r="K99" s="62">
        <v>193</v>
      </c>
      <c r="L99" s="63">
        <v>1219</v>
      </c>
      <c r="M99" s="26">
        <v>1218</v>
      </c>
      <c r="N99" s="27">
        <v>193</v>
      </c>
      <c r="O99" s="26">
        <v>1218</v>
      </c>
      <c r="P99" s="27">
        <v>193</v>
      </c>
    </row>
    <row r="100" spans="1:16" ht="15" customHeight="1" thickBot="1">
      <c r="A100" s="132" t="s">
        <v>307</v>
      </c>
      <c r="B100" s="125">
        <v>0.47916666666666669</v>
      </c>
      <c r="C100" s="127" t="s">
        <v>306</v>
      </c>
      <c r="D100" s="110" t="s">
        <v>308</v>
      </c>
      <c r="E100" s="133" t="s">
        <v>309</v>
      </c>
      <c r="F100" s="98"/>
      <c r="G100" s="26">
        <v>875</v>
      </c>
      <c r="H100" s="27">
        <v>296</v>
      </c>
      <c r="I100" s="26">
        <v>296</v>
      </c>
      <c r="J100" s="27">
        <v>875</v>
      </c>
      <c r="K100" s="26">
        <v>875</v>
      </c>
      <c r="L100" s="27">
        <v>296</v>
      </c>
      <c r="M100" s="26">
        <v>875</v>
      </c>
      <c r="N100" s="27">
        <v>296</v>
      </c>
      <c r="O100" s="26">
        <v>296</v>
      </c>
      <c r="P100" s="27">
        <v>875</v>
      </c>
    </row>
    <row r="101" spans="1:16" ht="15" customHeight="1" thickBot="1">
      <c r="A101" s="132" t="s">
        <v>310</v>
      </c>
      <c r="B101" s="125">
        <v>0.47916666666666669</v>
      </c>
      <c r="C101" s="127" t="s">
        <v>309</v>
      </c>
      <c r="D101" s="110" t="s">
        <v>311</v>
      </c>
      <c r="E101" s="133" t="s">
        <v>312</v>
      </c>
      <c r="F101" s="97"/>
      <c r="G101" s="26">
        <v>919</v>
      </c>
      <c r="H101" s="27">
        <v>249</v>
      </c>
      <c r="I101" s="62">
        <v>249</v>
      </c>
      <c r="J101" s="63">
        <v>919</v>
      </c>
      <c r="K101" s="26">
        <v>919</v>
      </c>
      <c r="L101" s="27">
        <v>249</v>
      </c>
      <c r="M101" s="26">
        <v>919</v>
      </c>
      <c r="N101" s="27">
        <v>249</v>
      </c>
      <c r="O101" s="26">
        <v>919</v>
      </c>
      <c r="P101" s="27">
        <v>249</v>
      </c>
    </row>
    <row r="102" spans="1:16" ht="15" customHeight="1" thickBot="1">
      <c r="A102" s="182" t="s">
        <v>313</v>
      </c>
      <c r="B102" s="125">
        <v>0.47916666666666669</v>
      </c>
      <c r="C102" s="127" t="s">
        <v>312</v>
      </c>
      <c r="D102" s="110" t="s">
        <v>314</v>
      </c>
      <c r="E102" s="133" t="s">
        <v>315</v>
      </c>
      <c r="F102" s="98"/>
      <c r="G102" s="26">
        <v>1517</v>
      </c>
      <c r="H102" s="27">
        <v>284</v>
      </c>
      <c r="I102" s="62">
        <v>284</v>
      </c>
      <c r="J102" s="63">
        <v>1517</v>
      </c>
      <c r="K102" s="62">
        <v>284</v>
      </c>
      <c r="L102" s="63">
        <v>1517</v>
      </c>
      <c r="M102" s="26">
        <v>1517</v>
      </c>
      <c r="N102" s="27">
        <v>284</v>
      </c>
      <c r="O102" s="26">
        <v>1517</v>
      </c>
      <c r="P102" s="27">
        <v>284</v>
      </c>
    </row>
    <row r="103" spans="1:16" ht="15" customHeight="1" thickBot="1">
      <c r="A103" s="132" t="s">
        <v>316</v>
      </c>
      <c r="B103" s="125">
        <v>0.47916666666666669</v>
      </c>
      <c r="C103" s="128" t="s">
        <v>315</v>
      </c>
      <c r="D103" s="110" t="s">
        <v>317</v>
      </c>
      <c r="E103" s="133" t="s">
        <v>318</v>
      </c>
      <c r="F103" s="97"/>
      <c r="G103" s="26">
        <v>244</v>
      </c>
      <c r="H103" s="27">
        <v>453</v>
      </c>
      <c r="I103" s="26">
        <v>453</v>
      </c>
      <c r="J103" s="27">
        <v>244</v>
      </c>
      <c r="K103" s="26">
        <v>453</v>
      </c>
      <c r="L103" s="27">
        <v>244</v>
      </c>
      <c r="M103" s="26">
        <v>453</v>
      </c>
      <c r="N103" s="27">
        <v>244</v>
      </c>
      <c r="O103" s="26">
        <v>453</v>
      </c>
      <c r="P103" s="27">
        <v>244</v>
      </c>
    </row>
    <row r="104" spans="1:16" ht="15" customHeight="1" thickBot="1">
      <c r="A104" s="132" t="s">
        <v>319</v>
      </c>
      <c r="B104" s="125">
        <v>0.47916666666666669</v>
      </c>
      <c r="C104" s="128" t="s">
        <v>318</v>
      </c>
      <c r="D104" s="110" t="s">
        <v>320</v>
      </c>
      <c r="E104" s="133" t="s">
        <v>321</v>
      </c>
      <c r="F104" s="98"/>
      <c r="G104" s="26">
        <v>3236</v>
      </c>
      <c r="H104" s="27">
        <v>219</v>
      </c>
      <c r="I104" s="62">
        <v>219</v>
      </c>
      <c r="J104" s="63">
        <v>3236</v>
      </c>
      <c r="K104" s="26">
        <v>3236</v>
      </c>
      <c r="L104" s="27">
        <v>219</v>
      </c>
      <c r="M104" s="26">
        <v>3236</v>
      </c>
      <c r="N104" s="27">
        <v>219</v>
      </c>
      <c r="O104" s="26">
        <v>3236</v>
      </c>
      <c r="P104" s="27">
        <v>219</v>
      </c>
    </row>
    <row r="105" spans="1:16" ht="15" customHeight="1" thickBot="1">
      <c r="A105" s="132" t="s">
        <v>322</v>
      </c>
      <c r="B105" s="125">
        <v>0.47916666666666669</v>
      </c>
      <c r="C105" s="128" t="s">
        <v>321</v>
      </c>
      <c r="D105" s="110" t="s">
        <v>323</v>
      </c>
      <c r="E105" s="133" t="s">
        <v>324</v>
      </c>
      <c r="F105" s="97"/>
      <c r="G105" s="26">
        <v>750</v>
      </c>
      <c r="H105" s="27">
        <v>45</v>
      </c>
      <c r="I105" s="60">
        <v>45</v>
      </c>
      <c r="J105" s="61">
        <v>750</v>
      </c>
      <c r="K105" s="60">
        <v>45</v>
      </c>
      <c r="L105" s="61">
        <v>750</v>
      </c>
      <c r="M105" s="26">
        <v>750</v>
      </c>
      <c r="N105" s="27">
        <v>45</v>
      </c>
      <c r="O105" s="26">
        <v>750</v>
      </c>
      <c r="P105" s="27">
        <v>45</v>
      </c>
    </row>
    <row r="106" spans="1:16" ht="15" customHeight="1" thickBot="1">
      <c r="A106" s="132" t="s">
        <v>325</v>
      </c>
      <c r="B106" s="125">
        <v>0.47916666666666669</v>
      </c>
      <c r="C106" s="127" t="s">
        <v>324</v>
      </c>
      <c r="D106" s="110" t="s">
        <v>326</v>
      </c>
      <c r="E106" s="133" t="s">
        <v>327</v>
      </c>
      <c r="F106" s="98"/>
      <c r="G106" s="60">
        <v>41</v>
      </c>
      <c r="H106" s="61">
        <v>1594</v>
      </c>
      <c r="I106" s="26">
        <v>1594</v>
      </c>
      <c r="J106" s="27">
        <v>41</v>
      </c>
      <c r="K106" s="26">
        <v>1594</v>
      </c>
      <c r="L106" s="27">
        <v>41</v>
      </c>
      <c r="M106" s="60">
        <v>41</v>
      </c>
      <c r="N106" s="61">
        <v>1594</v>
      </c>
      <c r="O106" s="26">
        <v>1594</v>
      </c>
      <c r="P106" s="27">
        <v>41</v>
      </c>
    </row>
    <row r="107" spans="1:16" ht="15" customHeight="1" thickBot="1">
      <c r="A107" s="132" t="s">
        <v>328</v>
      </c>
      <c r="B107" s="125">
        <v>0.47916666666666669</v>
      </c>
      <c r="C107" s="127" t="s">
        <v>327</v>
      </c>
      <c r="D107" s="110" t="s">
        <v>329</v>
      </c>
      <c r="E107" s="133" t="s">
        <v>330</v>
      </c>
      <c r="F107" s="97"/>
      <c r="G107" s="60">
        <v>-128</v>
      </c>
      <c r="H107" s="61">
        <v>2021</v>
      </c>
      <c r="I107" s="26">
        <v>2021</v>
      </c>
      <c r="J107" s="27">
        <v>-128</v>
      </c>
      <c r="K107" s="26">
        <v>2021</v>
      </c>
      <c r="L107" s="27">
        <v>-128</v>
      </c>
      <c r="M107" s="26">
        <v>2021</v>
      </c>
      <c r="N107" s="27">
        <v>-128</v>
      </c>
      <c r="O107" s="26">
        <v>2021</v>
      </c>
      <c r="P107" s="27">
        <v>-128</v>
      </c>
    </row>
    <row r="108" spans="1:16" ht="15" customHeight="1" thickBot="1">
      <c r="A108" s="182" t="s">
        <v>331</v>
      </c>
      <c r="B108" s="125">
        <v>0.4375</v>
      </c>
      <c r="C108" s="128" t="s">
        <v>330</v>
      </c>
      <c r="D108" s="110" t="s">
        <v>332</v>
      </c>
      <c r="E108" s="133" t="s">
        <v>333</v>
      </c>
      <c r="F108" s="98"/>
      <c r="G108" s="26">
        <v>1745</v>
      </c>
      <c r="H108" s="27">
        <v>90</v>
      </c>
      <c r="I108" s="60">
        <v>90</v>
      </c>
      <c r="J108" s="61">
        <v>1745</v>
      </c>
      <c r="K108" s="26">
        <v>1745</v>
      </c>
      <c r="L108" s="27">
        <v>90</v>
      </c>
      <c r="M108" s="26">
        <v>1745</v>
      </c>
      <c r="N108" s="27">
        <v>90</v>
      </c>
      <c r="O108" s="26">
        <v>1745</v>
      </c>
      <c r="P108" s="27">
        <v>90</v>
      </c>
    </row>
    <row r="109" spans="1:16" ht="15" customHeight="1" thickBot="1">
      <c r="A109" s="132" t="s">
        <v>334</v>
      </c>
      <c r="B109" s="125">
        <v>0.4375</v>
      </c>
      <c r="C109" s="128" t="s">
        <v>333</v>
      </c>
      <c r="D109" s="110" t="s">
        <v>335</v>
      </c>
      <c r="E109" s="133" t="s">
        <v>336</v>
      </c>
      <c r="F109" s="97"/>
      <c r="G109" s="26">
        <v>1179</v>
      </c>
      <c r="H109" s="27">
        <v>414</v>
      </c>
      <c r="I109" s="26">
        <v>414</v>
      </c>
      <c r="J109" s="27">
        <v>1179</v>
      </c>
      <c r="K109" s="26">
        <v>1179</v>
      </c>
      <c r="L109" s="27">
        <v>414</v>
      </c>
      <c r="M109" s="26">
        <v>1179</v>
      </c>
      <c r="N109" s="27">
        <v>414</v>
      </c>
      <c r="O109" s="26">
        <v>1179</v>
      </c>
      <c r="P109" s="27">
        <v>414</v>
      </c>
    </row>
    <row r="110" spans="1:16" ht="15" customHeight="1" thickBot="1">
      <c r="A110" s="132" t="s">
        <v>337</v>
      </c>
      <c r="B110" s="125">
        <v>0.4375</v>
      </c>
      <c r="C110" s="127" t="s">
        <v>336</v>
      </c>
      <c r="D110" s="110" t="s">
        <v>338</v>
      </c>
      <c r="E110" s="133" t="s">
        <v>339</v>
      </c>
      <c r="F110" s="98"/>
      <c r="G110" s="26">
        <v>1038</v>
      </c>
      <c r="H110" s="27">
        <v>151</v>
      </c>
      <c r="I110" s="60">
        <v>151</v>
      </c>
      <c r="J110" s="61">
        <v>1038</v>
      </c>
      <c r="K110" s="26">
        <v>1038</v>
      </c>
      <c r="L110" s="27">
        <v>151</v>
      </c>
      <c r="M110" s="26">
        <v>1038</v>
      </c>
      <c r="N110" s="27">
        <v>151</v>
      </c>
      <c r="O110" s="26">
        <v>1038</v>
      </c>
      <c r="P110" s="27">
        <v>151</v>
      </c>
    </row>
    <row r="111" spans="1:16" ht="15" customHeight="1" thickBot="1">
      <c r="A111" s="132" t="s">
        <v>340</v>
      </c>
      <c r="B111" s="125">
        <v>0.45833333333333331</v>
      </c>
      <c r="C111" s="128" t="s">
        <v>339</v>
      </c>
      <c r="D111" s="110" t="s">
        <v>341</v>
      </c>
      <c r="E111" s="133" t="s">
        <v>342</v>
      </c>
      <c r="F111" s="97"/>
      <c r="G111" s="26">
        <v>490</v>
      </c>
      <c r="H111" s="27">
        <v>548</v>
      </c>
      <c r="I111" s="26">
        <v>548</v>
      </c>
      <c r="J111" s="27">
        <v>490</v>
      </c>
      <c r="K111" s="26">
        <v>548</v>
      </c>
      <c r="L111" s="27">
        <v>490</v>
      </c>
      <c r="M111" s="26">
        <v>548</v>
      </c>
      <c r="N111" s="27">
        <v>490</v>
      </c>
      <c r="O111" s="26">
        <v>490</v>
      </c>
      <c r="P111" s="27">
        <v>548</v>
      </c>
    </row>
    <row r="112" spans="1:16" ht="15" customHeight="1" thickBot="1">
      <c r="A112" s="132" t="s">
        <v>343</v>
      </c>
      <c r="B112" s="125">
        <v>0.4375</v>
      </c>
      <c r="C112" s="128" t="s">
        <v>342</v>
      </c>
      <c r="D112" s="110" t="s">
        <v>344</v>
      </c>
      <c r="E112" s="133" t="s">
        <v>345</v>
      </c>
      <c r="F112" s="98"/>
      <c r="G112" s="26">
        <v>583</v>
      </c>
      <c r="H112" s="27">
        <v>296</v>
      </c>
      <c r="I112" s="26">
        <v>296</v>
      </c>
      <c r="J112" s="27">
        <v>583</v>
      </c>
      <c r="K112" s="26">
        <v>583</v>
      </c>
      <c r="L112" s="27">
        <v>296</v>
      </c>
      <c r="M112" s="26">
        <v>583</v>
      </c>
      <c r="N112" s="27">
        <v>296</v>
      </c>
      <c r="O112" s="26">
        <v>583</v>
      </c>
      <c r="P112" s="27">
        <v>296</v>
      </c>
    </row>
    <row r="113" spans="1:16" ht="15.75" thickBot="1">
      <c r="A113" s="132" t="s">
        <v>346</v>
      </c>
      <c r="B113" s="125">
        <v>0.4375</v>
      </c>
      <c r="C113" s="128" t="s">
        <v>345</v>
      </c>
      <c r="D113" s="110" t="s">
        <v>347</v>
      </c>
      <c r="E113" s="133" t="s">
        <v>348</v>
      </c>
      <c r="F113" s="97"/>
      <c r="G113" s="62">
        <v>247</v>
      </c>
      <c r="H113" s="63">
        <v>820</v>
      </c>
      <c r="I113" s="26">
        <v>820</v>
      </c>
      <c r="J113" s="27">
        <v>247</v>
      </c>
      <c r="K113" s="26">
        <v>820</v>
      </c>
      <c r="L113" s="27">
        <v>247</v>
      </c>
      <c r="M113" s="62">
        <v>247</v>
      </c>
      <c r="N113" s="63">
        <v>820</v>
      </c>
      <c r="O113" s="26">
        <v>820</v>
      </c>
      <c r="P113" s="27">
        <v>247</v>
      </c>
    </row>
    <row r="114" spans="1:16" ht="15.75" thickBot="1">
      <c r="A114" s="182" t="s">
        <v>349</v>
      </c>
      <c r="B114" s="125">
        <v>0.4375</v>
      </c>
      <c r="C114" s="127" t="s">
        <v>348</v>
      </c>
      <c r="D114" s="110" t="s">
        <v>350</v>
      </c>
      <c r="E114" s="133" t="s">
        <v>351</v>
      </c>
      <c r="F114" s="98"/>
      <c r="G114" s="26">
        <v>607</v>
      </c>
      <c r="H114" s="27">
        <v>341</v>
      </c>
      <c r="I114" s="26">
        <v>341</v>
      </c>
      <c r="J114" s="27">
        <v>607</v>
      </c>
      <c r="K114" s="26">
        <v>607</v>
      </c>
      <c r="L114" s="27">
        <v>341</v>
      </c>
      <c r="M114" s="26">
        <v>607</v>
      </c>
      <c r="N114" s="27">
        <v>341</v>
      </c>
      <c r="O114" s="26">
        <v>607</v>
      </c>
      <c r="P114" s="27">
        <v>341</v>
      </c>
    </row>
    <row r="115" spans="1:16" ht="15.75" thickBot="1">
      <c r="A115" s="132" t="s">
        <v>352</v>
      </c>
      <c r="B115" s="125">
        <v>0.4375</v>
      </c>
      <c r="C115" s="127" t="s">
        <v>351</v>
      </c>
      <c r="D115" s="110" t="s">
        <v>353</v>
      </c>
      <c r="E115" s="133" t="s">
        <v>354</v>
      </c>
      <c r="F115" s="97"/>
      <c r="G115" s="62">
        <v>216</v>
      </c>
      <c r="H115" s="63">
        <v>660</v>
      </c>
      <c r="I115" s="26">
        <v>660</v>
      </c>
      <c r="J115" s="27">
        <v>216</v>
      </c>
      <c r="K115" s="62">
        <v>216</v>
      </c>
      <c r="L115" s="63">
        <v>660</v>
      </c>
      <c r="M115" s="62">
        <v>216</v>
      </c>
      <c r="N115" s="63">
        <v>660</v>
      </c>
      <c r="O115" s="62">
        <v>216</v>
      </c>
      <c r="P115" s="63">
        <v>660</v>
      </c>
    </row>
    <row r="116" spans="1:16" ht="15.75" thickBot="1">
      <c r="A116" s="132" t="s">
        <v>355</v>
      </c>
      <c r="B116" s="125">
        <v>0.45833333333333331</v>
      </c>
      <c r="C116" s="128" t="s">
        <v>354</v>
      </c>
      <c r="D116" s="110" t="s">
        <v>356</v>
      </c>
      <c r="E116" s="133" t="s">
        <v>357</v>
      </c>
      <c r="F116" s="98"/>
      <c r="G116" s="26">
        <v>1979</v>
      </c>
      <c r="H116" s="27">
        <v>49</v>
      </c>
      <c r="I116" s="60">
        <v>49</v>
      </c>
      <c r="J116" s="61">
        <v>1979</v>
      </c>
      <c r="K116" s="60">
        <v>49</v>
      </c>
      <c r="L116" s="61">
        <v>1979</v>
      </c>
      <c r="M116" s="26">
        <v>1979</v>
      </c>
      <c r="N116" s="27">
        <v>49</v>
      </c>
      <c r="O116" s="26">
        <v>1979</v>
      </c>
      <c r="P116" s="27">
        <v>49</v>
      </c>
    </row>
    <row r="117" spans="1:16" ht="15.75" thickBot="1">
      <c r="A117" s="132" t="s">
        <v>358</v>
      </c>
      <c r="B117" s="125">
        <v>0.4375</v>
      </c>
      <c r="C117" s="127" t="s">
        <v>357</v>
      </c>
      <c r="D117" s="110" t="s">
        <v>359</v>
      </c>
      <c r="E117" s="133" t="s">
        <v>360</v>
      </c>
      <c r="F117" s="98"/>
      <c r="G117" s="26">
        <v>775</v>
      </c>
      <c r="H117" s="27">
        <v>341</v>
      </c>
      <c r="I117" s="62">
        <v>197</v>
      </c>
      <c r="J117" s="63">
        <v>919</v>
      </c>
      <c r="K117" s="26">
        <v>341</v>
      </c>
      <c r="L117" s="27">
        <v>775</v>
      </c>
      <c r="M117" s="26">
        <v>341</v>
      </c>
      <c r="N117" s="27">
        <v>775</v>
      </c>
      <c r="O117" s="62">
        <v>197</v>
      </c>
      <c r="P117" s="63">
        <v>919</v>
      </c>
    </row>
    <row r="118" spans="1:16" ht="15.75" thickBot="1">
      <c r="A118" s="132" t="s">
        <v>361</v>
      </c>
      <c r="B118" s="125">
        <v>0.4375</v>
      </c>
      <c r="C118" s="127" t="s">
        <v>360</v>
      </c>
      <c r="D118" s="110" t="s">
        <v>362</v>
      </c>
      <c r="E118" s="133" t="s">
        <v>363</v>
      </c>
      <c r="F118" s="98"/>
      <c r="G118" s="26">
        <v>1036</v>
      </c>
      <c r="H118" s="27">
        <v>224</v>
      </c>
      <c r="I118" s="62">
        <v>224</v>
      </c>
      <c r="J118" s="63">
        <v>1036</v>
      </c>
      <c r="K118" s="26">
        <v>1036</v>
      </c>
      <c r="L118" s="27">
        <v>224</v>
      </c>
      <c r="M118" s="26">
        <v>1036</v>
      </c>
      <c r="N118" s="27">
        <v>224</v>
      </c>
      <c r="O118" s="26">
        <v>1036</v>
      </c>
      <c r="P118" s="27">
        <v>224</v>
      </c>
    </row>
    <row r="119" spans="1:16" ht="15.75" thickBot="1">
      <c r="A119" s="132" t="s">
        <v>364</v>
      </c>
      <c r="B119" s="125">
        <v>0.4375</v>
      </c>
      <c r="C119" s="127" t="s">
        <v>363</v>
      </c>
      <c r="D119" s="110" t="s">
        <v>365</v>
      </c>
      <c r="E119" s="133" t="s">
        <v>366</v>
      </c>
      <c r="F119" s="98"/>
      <c r="G119" s="60">
        <v>126</v>
      </c>
      <c r="H119" s="61">
        <v>1979</v>
      </c>
      <c r="I119" s="26">
        <v>1835</v>
      </c>
      <c r="J119" s="27">
        <v>270</v>
      </c>
      <c r="K119" s="26">
        <v>1835</v>
      </c>
      <c r="L119" s="27">
        <v>270</v>
      </c>
      <c r="M119" s="60">
        <v>126</v>
      </c>
      <c r="N119" s="61">
        <v>1979</v>
      </c>
      <c r="O119" s="26">
        <v>1835</v>
      </c>
      <c r="P119" s="27">
        <v>270</v>
      </c>
    </row>
    <row r="120" spans="1:16" ht="15.75" thickBot="1">
      <c r="A120" s="132" t="s">
        <v>367</v>
      </c>
      <c r="B120" s="125">
        <v>0.4375</v>
      </c>
      <c r="C120" s="128" t="s">
        <v>366</v>
      </c>
      <c r="D120" s="110" t="s">
        <v>368</v>
      </c>
      <c r="E120" s="133" t="s">
        <v>369</v>
      </c>
      <c r="F120" s="98"/>
      <c r="G120" s="62">
        <v>217</v>
      </c>
      <c r="H120" s="63">
        <v>1704</v>
      </c>
      <c r="I120" s="26">
        <v>1704</v>
      </c>
      <c r="J120" s="27">
        <v>217</v>
      </c>
      <c r="K120" s="62">
        <v>217</v>
      </c>
      <c r="L120" s="63">
        <v>1704</v>
      </c>
      <c r="M120" s="62">
        <v>217</v>
      </c>
      <c r="N120" s="63">
        <v>1704</v>
      </c>
      <c r="O120" s="62">
        <v>217</v>
      </c>
      <c r="P120" s="63">
        <v>1704</v>
      </c>
    </row>
    <row r="121" spans="1:16" ht="15.75" thickBot="1">
      <c r="A121" s="134" t="s">
        <v>370</v>
      </c>
      <c r="B121" s="129">
        <v>0.4375</v>
      </c>
      <c r="C121" s="130" t="s">
        <v>369</v>
      </c>
      <c r="D121" s="131" t="s">
        <v>371</v>
      </c>
      <c r="E121" s="135" t="s">
        <v>372</v>
      </c>
      <c r="F121" s="98"/>
      <c r="G121" s="26">
        <v>884</v>
      </c>
      <c r="H121" s="27">
        <v>448</v>
      </c>
      <c r="I121" s="26">
        <v>448</v>
      </c>
      <c r="J121" s="27">
        <v>884</v>
      </c>
      <c r="K121" s="26">
        <v>884</v>
      </c>
      <c r="L121" s="27">
        <v>448</v>
      </c>
      <c r="M121" s="26">
        <v>884</v>
      </c>
      <c r="N121" s="27">
        <v>448</v>
      </c>
      <c r="O121" s="26">
        <v>884</v>
      </c>
      <c r="P121" s="27">
        <v>448</v>
      </c>
    </row>
    <row r="122" spans="1:16" ht="15.75" thickBot="1">
      <c r="A122" s="182" t="s">
        <v>373</v>
      </c>
      <c r="B122" s="125">
        <v>0.4375</v>
      </c>
      <c r="C122" s="127" t="s">
        <v>372</v>
      </c>
      <c r="D122" s="110" t="s">
        <v>374</v>
      </c>
      <c r="E122" s="133" t="s">
        <v>375</v>
      </c>
      <c r="F122" s="98"/>
      <c r="G122" s="26">
        <v>269</v>
      </c>
      <c r="H122" s="27">
        <v>361</v>
      </c>
      <c r="I122" s="26">
        <v>217</v>
      </c>
      <c r="J122" s="27">
        <v>413</v>
      </c>
      <c r="K122" s="26">
        <v>269</v>
      </c>
      <c r="L122" s="27">
        <v>361</v>
      </c>
      <c r="M122" s="26">
        <v>269</v>
      </c>
      <c r="N122" s="27">
        <v>361</v>
      </c>
      <c r="O122" s="26">
        <v>217</v>
      </c>
      <c r="P122" s="27">
        <v>413</v>
      </c>
    </row>
    <row r="123" spans="1:16" ht="15.75" thickBot="1">
      <c r="A123" s="132" t="s">
        <v>376</v>
      </c>
      <c r="B123" s="125">
        <v>0.4375</v>
      </c>
      <c r="C123" s="128" t="s">
        <v>375</v>
      </c>
      <c r="D123" s="110" t="s">
        <v>377</v>
      </c>
      <c r="E123" s="133" t="s">
        <v>378</v>
      </c>
      <c r="F123" s="98"/>
      <c r="G123" s="62">
        <v>245</v>
      </c>
      <c r="H123" s="63">
        <v>1053</v>
      </c>
      <c r="I123" s="26">
        <v>909</v>
      </c>
      <c r="J123" s="27">
        <v>389</v>
      </c>
      <c r="K123" s="26">
        <v>909</v>
      </c>
      <c r="L123" s="27">
        <v>389</v>
      </c>
      <c r="M123" s="62">
        <v>245</v>
      </c>
      <c r="N123" s="63">
        <v>1053</v>
      </c>
      <c r="O123" s="26">
        <v>909</v>
      </c>
      <c r="P123" s="27">
        <v>389</v>
      </c>
    </row>
    <row r="124" spans="1:16" ht="15.75" thickBot="1">
      <c r="A124" s="156" t="s">
        <v>379</v>
      </c>
      <c r="B124" s="157">
        <v>0.4375</v>
      </c>
      <c r="C124" s="158" t="s">
        <v>378</v>
      </c>
      <c r="D124" s="113" t="s">
        <v>380</v>
      </c>
      <c r="E124" s="159" t="s">
        <v>381</v>
      </c>
      <c r="F124" s="98"/>
      <c r="G124" s="72"/>
      <c r="H124" s="73"/>
      <c r="I124" s="72"/>
      <c r="J124" s="73"/>
      <c r="K124" s="72"/>
      <c r="L124" s="73"/>
      <c r="M124" s="72"/>
      <c r="N124" s="73"/>
      <c r="O124" s="72"/>
      <c r="P124" s="73"/>
    </row>
    <row r="125" spans="1:16" ht="15.75" thickBot="1">
      <c r="A125" s="160" t="s">
        <v>307</v>
      </c>
      <c r="B125" s="161">
        <v>0.4375</v>
      </c>
      <c r="C125" s="162" t="s">
        <v>306</v>
      </c>
      <c r="D125" s="163" t="s">
        <v>308</v>
      </c>
      <c r="E125" s="164" t="s">
        <v>309</v>
      </c>
      <c r="F125" s="98"/>
      <c r="G125" s="26">
        <v>750</v>
      </c>
      <c r="H125" s="27">
        <v>1170</v>
      </c>
      <c r="I125" s="26">
        <v>1130</v>
      </c>
      <c r="J125" s="27">
        <v>790</v>
      </c>
      <c r="K125" s="26">
        <v>1130</v>
      </c>
      <c r="L125" s="27">
        <v>790</v>
      </c>
      <c r="M125" s="26">
        <v>1130</v>
      </c>
      <c r="N125" s="27">
        <v>790</v>
      </c>
      <c r="O125" s="26">
        <v>1130</v>
      </c>
      <c r="P125" s="27">
        <v>790</v>
      </c>
    </row>
    <row r="126" spans="1:16" ht="15.75" thickBot="1">
      <c r="D126" s="228" t="s">
        <v>86</v>
      </c>
      <c r="E126" s="229"/>
      <c r="F126" s="139"/>
      <c r="G126" s="146">
        <f t="shared" ref="G126:P126" si="0">AVERAGE(G4:G123)</f>
        <v>941.78632478632483</v>
      </c>
      <c r="H126" s="103">
        <f t="shared" si="0"/>
        <v>1181.1880341880342</v>
      </c>
      <c r="I126" s="103">
        <f t="shared" si="0"/>
        <v>1117.5897435897436</v>
      </c>
      <c r="J126" s="103">
        <f t="shared" si="0"/>
        <v>1001.7863247863248</v>
      </c>
      <c r="K126" s="103">
        <f t="shared" si="0"/>
        <v>1050.042372881356</v>
      </c>
      <c r="L126" s="103">
        <f t="shared" si="0"/>
        <v>1064.4237288135594</v>
      </c>
      <c r="M126" s="103">
        <f t="shared" si="0"/>
        <v>966.02564102564099</v>
      </c>
      <c r="N126" s="103">
        <f t="shared" si="0"/>
        <v>1156.948717948718</v>
      </c>
      <c r="O126" s="103">
        <f t="shared" si="0"/>
        <v>1361.5169491525423</v>
      </c>
      <c r="P126" s="104">
        <f t="shared" si="0"/>
        <v>754.79661016949149</v>
      </c>
    </row>
    <row r="127" spans="1:16" ht="15.75" thickBot="1">
      <c r="D127" s="192" t="s">
        <v>98</v>
      </c>
      <c r="E127" s="193"/>
      <c r="F127" s="139"/>
      <c r="G127" s="200">
        <f>18*1/COUNT(G4:G123)</f>
        <v>0.15384615384615385</v>
      </c>
      <c r="H127" s="197"/>
      <c r="I127" s="196">
        <f>16*1/COUNT(I4:I123)</f>
        <v>0.13675213675213677</v>
      </c>
      <c r="J127" s="197"/>
      <c r="K127" s="196">
        <f>17*1/COUNT(K4:K123)</f>
        <v>0.1440677966101695</v>
      </c>
      <c r="L127" s="197"/>
      <c r="M127" s="196">
        <f>16*1/COUNT(M4:M123)</f>
        <v>0.13675213675213677</v>
      </c>
      <c r="N127" s="197"/>
      <c r="O127" s="196">
        <f>8*1/COUNT(O4:O123)</f>
        <v>6.7796610169491525E-2</v>
      </c>
      <c r="P127" s="226"/>
    </row>
    <row r="128" spans="1:16" ht="15.75" thickBot="1">
      <c r="D128" s="192" t="s">
        <v>87</v>
      </c>
      <c r="E128" s="193"/>
      <c r="F128" s="139"/>
      <c r="G128" s="200">
        <f>1-G127</f>
        <v>0.84615384615384615</v>
      </c>
      <c r="H128" s="197"/>
      <c r="I128" s="196">
        <f>1-I127</f>
        <v>0.86324786324786329</v>
      </c>
      <c r="J128" s="197"/>
      <c r="K128" s="196">
        <f>1-K127</f>
        <v>0.85593220338983045</v>
      </c>
      <c r="L128" s="197"/>
      <c r="M128" s="196">
        <f>1-M127</f>
        <v>0.86324786324786329</v>
      </c>
      <c r="N128" s="197"/>
      <c r="O128" s="196">
        <f>1-O127</f>
        <v>0.93220338983050843</v>
      </c>
      <c r="P128" s="226"/>
    </row>
    <row r="129" spans="4:16" ht="15.75" thickBot="1">
      <c r="D129" s="192" t="s">
        <v>544</v>
      </c>
      <c r="E129" s="193"/>
      <c r="F129" s="139"/>
      <c r="G129" s="200">
        <f>1- 40*1/COUNT(G4:G123)</f>
        <v>0.65811965811965811</v>
      </c>
      <c r="H129" s="197"/>
      <c r="I129" s="200">
        <f>1- 36*1/COUNT(I4:I123)</f>
        <v>0.69230769230769229</v>
      </c>
      <c r="J129" s="197"/>
      <c r="K129" s="200">
        <f>1- 35*1/COUNT(K4:K123)</f>
        <v>0.70338983050847459</v>
      </c>
      <c r="L129" s="197"/>
      <c r="M129" s="200">
        <f>1- 39*1/COUNT(M4:M123)</f>
        <v>0.66666666666666674</v>
      </c>
      <c r="N129" s="197"/>
      <c r="O129" s="200">
        <f>1- 23*1/COUNT(O4:O123)</f>
        <v>0.80508474576271183</v>
      </c>
      <c r="P129" s="197"/>
    </row>
    <row r="130" spans="4:16" ht="15.75" thickBot="1">
      <c r="D130" s="192" t="s">
        <v>525</v>
      </c>
      <c r="E130" s="193"/>
      <c r="F130" s="139"/>
      <c r="G130" s="227">
        <f>1+(1 - H126/G126)</f>
        <v>0.74580039749884297</v>
      </c>
      <c r="H130" s="215"/>
      <c r="I130" s="233">
        <f>1+(1 - J126/I126)</f>
        <v>1.1036188990348583</v>
      </c>
      <c r="J130" s="234"/>
      <c r="K130" s="233">
        <f>1+(1 - L126/K126)</f>
        <v>0.98630402324361399</v>
      </c>
      <c r="L130" s="234"/>
      <c r="M130" s="214">
        <f>1+(1 - N126/M126)</f>
        <v>0.80236230922362295</v>
      </c>
      <c r="N130" s="215"/>
      <c r="O130" s="237">
        <f>1+(1 - P126/O126)</f>
        <v>1.4456208491276556</v>
      </c>
      <c r="P130" s="238"/>
    </row>
    <row r="131" spans="4:16" ht="15.75" thickBot="1">
      <c r="D131" s="192" t="s">
        <v>164</v>
      </c>
      <c r="E131" s="193"/>
      <c r="F131" s="139"/>
      <c r="G131" s="77">
        <f>G126/8</f>
        <v>117.7232905982906</v>
      </c>
      <c r="H131" s="77">
        <f>H126</f>
        <v>1181.1880341880342</v>
      </c>
      <c r="I131" s="77">
        <f>I126/8</f>
        <v>139.69871794871796</v>
      </c>
      <c r="J131" s="77">
        <f>J126</f>
        <v>1001.7863247863248</v>
      </c>
      <c r="K131" s="77">
        <f>K126/8</f>
        <v>131.25529661016949</v>
      </c>
      <c r="L131" s="77">
        <f>L126</f>
        <v>1064.4237288135594</v>
      </c>
      <c r="M131" s="77">
        <f>M126/8</f>
        <v>120.75320512820512</v>
      </c>
      <c r="N131" s="77">
        <f>N126</f>
        <v>1156.948717948718</v>
      </c>
      <c r="O131" s="77">
        <f>O126/8</f>
        <v>170.18961864406779</v>
      </c>
      <c r="P131" s="77">
        <f>P126</f>
        <v>754.79661016949149</v>
      </c>
    </row>
    <row r="132" spans="4:16" ht="15.75" thickBot="1">
      <c r="D132" s="34" t="s">
        <v>97</v>
      </c>
      <c r="E132" s="105">
        <v>1.2E-2</v>
      </c>
      <c r="F132" s="140"/>
      <c r="G132" s="185"/>
      <c r="H132" s="184"/>
      <c r="I132" s="183"/>
      <c r="J132" s="184"/>
      <c r="K132" s="183"/>
      <c r="L132" s="184"/>
      <c r="M132" s="183"/>
      <c r="N132" s="186"/>
      <c r="O132" s="235"/>
      <c r="P132" s="236"/>
    </row>
  </sheetData>
  <mergeCells count="38">
    <mergeCell ref="K129:L129"/>
    <mergeCell ref="M129:N129"/>
    <mergeCell ref="O129:P129"/>
    <mergeCell ref="O132:P132"/>
    <mergeCell ref="O130:P130"/>
    <mergeCell ref="M132:N132"/>
    <mergeCell ref="G132:H132"/>
    <mergeCell ref="I130:J130"/>
    <mergeCell ref="K130:L130"/>
    <mergeCell ref="M130:N130"/>
    <mergeCell ref="K132:L132"/>
    <mergeCell ref="I132:J132"/>
    <mergeCell ref="R66:W70"/>
    <mergeCell ref="O1:P1"/>
    <mergeCell ref="M1:N1"/>
    <mergeCell ref="A1:E1"/>
    <mergeCell ref="G1:H1"/>
    <mergeCell ref="K1:L1"/>
    <mergeCell ref="I1:J1"/>
    <mergeCell ref="G127:H127"/>
    <mergeCell ref="I127:J127"/>
    <mergeCell ref="K127:L127"/>
    <mergeCell ref="D126:E126"/>
    <mergeCell ref="D127:E127"/>
    <mergeCell ref="D130:E130"/>
    <mergeCell ref="G128:H128"/>
    <mergeCell ref="I128:J128"/>
    <mergeCell ref="D128:E128"/>
    <mergeCell ref="D131:E131"/>
    <mergeCell ref="G130:H130"/>
    <mergeCell ref="D129:E129"/>
    <mergeCell ref="G129:H129"/>
    <mergeCell ref="I129:J129"/>
    <mergeCell ref="O127:P127"/>
    <mergeCell ref="O128:P128"/>
    <mergeCell ref="M127:N127"/>
    <mergeCell ref="M128:N128"/>
    <mergeCell ref="K128:L128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58C17C-8949-48BA-8D3F-0A1B38FCF8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 NFP</vt:lpstr>
      <vt:lpstr>Ext US Core CPI (MoM)</vt:lpstr>
      <vt:lpstr>US GDP</vt:lpstr>
      <vt:lpstr>US COI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Egili</dc:creator>
  <cp:lastModifiedBy>17256</cp:lastModifiedBy>
  <dcterms:created xsi:type="dcterms:W3CDTF">2022-07-01T09:40:00Z</dcterms:created>
  <dcterms:modified xsi:type="dcterms:W3CDTF">2023-11-20T11:13:15Z</dcterms:modified>
</cp:coreProperties>
</file>