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.e\Desktop\NewPython\OZU FERM\"/>
    </mc:Choice>
  </mc:AlternateContent>
  <xr:revisionPtr revIDLastSave="0" documentId="13_ncr:1_{087F5060-30E0-4647-B64D-2E841EA793A9}" xr6:coauthVersionLast="47" xr6:coauthVersionMax="47" xr10:uidLastSave="{00000000-0000-0000-0000-000000000000}"/>
  <bookViews>
    <workbookView xWindow="-25050" yWindow="1665" windowWidth="21600" windowHeight="11295" xr2:uid="{8BBE8205-7118-4F79-9D2C-B479BD470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11" i="1" l="1"/>
  <c r="D5" i="1" l="1"/>
  <c r="E5" i="1"/>
  <c r="E4" i="1"/>
  <c r="B12" i="1"/>
  <c r="D3" i="1"/>
  <c r="E3" i="1"/>
  <c r="D4" i="1"/>
  <c r="E2" i="1" l="1"/>
  <c r="D7" i="1"/>
  <c r="E7" i="1"/>
  <c r="D6" i="1"/>
  <c r="D2" i="1"/>
</calcChain>
</file>

<file path=xl/sharedStrings.xml><?xml version="1.0" encoding="utf-8"?>
<sst xmlns="http://schemas.openxmlformats.org/spreadsheetml/2006/main" count="16" uniqueCount="16">
  <si>
    <t>Dividend Yield</t>
  </si>
  <si>
    <t>Strike</t>
  </si>
  <si>
    <t>Spot Price</t>
  </si>
  <si>
    <t>Expiry (year)</t>
  </si>
  <si>
    <t>Delta</t>
  </si>
  <si>
    <t>Call</t>
  </si>
  <si>
    <t>Put</t>
  </si>
  <si>
    <t>Price</t>
  </si>
  <si>
    <t>Gamma</t>
  </si>
  <si>
    <t>Vega</t>
  </si>
  <si>
    <t>Theta</t>
  </si>
  <si>
    <t>Rho</t>
  </si>
  <si>
    <t>d1</t>
  </si>
  <si>
    <t>d2</t>
  </si>
  <si>
    <t>Risk-Free Rate</t>
  </si>
  <si>
    <t>Implied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</si>
</sst>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.00_ ;_-[$$-409]* \-#,##0.00\ ;_-[$$-409]* &quot;-&quot;??_ ;_-@_ "/>
    <numFmt numFmtId="169" formatCode="0.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10" fontId="0" fillId="0" borderId="1" xfId="1" applyNumberFormat="1" applyFont="1" applyBorder="1"/>
    <xf numFmtId="165" fontId="0" fillId="0" borderId="1" xfId="0" applyNumberFormat="1" applyBorder="1"/>
    <xf numFmtId="165" fontId="0" fillId="0" borderId="9" xfId="0" applyNumberFormat="1" applyBorder="1"/>
    <xf numFmtId="0" fontId="0" fillId="2" borderId="2" xfId="0" applyFill="1" applyBorder="1"/>
    <xf numFmtId="0" fontId="0" fillId="2" borderId="8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10" fontId="0" fillId="0" borderId="0" xfId="0" applyNumberFormat="1"/>
    <xf numFmtId="170" fontId="0" fillId="5" borderId="1" xfId="0" applyNumberFormat="1" applyFill="1" applyBorder="1"/>
    <xf numFmtId="169" fontId="0" fillId="5" borderId="5" xfId="0" applyNumberFormat="1" applyFill="1" applyBorder="1"/>
    <xf numFmtId="170" fontId="0" fillId="5" borderId="5" xfId="0" applyNumberFormat="1" applyFill="1" applyBorder="1"/>
    <xf numFmtId="0" fontId="0" fillId="5" borderId="5" xfId="0" applyFill="1" applyBorder="1"/>
    <xf numFmtId="0" fontId="0" fillId="5" borderId="7" xfId="0" applyFill="1" applyBorder="1"/>
    <xf numFmtId="170" fontId="0" fillId="4" borderId="1" xfId="0" applyNumberFormat="1" applyFill="1" applyBorder="1"/>
    <xf numFmtId="170" fontId="0" fillId="4" borderId="5" xfId="0" applyNumberFormat="1" applyFill="1" applyBorder="1"/>
    <xf numFmtId="170" fontId="0" fillId="5" borderId="9" xfId="0" applyNumberFormat="1" applyFill="1" applyBorder="1"/>
    <xf numFmtId="170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9525</xdr:rowOff>
    </xdr:from>
    <xdr:to>
      <xdr:col>15</xdr:col>
      <xdr:colOff>19662</xdr:colOff>
      <xdr:row>25</xdr:row>
      <xdr:rowOff>172141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DD3CF-F353-4363-1A97-377F63A1C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9525"/>
          <a:ext cx="4382112" cy="495369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28</xdr:col>
      <xdr:colOff>20159</xdr:colOff>
      <xdr:row>37</xdr:row>
      <xdr:rowOff>77198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E760E-16F8-752C-691B-9F0FCA1B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0"/>
          <a:ext cx="7944959" cy="715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3FE4-4C27-445C-B559-8C17860F0739}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16.5703125" bestFit="1" customWidth="1"/>
    <col min="4" max="4" width="9.7109375" bestFit="1" customWidth="1"/>
  </cols>
  <sheetData>
    <row r="1" spans="1:5" x14ac:dyDescent="0.25">
      <c r="A1" s="8"/>
      <c r="B1" s="9"/>
      <c r="C1" s="9"/>
      <c r="D1" s="14" t="s">
        <v>5</v>
      </c>
      <c r="E1" s="15" t="s">
        <v>6</v>
      </c>
    </row>
    <row r="2" spans="1:5" x14ac:dyDescent="0.25">
      <c r="A2" s="10" t="s">
        <v>15</v>
      </c>
      <c r="B2" s="5">
        <v>0.4</v>
      </c>
      <c r="C2" s="12" t="s">
        <v>7</v>
      </c>
      <c r="D2" s="22">
        <f>B7 * EXP(-B4 * B6) * _xlfn.NORM.S.DIST(B11, TRUE) - B5 * EXP(-B3 * B6) * _xlfn.NORM.S.DIST(B12, TRUE)</f>
        <v>3.536955322742795</v>
      </c>
      <c r="E2" s="23">
        <f>B5 * EXP(-B3 * B6) * _xlfn.NORM.S.DIST(-B12, TRUE) - B7 * EXP(-B4 * B6) * _xlfn.NORM.S.DIST(-B11, TRUE)</f>
        <v>7.4245171824096126</v>
      </c>
    </row>
    <row r="3" spans="1:5" x14ac:dyDescent="0.25">
      <c r="A3" s="10" t="s">
        <v>14</v>
      </c>
      <c r="B3" s="5">
        <v>4.4999999999999998E-2</v>
      </c>
      <c r="C3" s="12" t="s">
        <v>4</v>
      </c>
      <c r="D3" s="17">
        <f>_xlfn.NORM.S.DIST(B11, TRUE)</f>
        <v>0.4766006062448167</v>
      </c>
      <c r="E3" s="18">
        <f>-_xlfn.NORM.S.DIST(-B11, TRUE)</f>
        <v>-0.5233993937551833</v>
      </c>
    </row>
    <row r="4" spans="1:5" x14ac:dyDescent="0.25">
      <c r="A4" s="10" t="s">
        <v>0</v>
      </c>
      <c r="B4" s="5">
        <v>0</v>
      </c>
      <c r="C4" s="12" t="s">
        <v>8</v>
      </c>
      <c r="D4" s="17">
        <f>_xlfn.NORM.S.DIST(B11, FALSE) / (B7 * B2 * SQRT(B6))</f>
        <v>3.1289935031061471E-2</v>
      </c>
      <c r="E4" s="17">
        <f>_xlfn.NORM.S.DIST(B11, FALSE) / (B7 * B2 * SQRT(B6))</f>
        <v>3.1289935031061471E-2</v>
      </c>
    </row>
    <row r="5" spans="1:5" x14ac:dyDescent="0.25">
      <c r="A5" s="10" t="s">
        <v>1</v>
      </c>
      <c r="B5" s="6">
        <v>50</v>
      </c>
      <c r="C5" s="12" t="s">
        <v>9</v>
      </c>
      <c r="D5" s="17">
        <f xml:space="preserve"> (B7 * _xlfn.NORM.S.DIST(B11, FALSE) * SQRT(B6) * 0.01)</f>
        <v>0.12672423687579898</v>
      </c>
      <c r="E5" s="19">
        <f xml:space="preserve"> (B7 * _xlfn.NORM.S.DIST(B11, FALSE) * SQRT(B6) * 0.01)</f>
        <v>0.12672423687579898</v>
      </c>
    </row>
    <row r="6" spans="1:5" x14ac:dyDescent="0.25">
      <c r="A6" s="10" t="s">
        <v>3</v>
      </c>
      <c r="B6" s="1">
        <v>0.5</v>
      </c>
      <c r="C6" s="12" t="s">
        <v>10</v>
      </c>
      <c r="D6" s="17">
        <f>(-B7 * _xlfn.NORM.S.DIST(B11, FALSE) * B2 / (2 * SQRT(B6)) + B4 * B7 * _xlfn.NORM.S.DIST(B11, TRUE) - B3 * B5 * EXP(-B3 * B6) * _xlfn.NORM.S.DIST(B12, TRUE)) / 252</f>
        <v>-2.3313185369659865E-2</v>
      </c>
      <c r="E6" s="20">
        <f>(-B7 * _xlfn.NORM.S.DIST(B11, FALSE) * B2 / (2 * SQRT(B6)) - B4 * B7 * _xlfn.NORM.S.DIST(-B11, TRUE) + B3 * B5 * EXP(-B3 * B6) * _xlfn.NORM.S.DIST(-B12, TRUE)) / 252</f>
        <v>-1.458326360900508E-2</v>
      </c>
    </row>
    <row r="7" spans="1:5" ht="15.75" thickBot="1" x14ac:dyDescent="0.3">
      <c r="A7" s="11" t="s">
        <v>2</v>
      </c>
      <c r="B7" s="7">
        <v>45</v>
      </c>
      <c r="C7" s="13" t="s">
        <v>11</v>
      </c>
      <c r="D7" s="24">
        <f>(B5 * B6 * EXP(-B3*B6) * _xlfn.NORM.S.DIST(B12,TRUE)) * 0.01</f>
        <v>8.9550359791369785E-2</v>
      </c>
      <c r="E7" s="21">
        <f>(-B5 * B6 * EXP(-B3 * B6) * _xlfn.NORM.S.DIST(-B12, TRUE)) * 0.01</f>
        <v>-0.15488744950696431</v>
      </c>
    </row>
    <row r="10" spans="1:5" ht="15.75" thickBot="1" x14ac:dyDescent="0.3"/>
    <row r="11" spans="1:5" x14ac:dyDescent="0.25">
      <c r="A11" s="2" t="s">
        <v>12</v>
      </c>
      <c r="B11" s="3">
        <f>LOG((B7/B5) + (B3 - B4 + B2^2 / 2) * B6) / (B2 * SQRT(B6))</f>
        <v>-5.8687252976161591E-2</v>
      </c>
    </row>
    <row r="12" spans="1:5" ht="15.75" thickBot="1" x14ac:dyDescent="0.3">
      <c r="A12" s="4" t="s">
        <v>13</v>
      </c>
      <c r="B12" s="25">
        <f>B11 - B2 * SQRT(B6)</f>
        <v>-0.34152996545078063</v>
      </c>
      <c r="E1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17256</dc:creator>
  <cp:lastModifiedBy>17256</cp:lastModifiedBy>
  <dcterms:created xsi:type="dcterms:W3CDTF">2024-02-21T05:32:23Z</dcterms:created>
  <dcterms:modified xsi:type="dcterms:W3CDTF">2024-02-26T07:50:09Z</dcterms:modified>
</cp:coreProperties>
</file>