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mert/Desktop/"/>
    </mc:Choice>
  </mc:AlternateContent>
  <xr:revisionPtr revIDLastSave="0" documentId="13_ncr:1_{BD966FC6-012D-8745-9840-5118EC01C3A4}" xr6:coauthVersionLast="47" xr6:coauthVersionMax="47" xr10:uidLastSave="{00000000-0000-0000-0000-000000000000}"/>
  <bookViews>
    <workbookView xWindow="0" yWindow="520" windowWidth="28800" windowHeight="16360" activeTab="1" xr2:uid="{00000000-000D-0000-FFFF-FFFF00000000}"/>
  </bookViews>
  <sheets>
    <sheet name="NFLX Strategy" sheetId="1" r:id="rId1"/>
    <sheet name="AMZN Strategy" sheetId="9" r:id="rId2"/>
    <sheet name="NFLX Daily Changes" sheetId="2" r:id="rId3"/>
    <sheet name="AMZN Daily Changes" sheetId="3" r:id="rId4"/>
    <sheet name="10 Years Treasu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" i="9" l="1"/>
  <c r="H86" i="9"/>
  <c r="H85" i="9"/>
  <c r="H84" i="9"/>
  <c r="B84" i="9" s="1"/>
  <c r="H83" i="9"/>
  <c r="C83" i="9" s="1"/>
  <c r="H82" i="9"/>
  <c r="B82" i="9" s="1"/>
  <c r="H81" i="9"/>
  <c r="C81" i="9" s="1"/>
  <c r="H80" i="9"/>
  <c r="H79" i="9"/>
  <c r="H78" i="9"/>
  <c r="H77" i="9"/>
  <c r="C77" i="9" s="1"/>
  <c r="H76" i="9"/>
  <c r="B76" i="9" s="1"/>
  <c r="H75" i="9"/>
  <c r="C75" i="9" s="1"/>
  <c r="H74" i="9"/>
  <c r="B74" i="9" s="1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E21" i="9"/>
  <c r="E22" i="1"/>
  <c r="C74" i="9"/>
  <c r="E74" i="9"/>
  <c r="G74" i="9"/>
  <c r="G75" i="9"/>
  <c r="B75" i="9"/>
  <c r="C76" i="9"/>
  <c r="E76" i="9"/>
  <c r="G76" i="9"/>
  <c r="E77" i="9"/>
  <c r="G77" i="9"/>
  <c r="B77" i="9"/>
  <c r="C78" i="9"/>
  <c r="E78" i="9"/>
  <c r="G78" i="9"/>
  <c r="B78" i="9"/>
  <c r="C79" i="9"/>
  <c r="E79" i="9"/>
  <c r="G79" i="9"/>
  <c r="B79" i="9"/>
  <c r="C80" i="9"/>
  <c r="E80" i="9"/>
  <c r="G80" i="9"/>
  <c r="B80" i="9"/>
  <c r="G81" i="9"/>
  <c r="E82" i="9"/>
  <c r="G82" i="9"/>
  <c r="G83" i="9"/>
  <c r="B83" i="9"/>
  <c r="C84" i="9"/>
  <c r="E84" i="9"/>
  <c r="G84" i="9"/>
  <c r="C85" i="9"/>
  <c r="E85" i="9"/>
  <c r="G85" i="9"/>
  <c r="B85" i="9"/>
  <c r="C86" i="9"/>
  <c r="E86" i="9"/>
  <c r="G86" i="9"/>
  <c r="B86" i="9"/>
  <c r="C87" i="9"/>
  <c r="E87" i="9"/>
  <c r="G87" i="9"/>
  <c r="B87" i="9"/>
  <c r="G41" i="9"/>
  <c r="H41" i="9"/>
  <c r="B41" i="9" s="1"/>
  <c r="G42" i="9"/>
  <c r="H42" i="9"/>
  <c r="E42" i="9" s="1"/>
  <c r="G43" i="9"/>
  <c r="H43" i="9"/>
  <c r="B43" i="9" s="1"/>
  <c r="G44" i="9"/>
  <c r="H44" i="9"/>
  <c r="E44" i="9" s="1"/>
  <c r="G45" i="9"/>
  <c r="H45" i="9"/>
  <c r="B45" i="9" s="1"/>
  <c r="B46" i="9"/>
  <c r="C46" i="9"/>
  <c r="G46" i="9"/>
  <c r="H46" i="9"/>
  <c r="E46" i="9" s="1"/>
  <c r="G47" i="9"/>
  <c r="H47" i="9"/>
  <c r="C47" i="9" s="1"/>
  <c r="G48" i="9"/>
  <c r="H48" i="9"/>
  <c r="C48" i="9" s="1"/>
  <c r="G49" i="9"/>
  <c r="H49" i="9"/>
  <c r="B49" i="9" s="1"/>
  <c r="B50" i="9"/>
  <c r="C50" i="9"/>
  <c r="G50" i="9"/>
  <c r="H50" i="9"/>
  <c r="E50" i="9" s="1"/>
  <c r="G51" i="9"/>
  <c r="H51" i="9"/>
  <c r="E51" i="9" s="1"/>
  <c r="G52" i="9"/>
  <c r="H52" i="9"/>
  <c r="C52" i="9" s="1"/>
  <c r="G53" i="9"/>
  <c r="H53" i="9"/>
  <c r="B53" i="9" s="1"/>
  <c r="G54" i="9"/>
  <c r="H54" i="9"/>
  <c r="E54" i="9" s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C17" i="9"/>
  <c r="C16" i="9"/>
  <c r="H60" i="1"/>
  <c r="H29" i="1"/>
  <c r="F17" i="1"/>
  <c r="E17" i="1"/>
  <c r="B81" i="9" l="1"/>
  <c r="P81" i="9" s="1"/>
  <c r="K81" i="9" s="1"/>
  <c r="E83" i="9"/>
  <c r="E81" i="9"/>
  <c r="E75" i="9"/>
  <c r="P75" i="9" s="1"/>
  <c r="J75" i="9" s="1"/>
  <c r="C82" i="9"/>
  <c r="P82" i="9" s="1"/>
  <c r="P79" i="9"/>
  <c r="K79" i="9" s="1"/>
  <c r="Q79" i="9"/>
  <c r="O79" i="9" s="1"/>
  <c r="Q85" i="9"/>
  <c r="O85" i="9" s="1"/>
  <c r="P85" i="9"/>
  <c r="K85" i="9" s="1"/>
  <c r="Q81" i="9"/>
  <c r="O81" i="9" s="1"/>
  <c r="Q87" i="9"/>
  <c r="O87" i="9" s="1"/>
  <c r="P87" i="9"/>
  <c r="Q77" i="9"/>
  <c r="O77" i="9" s="1"/>
  <c r="P77" i="9"/>
  <c r="J77" i="9" s="1"/>
  <c r="Q80" i="9"/>
  <c r="O80" i="9" s="1"/>
  <c r="P80" i="9"/>
  <c r="Q76" i="9"/>
  <c r="O76" i="9" s="1"/>
  <c r="P76" i="9"/>
  <c r="K76" i="9" s="1"/>
  <c r="Q83" i="9"/>
  <c r="O83" i="9" s="1"/>
  <c r="P83" i="9"/>
  <c r="J83" i="9" s="1"/>
  <c r="Q75" i="9"/>
  <c r="Q84" i="9"/>
  <c r="O84" i="9" s="1"/>
  <c r="P84" i="9"/>
  <c r="P74" i="9"/>
  <c r="K74" i="9" s="1"/>
  <c r="Q74" i="9"/>
  <c r="O74" i="9" s="1"/>
  <c r="Q86" i="9"/>
  <c r="O86" i="9" s="1"/>
  <c r="P86" i="9"/>
  <c r="Q78" i="9"/>
  <c r="O78" i="9" s="1"/>
  <c r="P78" i="9"/>
  <c r="K78" i="9" s="1"/>
  <c r="Q50" i="9"/>
  <c r="O50" i="9" s="1"/>
  <c r="C51" i="9"/>
  <c r="C42" i="9"/>
  <c r="B51" i="9"/>
  <c r="P51" i="9" s="1"/>
  <c r="K51" i="9" s="1"/>
  <c r="B42" i="9"/>
  <c r="P42" i="9" s="1"/>
  <c r="K42" i="9" s="1"/>
  <c r="E43" i="9"/>
  <c r="B54" i="9"/>
  <c r="Q46" i="9"/>
  <c r="O46" i="9" s="1"/>
  <c r="E47" i="9"/>
  <c r="B47" i="9"/>
  <c r="C43" i="9"/>
  <c r="C54" i="9"/>
  <c r="E52" i="9"/>
  <c r="E48" i="9"/>
  <c r="E53" i="9"/>
  <c r="B52" i="9"/>
  <c r="P50" i="9"/>
  <c r="E49" i="9"/>
  <c r="B48" i="9"/>
  <c r="P46" i="9"/>
  <c r="E45" i="9"/>
  <c r="B44" i="9"/>
  <c r="E41" i="9"/>
  <c r="C44" i="9"/>
  <c r="C53" i="9"/>
  <c r="Q51" i="9"/>
  <c r="C49" i="9"/>
  <c r="C45" i="9"/>
  <c r="C41" i="9"/>
  <c r="G28" i="9"/>
  <c r="H28" i="9"/>
  <c r="B28" i="9" s="1"/>
  <c r="G61" i="9"/>
  <c r="B61" i="9"/>
  <c r="F16" i="9"/>
  <c r="E73" i="9"/>
  <c r="G73" i="9"/>
  <c r="H40" i="9"/>
  <c r="C40" i="9" s="1"/>
  <c r="G40" i="9"/>
  <c r="E72" i="9"/>
  <c r="G72" i="9"/>
  <c r="H39" i="9"/>
  <c r="G39" i="9"/>
  <c r="E71" i="9"/>
  <c r="G71" i="9"/>
  <c r="H38" i="9"/>
  <c r="B38" i="9" s="1"/>
  <c r="G38" i="9"/>
  <c r="E70" i="9"/>
  <c r="G70" i="9"/>
  <c r="H37" i="9"/>
  <c r="G37" i="9"/>
  <c r="E69" i="9"/>
  <c r="G69" i="9"/>
  <c r="H36" i="9"/>
  <c r="B36" i="9" s="1"/>
  <c r="G36" i="9"/>
  <c r="E68" i="9"/>
  <c r="G68" i="9"/>
  <c r="H35" i="9"/>
  <c r="B35" i="9" s="1"/>
  <c r="G35" i="9"/>
  <c r="E67" i="9"/>
  <c r="G67" i="9"/>
  <c r="H34" i="9"/>
  <c r="B34" i="9" s="1"/>
  <c r="G34" i="9"/>
  <c r="E66" i="9"/>
  <c r="G66" i="9"/>
  <c r="H33" i="9"/>
  <c r="G33" i="9"/>
  <c r="G65" i="9"/>
  <c r="H32" i="9"/>
  <c r="B32" i="9" s="1"/>
  <c r="G32" i="9"/>
  <c r="E64" i="9"/>
  <c r="G64" i="9"/>
  <c r="H31" i="9"/>
  <c r="G31" i="9"/>
  <c r="G63" i="9"/>
  <c r="H30" i="9"/>
  <c r="B30" i="9" s="1"/>
  <c r="G30" i="9"/>
  <c r="E62" i="9"/>
  <c r="G62" i="9"/>
  <c r="H29" i="9"/>
  <c r="G29" i="9"/>
  <c r="D17" i="9"/>
  <c r="F17" i="9" s="1"/>
  <c r="E16" i="9"/>
  <c r="E60" i="1"/>
  <c r="H84" i="1"/>
  <c r="E84" i="1" s="1"/>
  <c r="G84" i="1"/>
  <c r="H83" i="1"/>
  <c r="E83" i="1" s="1"/>
  <c r="G83" i="1"/>
  <c r="H82" i="1"/>
  <c r="G82" i="1"/>
  <c r="H81" i="1"/>
  <c r="E81" i="1" s="1"/>
  <c r="G81" i="1"/>
  <c r="H80" i="1"/>
  <c r="E80" i="1" s="1"/>
  <c r="G80" i="1"/>
  <c r="H79" i="1"/>
  <c r="E79" i="1" s="1"/>
  <c r="G79" i="1"/>
  <c r="H78" i="1"/>
  <c r="E78" i="1" s="1"/>
  <c r="G78" i="1"/>
  <c r="H77" i="1"/>
  <c r="E77" i="1" s="1"/>
  <c r="G77" i="1"/>
  <c r="H76" i="1"/>
  <c r="E76" i="1" s="1"/>
  <c r="G76" i="1"/>
  <c r="H75" i="1"/>
  <c r="E75" i="1" s="1"/>
  <c r="G75" i="1"/>
  <c r="H74" i="1"/>
  <c r="G74" i="1"/>
  <c r="H73" i="1"/>
  <c r="E73" i="1" s="1"/>
  <c r="G73" i="1"/>
  <c r="H72" i="1"/>
  <c r="E72" i="1" s="1"/>
  <c r="G72" i="1"/>
  <c r="H71" i="1"/>
  <c r="E71" i="1" s="1"/>
  <c r="G71" i="1"/>
  <c r="H70" i="1"/>
  <c r="G70" i="1"/>
  <c r="H69" i="1"/>
  <c r="E69" i="1" s="1"/>
  <c r="G69" i="1"/>
  <c r="H68" i="1"/>
  <c r="E68" i="1" s="1"/>
  <c r="G68" i="1"/>
  <c r="H67" i="1"/>
  <c r="G67" i="1"/>
  <c r="H66" i="1"/>
  <c r="G66" i="1"/>
  <c r="H65" i="1"/>
  <c r="E65" i="1" s="1"/>
  <c r="G65" i="1"/>
  <c r="H64" i="1"/>
  <c r="E64" i="1" s="1"/>
  <c r="G64" i="1"/>
  <c r="H63" i="1"/>
  <c r="G63" i="1"/>
  <c r="H62" i="1"/>
  <c r="G62" i="1"/>
  <c r="H61" i="1"/>
  <c r="E61" i="1" s="1"/>
  <c r="G61" i="1"/>
  <c r="G60" i="1"/>
  <c r="D18" i="1"/>
  <c r="F18" i="1" s="1"/>
  <c r="G31" i="1"/>
  <c r="H31" i="1"/>
  <c r="B31" i="1" s="1"/>
  <c r="G32" i="1"/>
  <c r="H32" i="1"/>
  <c r="C32" i="1" s="1"/>
  <c r="G33" i="1"/>
  <c r="H33" i="1"/>
  <c r="B33" i="1" s="1"/>
  <c r="G34" i="1"/>
  <c r="H34" i="1"/>
  <c r="C34" i="1" s="1"/>
  <c r="G35" i="1"/>
  <c r="H35" i="1"/>
  <c r="B35" i="1" s="1"/>
  <c r="G36" i="1"/>
  <c r="H36" i="1"/>
  <c r="E36" i="1" s="1"/>
  <c r="G37" i="1"/>
  <c r="H37" i="1"/>
  <c r="B37" i="1" s="1"/>
  <c r="G38" i="1"/>
  <c r="H38" i="1"/>
  <c r="E38" i="1" s="1"/>
  <c r="G39" i="1"/>
  <c r="H39" i="1"/>
  <c r="B39" i="1" s="1"/>
  <c r="G40" i="1"/>
  <c r="H40" i="1"/>
  <c r="E40" i="1" s="1"/>
  <c r="G41" i="1"/>
  <c r="H41" i="1"/>
  <c r="B41" i="1" s="1"/>
  <c r="G42" i="1"/>
  <c r="H42" i="1"/>
  <c r="E42" i="1" s="1"/>
  <c r="G43" i="1"/>
  <c r="H43" i="1"/>
  <c r="B43" i="1" s="1"/>
  <c r="G44" i="1"/>
  <c r="H44" i="1"/>
  <c r="E44" i="1" s="1"/>
  <c r="G45" i="1"/>
  <c r="H45" i="1"/>
  <c r="B45" i="1" s="1"/>
  <c r="G46" i="1"/>
  <c r="H46" i="1"/>
  <c r="C46" i="1" s="1"/>
  <c r="G47" i="1"/>
  <c r="H47" i="1"/>
  <c r="B47" i="1" s="1"/>
  <c r="G48" i="1"/>
  <c r="H48" i="1"/>
  <c r="B48" i="1" s="1"/>
  <c r="G49" i="1"/>
  <c r="H49" i="1"/>
  <c r="B49" i="1" s="1"/>
  <c r="G50" i="1"/>
  <c r="H50" i="1"/>
  <c r="B50" i="1" s="1"/>
  <c r="G51" i="1"/>
  <c r="H51" i="1"/>
  <c r="B51" i="1" s="1"/>
  <c r="G52" i="1"/>
  <c r="H52" i="1"/>
  <c r="B52" i="1" s="1"/>
  <c r="G53" i="1"/>
  <c r="H53" i="1"/>
  <c r="B53" i="1" s="1"/>
  <c r="G30" i="1"/>
  <c r="H30" i="1"/>
  <c r="B30" i="1" s="1"/>
  <c r="G29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" i="2"/>
  <c r="Q82" i="9" l="1"/>
  <c r="O82" i="9" s="1"/>
  <c r="J82" i="9"/>
  <c r="J86" i="9"/>
  <c r="J50" i="9"/>
  <c r="K75" i="9"/>
  <c r="L75" i="9" s="1"/>
  <c r="J84" i="9"/>
  <c r="K86" i="9"/>
  <c r="L86" i="9" s="1"/>
  <c r="J85" i="9"/>
  <c r="L76" i="9"/>
  <c r="K77" i="9"/>
  <c r="L77" i="9" s="1"/>
  <c r="L85" i="9"/>
  <c r="K83" i="9"/>
  <c r="M86" i="9"/>
  <c r="N86" i="9"/>
  <c r="O75" i="9"/>
  <c r="M85" i="9"/>
  <c r="N85" i="9"/>
  <c r="J81" i="9"/>
  <c r="J80" i="9"/>
  <c r="K80" i="9"/>
  <c r="L80" i="9" s="1"/>
  <c r="K84" i="9"/>
  <c r="L84" i="9" s="1"/>
  <c r="M74" i="9"/>
  <c r="N74" i="9"/>
  <c r="M76" i="9"/>
  <c r="N76" i="9"/>
  <c r="M87" i="9"/>
  <c r="N87" i="9"/>
  <c r="L81" i="9"/>
  <c r="M79" i="9"/>
  <c r="N79" i="9"/>
  <c r="M82" i="9"/>
  <c r="N82" i="9"/>
  <c r="M78" i="9"/>
  <c r="N78" i="9"/>
  <c r="K82" i="9"/>
  <c r="L82" i="9" s="1"/>
  <c r="J78" i="9"/>
  <c r="K87" i="9"/>
  <c r="L87" i="9" s="1"/>
  <c r="L78" i="9"/>
  <c r="J74" i="9"/>
  <c r="J76" i="9"/>
  <c r="J87" i="9"/>
  <c r="J79" i="9"/>
  <c r="M80" i="9"/>
  <c r="N80" i="9"/>
  <c r="N84" i="9"/>
  <c r="M84" i="9"/>
  <c r="M81" i="9"/>
  <c r="N81" i="9"/>
  <c r="N83" i="9"/>
  <c r="M83" i="9"/>
  <c r="L74" i="9"/>
  <c r="M75" i="9"/>
  <c r="N75" i="9"/>
  <c r="M77" i="9"/>
  <c r="N77" i="9"/>
  <c r="L79" i="9"/>
  <c r="P43" i="9"/>
  <c r="Q54" i="9"/>
  <c r="O54" i="9"/>
  <c r="Q41" i="9"/>
  <c r="O41" i="9" s="1"/>
  <c r="Q45" i="9"/>
  <c r="O45" i="9" s="1"/>
  <c r="N51" i="9"/>
  <c r="Q47" i="9"/>
  <c r="O47" i="9" s="1"/>
  <c r="Q42" i="9"/>
  <c r="O42" i="9" s="1"/>
  <c r="P49" i="9"/>
  <c r="M49" i="9" s="1"/>
  <c r="M51" i="9"/>
  <c r="J46" i="9"/>
  <c r="M43" i="9"/>
  <c r="N43" i="9"/>
  <c r="L51" i="9"/>
  <c r="S51" i="9" s="1"/>
  <c r="Q53" i="9"/>
  <c r="O53" i="9" s="1"/>
  <c r="Q43" i="9"/>
  <c r="O43" i="9" s="1"/>
  <c r="P45" i="9"/>
  <c r="K45" i="9" s="1"/>
  <c r="P54" i="9"/>
  <c r="K54" i="9" s="1"/>
  <c r="K43" i="9"/>
  <c r="P47" i="9"/>
  <c r="K47" i="9" s="1"/>
  <c r="N49" i="9"/>
  <c r="N42" i="9"/>
  <c r="M42" i="9"/>
  <c r="P48" i="9"/>
  <c r="K48" i="9" s="1"/>
  <c r="Q48" i="9"/>
  <c r="O48" i="9" s="1"/>
  <c r="J51" i="9"/>
  <c r="P44" i="9"/>
  <c r="Q44" i="9"/>
  <c r="O44" i="9" s="1"/>
  <c r="Q52" i="9"/>
  <c r="O52" i="9" s="1"/>
  <c r="P52" i="9"/>
  <c r="Q49" i="9"/>
  <c r="O49" i="9" s="1"/>
  <c r="P53" i="9"/>
  <c r="O51" i="9"/>
  <c r="P41" i="9"/>
  <c r="N50" i="9"/>
  <c r="M50" i="9"/>
  <c r="N46" i="9"/>
  <c r="M46" i="9"/>
  <c r="K46" i="9"/>
  <c r="K50" i="9"/>
  <c r="C29" i="1"/>
  <c r="B29" i="1"/>
  <c r="C60" i="1"/>
  <c r="C65" i="1"/>
  <c r="C70" i="1"/>
  <c r="C82" i="1"/>
  <c r="B60" i="1"/>
  <c r="B67" i="1"/>
  <c r="B81" i="1"/>
  <c r="C61" i="1"/>
  <c r="E82" i="1"/>
  <c r="B63" i="9"/>
  <c r="C38" i="1"/>
  <c r="B78" i="1"/>
  <c r="B38" i="1"/>
  <c r="C69" i="1"/>
  <c r="B70" i="1"/>
  <c r="C81" i="1"/>
  <c r="C70" i="9"/>
  <c r="C62" i="1"/>
  <c r="B66" i="1"/>
  <c r="E70" i="1"/>
  <c r="C79" i="1"/>
  <c r="B82" i="1"/>
  <c r="C78" i="1"/>
  <c r="B65" i="1"/>
  <c r="C76" i="1"/>
  <c r="C63" i="1"/>
  <c r="C67" i="1"/>
  <c r="C77" i="1"/>
  <c r="B63" i="1"/>
  <c r="B74" i="1"/>
  <c r="C83" i="1"/>
  <c r="B83" i="1"/>
  <c r="C68" i="1"/>
  <c r="E40" i="9"/>
  <c r="C71" i="1"/>
  <c r="B79" i="1"/>
  <c r="C84" i="1"/>
  <c r="E30" i="9"/>
  <c r="C66" i="9"/>
  <c r="E32" i="9"/>
  <c r="E63" i="9"/>
  <c r="C72" i="9"/>
  <c r="C38" i="9"/>
  <c r="B71" i="9"/>
  <c r="E38" i="9"/>
  <c r="E28" i="9"/>
  <c r="C28" i="9"/>
  <c r="B67" i="9"/>
  <c r="C32" i="9"/>
  <c r="E61" i="9"/>
  <c r="B39" i="9"/>
  <c r="C61" i="9"/>
  <c r="C36" i="9"/>
  <c r="B72" i="9"/>
  <c r="E36" i="9"/>
  <c r="C71" i="9"/>
  <c r="B69" i="9"/>
  <c r="C30" i="9"/>
  <c r="C64" i="9"/>
  <c r="C65" i="9"/>
  <c r="B40" i="9"/>
  <c r="B31" i="9"/>
  <c r="C67" i="9"/>
  <c r="B65" i="9"/>
  <c r="B73" i="9"/>
  <c r="B64" i="9"/>
  <c r="C62" i="9"/>
  <c r="B29" i="9"/>
  <c r="B33" i="9"/>
  <c r="B37" i="9"/>
  <c r="C63" i="9"/>
  <c r="C34" i="9"/>
  <c r="C68" i="9"/>
  <c r="B62" i="9"/>
  <c r="B66" i="9"/>
  <c r="B70" i="9"/>
  <c r="B68" i="9"/>
  <c r="E65" i="9"/>
  <c r="E34" i="9"/>
  <c r="C69" i="9"/>
  <c r="E17" i="9"/>
  <c r="E19" i="9" s="1"/>
  <c r="C29" i="9"/>
  <c r="C31" i="9"/>
  <c r="C33" i="9"/>
  <c r="C35" i="9"/>
  <c r="C37" i="9"/>
  <c r="C39" i="9"/>
  <c r="E29" i="9"/>
  <c r="E31" i="9"/>
  <c r="E33" i="9"/>
  <c r="E35" i="9"/>
  <c r="E37" i="9"/>
  <c r="E39" i="9"/>
  <c r="C73" i="9"/>
  <c r="B73" i="1"/>
  <c r="E63" i="1"/>
  <c r="E67" i="1"/>
  <c r="B80" i="1"/>
  <c r="B72" i="1"/>
  <c r="B64" i="1"/>
  <c r="C75" i="1"/>
  <c r="B71" i="1"/>
  <c r="C74" i="1"/>
  <c r="C66" i="1"/>
  <c r="E74" i="1"/>
  <c r="B62" i="1"/>
  <c r="C73" i="1"/>
  <c r="B77" i="1"/>
  <c r="B69" i="1"/>
  <c r="B61" i="1"/>
  <c r="C80" i="1"/>
  <c r="C72" i="1"/>
  <c r="C64" i="1"/>
  <c r="E62" i="1"/>
  <c r="E66" i="1"/>
  <c r="B84" i="1"/>
  <c r="B76" i="1"/>
  <c r="B68" i="1"/>
  <c r="B75" i="1"/>
  <c r="E18" i="1"/>
  <c r="E20" i="1" s="1"/>
  <c r="C42" i="1"/>
  <c r="B42" i="1"/>
  <c r="E34" i="1"/>
  <c r="E43" i="1"/>
  <c r="C43" i="1"/>
  <c r="E29" i="1"/>
  <c r="E47" i="1"/>
  <c r="E30" i="1"/>
  <c r="E49" i="1"/>
  <c r="C47" i="1"/>
  <c r="B34" i="1"/>
  <c r="E53" i="1"/>
  <c r="C51" i="1"/>
  <c r="B46" i="1"/>
  <c r="E33" i="1"/>
  <c r="E50" i="1"/>
  <c r="E45" i="1"/>
  <c r="B32" i="1"/>
  <c r="C50" i="1"/>
  <c r="E39" i="1"/>
  <c r="E46" i="1"/>
  <c r="E41" i="1"/>
  <c r="E35" i="1"/>
  <c r="E51" i="1"/>
  <c r="E37" i="1"/>
  <c r="E52" i="1"/>
  <c r="E48" i="1"/>
  <c r="E32" i="1"/>
  <c r="C52" i="1"/>
  <c r="C48" i="1"/>
  <c r="C44" i="1"/>
  <c r="C40" i="1"/>
  <c r="C36" i="1"/>
  <c r="B44" i="1"/>
  <c r="B40" i="1"/>
  <c r="B36" i="1"/>
  <c r="C53" i="1"/>
  <c r="C49" i="1"/>
  <c r="C45" i="1"/>
  <c r="C41" i="1"/>
  <c r="C37" i="1"/>
  <c r="C33" i="1"/>
  <c r="E31" i="1"/>
  <c r="C39" i="1"/>
  <c r="C35" i="1"/>
  <c r="C31" i="1"/>
  <c r="C30" i="1"/>
  <c r="R51" i="9" l="1"/>
  <c r="L50" i="9"/>
  <c r="S50" i="9" s="1"/>
  <c r="R50" i="9"/>
  <c r="L46" i="9"/>
  <c r="S46" i="9" s="1"/>
  <c r="R46" i="9"/>
  <c r="L54" i="9"/>
  <c r="R75" i="9"/>
  <c r="S75" i="9" s="1"/>
  <c r="R79" i="9"/>
  <c r="S79" i="9" s="1"/>
  <c r="R78" i="9"/>
  <c r="S78" i="9" s="1"/>
  <c r="R81" i="9"/>
  <c r="R85" i="9"/>
  <c r="S85" i="9" s="1"/>
  <c r="R86" i="9"/>
  <c r="S86" i="9" s="1"/>
  <c r="R74" i="9"/>
  <c r="R77" i="9"/>
  <c r="S77" i="9" s="1"/>
  <c r="R76" i="9"/>
  <c r="S76" i="9" s="1"/>
  <c r="R80" i="9"/>
  <c r="S80" i="9" s="1"/>
  <c r="S81" i="9"/>
  <c r="R87" i="9"/>
  <c r="S87" i="9" s="1"/>
  <c r="R84" i="9"/>
  <c r="S84" i="9" s="1"/>
  <c r="L83" i="9"/>
  <c r="R83" i="9" s="1"/>
  <c r="S83" i="9" s="1"/>
  <c r="R82" i="9"/>
  <c r="S82" i="9" s="1"/>
  <c r="J52" i="9"/>
  <c r="L45" i="9"/>
  <c r="K49" i="9"/>
  <c r="L42" i="9"/>
  <c r="S42" i="9" s="1"/>
  <c r="J42" i="9"/>
  <c r="M54" i="9"/>
  <c r="N54" i="9"/>
  <c r="J45" i="9"/>
  <c r="J43" i="9"/>
  <c r="N45" i="9"/>
  <c r="R45" i="9" s="1"/>
  <c r="M45" i="9"/>
  <c r="L43" i="9"/>
  <c r="S43" i="9" s="1"/>
  <c r="J49" i="9"/>
  <c r="L47" i="9"/>
  <c r="J47" i="9"/>
  <c r="N47" i="9"/>
  <c r="R47" i="9" s="1"/>
  <c r="M47" i="9"/>
  <c r="J54" i="9"/>
  <c r="L48" i="9"/>
  <c r="M53" i="9"/>
  <c r="N53" i="9"/>
  <c r="J53" i="9"/>
  <c r="K53" i="9"/>
  <c r="M48" i="9"/>
  <c r="N48" i="9"/>
  <c r="M41" i="9"/>
  <c r="N41" i="9"/>
  <c r="N44" i="9"/>
  <c r="M44" i="9"/>
  <c r="K44" i="9"/>
  <c r="J48" i="9"/>
  <c r="J41" i="9"/>
  <c r="K41" i="9"/>
  <c r="J44" i="9"/>
  <c r="N52" i="9"/>
  <c r="M52" i="9"/>
  <c r="K52" i="9"/>
  <c r="P48" i="1"/>
  <c r="N48" i="1" s="1"/>
  <c r="Q79" i="1"/>
  <c r="O79" i="1" s="1"/>
  <c r="P62" i="1"/>
  <c r="Q31" i="1"/>
  <c r="O31" i="1" s="1"/>
  <c r="Q71" i="9"/>
  <c r="O71" i="9" s="1"/>
  <c r="P43" i="1"/>
  <c r="M43" i="1" s="1"/>
  <c r="Q70" i="1"/>
  <c r="O70" i="1" s="1"/>
  <c r="Q63" i="1"/>
  <c r="O63" i="1" s="1"/>
  <c r="P32" i="1"/>
  <c r="K32" i="1" s="1"/>
  <c r="P64" i="1"/>
  <c r="P33" i="1"/>
  <c r="Q51" i="1"/>
  <c r="O51" i="1" s="1"/>
  <c r="P60" i="1"/>
  <c r="N60" i="1" s="1"/>
  <c r="P29" i="1"/>
  <c r="K29" i="1" s="1"/>
  <c r="Q65" i="9"/>
  <c r="O65" i="9" s="1"/>
  <c r="P39" i="1"/>
  <c r="M39" i="1" s="1"/>
  <c r="Q37" i="1"/>
  <c r="O37" i="1" s="1"/>
  <c r="P68" i="1"/>
  <c r="P80" i="1"/>
  <c r="P73" i="9"/>
  <c r="Q76" i="1"/>
  <c r="Q45" i="1"/>
  <c r="O45" i="1" s="1"/>
  <c r="P34" i="1"/>
  <c r="Q67" i="9"/>
  <c r="O67" i="9" s="1"/>
  <c r="Q61" i="9"/>
  <c r="O61" i="9" s="1"/>
  <c r="Q28" i="9"/>
  <c r="O28" i="9" s="1"/>
  <c r="P53" i="1"/>
  <c r="P84" i="1"/>
  <c r="Q42" i="1"/>
  <c r="O42" i="1" s="1"/>
  <c r="Q73" i="1"/>
  <c r="O73" i="1" s="1"/>
  <c r="P44" i="1"/>
  <c r="Q67" i="1"/>
  <c r="O67" i="1" s="1"/>
  <c r="P36" i="1"/>
  <c r="Q78" i="1"/>
  <c r="O78" i="1" s="1"/>
  <c r="P47" i="1"/>
  <c r="Q50" i="1"/>
  <c r="O50" i="1" s="1"/>
  <c r="P33" i="9"/>
  <c r="Q83" i="1"/>
  <c r="O83" i="1" s="1"/>
  <c r="Q52" i="1"/>
  <c r="O52" i="1" s="1"/>
  <c r="Q30" i="1"/>
  <c r="O30" i="1" s="1"/>
  <c r="P61" i="1"/>
  <c r="Q72" i="1"/>
  <c r="O72" i="1" s="1"/>
  <c r="P41" i="1"/>
  <c r="N41" i="1" s="1"/>
  <c r="Q37" i="9"/>
  <c r="O37" i="9" s="1"/>
  <c r="P63" i="9"/>
  <c r="P31" i="9"/>
  <c r="P46" i="1"/>
  <c r="K46" i="1" s="1"/>
  <c r="Q77" i="1"/>
  <c r="O77" i="1" s="1"/>
  <c r="Q66" i="1"/>
  <c r="O66" i="1" s="1"/>
  <c r="P35" i="1"/>
  <c r="N35" i="1" s="1"/>
  <c r="P69" i="1"/>
  <c r="P28" i="9"/>
  <c r="N28" i="9" s="1"/>
  <c r="Q39" i="9"/>
  <c r="O39" i="9" s="1"/>
  <c r="Q35" i="9"/>
  <c r="O35" i="9" s="1"/>
  <c r="Q29" i="9"/>
  <c r="O29" i="9" s="1"/>
  <c r="Q69" i="9"/>
  <c r="O69" i="9" s="1"/>
  <c r="P37" i="9"/>
  <c r="P39" i="9"/>
  <c r="Q75" i="1"/>
  <c r="O75" i="1" s="1"/>
  <c r="P75" i="1"/>
  <c r="Q71" i="1"/>
  <c r="O71" i="1" s="1"/>
  <c r="P71" i="1"/>
  <c r="P67" i="1"/>
  <c r="P49" i="1"/>
  <c r="M49" i="1" s="1"/>
  <c r="P50" i="1"/>
  <c r="K50" i="1" s="1"/>
  <c r="Q48" i="1"/>
  <c r="O48" i="1" s="1"/>
  <c r="Q49" i="1"/>
  <c r="O49" i="1" s="1"/>
  <c r="Q39" i="1"/>
  <c r="O39" i="1" s="1"/>
  <c r="P40" i="1"/>
  <c r="Q40" i="1"/>
  <c r="O40" i="1" s="1"/>
  <c r="R48" i="9" l="1"/>
  <c r="R54" i="9"/>
  <c r="S48" i="9"/>
  <c r="R43" i="9"/>
  <c r="L41" i="9"/>
  <c r="S41" i="9" s="1"/>
  <c r="R41" i="9"/>
  <c r="L49" i="9"/>
  <c r="S49" i="9" s="1"/>
  <c r="S45" i="9"/>
  <c r="L44" i="9"/>
  <c r="S44" i="9" s="1"/>
  <c r="L52" i="9"/>
  <c r="S52" i="9" s="1"/>
  <c r="L53" i="9"/>
  <c r="S53" i="9" s="1"/>
  <c r="R53" i="9"/>
  <c r="S47" i="9"/>
  <c r="S54" i="9"/>
  <c r="R42" i="9"/>
  <c r="K60" i="1"/>
  <c r="M60" i="1"/>
  <c r="M29" i="1"/>
  <c r="Q47" i="1"/>
  <c r="O47" i="1" s="1"/>
  <c r="Q62" i="1"/>
  <c r="O62" i="1" s="1"/>
  <c r="Q33" i="1"/>
  <c r="O33" i="1" s="1"/>
  <c r="P63" i="1"/>
  <c r="M63" i="1" s="1"/>
  <c r="N29" i="1"/>
  <c r="Q36" i="1"/>
  <c r="O36" i="1" s="1"/>
  <c r="Q29" i="1"/>
  <c r="O29" i="1" s="1"/>
  <c r="P79" i="1"/>
  <c r="M79" i="1" s="1"/>
  <c r="P37" i="1"/>
  <c r="N37" i="1" s="1"/>
  <c r="P31" i="1"/>
  <c r="K31" i="1" s="1"/>
  <c r="P83" i="1"/>
  <c r="J83" i="1" s="1"/>
  <c r="P42" i="1"/>
  <c r="K42" i="1" s="1"/>
  <c r="P51" i="1"/>
  <c r="K51" i="1" s="1"/>
  <c r="Q68" i="1"/>
  <c r="O68" i="1" s="1"/>
  <c r="Q34" i="1"/>
  <c r="O34" i="1" s="1"/>
  <c r="Q35" i="1"/>
  <c r="O35" i="1" s="1"/>
  <c r="P52" i="1"/>
  <c r="N52" i="1" s="1"/>
  <c r="N39" i="1"/>
  <c r="M48" i="1"/>
  <c r="Q43" i="1"/>
  <c r="O43" i="1" s="1"/>
  <c r="Q44" i="1"/>
  <c r="O44" i="1" s="1"/>
  <c r="Q80" i="1"/>
  <c r="O80" i="1" s="1"/>
  <c r="K48" i="1"/>
  <c r="L48" i="1" s="1"/>
  <c r="P30" i="1"/>
  <c r="K30" i="1" s="1"/>
  <c r="Q32" i="1"/>
  <c r="O32" i="1" s="1"/>
  <c r="K39" i="1"/>
  <c r="L39" i="1" s="1"/>
  <c r="P66" i="1"/>
  <c r="N66" i="1" s="1"/>
  <c r="Q53" i="1"/>
  <c r="O53" i="1" s="1"/>
  <c r="Q61" i="1"/>
  <c r="O61" i="1" s="1"/>
  <c r="P72" i="1"/>
  <c r="K72" i="1" s="1"/>
  <c r="P76" i="1"/>
  <c r="Q33" i="9"/>
  <c r="O33" i="9" s="1"/>
  <c r="N53" i="1"/>
  <c r="M53" i="1"/>
  <c r="K53" i="1"/>
  <c r="K69" i="1"/>
  <c r="N69" i="1"/>
  <c r="M69" i="1"/>
  <c r="M61" i="1"/>
  <c r="N61" i="1"/>
  <c r="K61" i="1"/>
  <c r="K80" i="1"/>
  <c r="N80" i="1"/>
  <c r="M80" i="1"/>
  <c r="K68" i="1"/>
  <c r="M68" i="1"/>
  <c r="N68" i="1"/>
  <c r="K84" i="1"/>
  <c r="N84" i="1"/>
  <c r="M84" i="1"/>
  <c r="K64" i="1"/>
  <c r="N64" i="1"/>
  <c r="M64" i="1"/>
  <c r="N62" i="1"/>
  <c r="Q84" i="1"/>
  <c r="J84" i="1" s="1"/>
  <c r="P77" i="1"/>
  <c r="M77" i="1" s="1"/>
  <c r="P65" i="9"/>
  <c r="M65" i="9" s="1"/>
  <c r="P78" i="1"/>
  <c r="Q60" i="1"/>
  <c r="J60" i="1" s="1"/>
  <c r="Q69" i="1"/>
  <c r="O69" i="1" s="1"/>
  <c r="Q31" i="9"/>
  <c r="O31" i="9" s="1"/>
  <c r="P73" i="1"/>
  <c r="Q64" i="1"/>
  <c r="O64" i="1" s="1"/>
  <c r="Q81" i="1"/>
  <c r="O81" i="1" s="1"/>
  <c r="P81" i="1"/>
  <c r="Q38" i="1"/>
  <c r="O38" i="1" s="1"/>
  <c r="P38" i="1"/>
  <c r="Q74" i="1"/>
  <c r="O74" i="1" s="1"/>
  <c r="P74" i="1"/>
  <c r="Q46" i="1"/>
  <c r="O46" i="1" s="1"/>
  <c r="Q41" i="1"/>
  <c r="O41" i="1" s="1"/>
  <c r="P45" i="1"/>
  <c r="K45" i="1" s="1"/>
  <c r="Q65" i="1"/>
  <c r="O65" i="1" s="1"/>
  <c r="P65" i="1"/>
  <c r="Q82" i="1"/>
  <c r="O82" i="1" s="1"/>
  <c r="P82" i="1"/>
  <c r="P70" i="1"/>
  <c r="M28" i="9"/>
  <c r="P71" i="9"/>
  <c r="M71" i="9" s="1"/>
  <c r="P61" i="9"/>
  <c r="J61" i="9" s="1"/>
  <c r="K28" i="9"/>
  <c r="L28" i="9" s="1"/>
  <c r="Q63" i="9"/>
  <c r="O63" i="9" s="1"/>
  <c r="Q73" i="9"/>
  <c r="O73" i="9" s="1"/>
  <c r="P69" i="9"/>
  <c r="N69" i="9" s="1"/>
  <c r="J28" i="9"/>
  <c r="Q68" i="9"/>
  <c r="O68" i="9" s="1"/>
  <c r="P68" i="9"/>
  <c r="Q64" i="9"/>
  <c r="O64" i="9" s="1"/>
  <c r="P64" i="9"/>
  <c r="Q62" i="9"/>
  <c r="O62" i="9" s="1"/>
  <c r="P62" i="9"/>
  <c r="P72" i="9"/>
  <c r="Q72" i="9"/>
  <c r="O72" i="9" s="1"/>
  <c r="Q30" i="9"/>
  <c r="O30" i="9" s="1"/>
  <c r="P30" i="9"/>
  <c r="P29" i="9"/>
  <c r="J29" i="9" s="1"/>
  <c r="P34" i="9"/>
  <c r="Q34" i="9"/>
  <c r="O34" i="9" s="1"/>
  <c r="P32" i="9"/>
  <c r="Q32" i="9"/>
  <c r="O32" i="9" s="1"/>
  <c r="P36" i="9"/>
  <c r="Q36" i="9"/>
  <c r="O36" i="9" s="1"/>
  <c r="P35" i="9"/>
  <c r="J35" i="9" s="1"/>
  <c r="P67" i="9"/>
  <c r="J67" i="9" s="1"/>
  <c r="P38" i="9"/>
  <c r="Q38" i="9"/>
  <c r="O38" i="9" s="1"/>
  <c r="Q70" i="9"/>
  <c r="O70" i="9" s="1"/>
  <c r="P70" i="9"/>
  <c r="Q40" i="9"/>
  <c r="O40" i="9" s="1"/>
  <c r="P40" i="9"/>
  <c r="P66" i="9"/>
  <c r="Q66" i="9"/>
  <c r="O66" i="9" s="1"/>
  <c r="J39" i="9"/>
  <c r="N33" i="9"/>
  <c r="M33" i="9"/>
  <c r="J37" i="9"/>
  <c r="K33" i="9"/>
  <c r="N37" i="9"/>
  <c r="M37" i="9"/>
  <c r="N73" i="9"/>
  <c r="M73" i="9"/>
  <c r="K73" i="9"/>
  <c r="N31" i="9"/>
  <c r="M31" i="9"/>
  <c r="K31" i="9"/>
  <c r="N39" i="9"/>
  <c r="M39" i="9"/>
  <c r="K39" i="9"/>
  <c r="M63" i="9"/>
  <c r="N63" i="9"/>
  <c r="K63" i="9"/>
  <c r="K37" i="9"/>
  <c r="K62" i="1"/>
  <c r="M62" i="1"/>
  <c r="K41" i="1"/>
  <c r="M41" i="1"/>
  <c r="O76" i="1"/>
  <c r="M71" i="1"/>
  <c r="N71" i="1"/>
  <c r="K71" i="1"/>
  <c r="J71" i="1"/>
  <c r="M67" i="1"/>
  <c r="N67" i="1"/>
  <c r="K67" i="1"/>
  <c r="M75" i="1"/>
  <c r="N75" i="1"/>
  <c r="K75" i="1"/>
  <c r="J67" i="1"/>
  <c r="J75" i="1"/>
  <c r="N49" i="1"/>
  <c r="K49" i="1"/>
  <c r="N43" i="1"/>
  <c r="K43" i="1"/>
  <c r="K35" i="1"/>
  <c r="N50" i="1"/>
  <c r="M50" i="1"/>
  <c r="M35" i="1"/>
  <c r="N47" i="1"/>
  <c r="M47" i="1"/>
  <c r="K47" i="1"/>
  <c r="N32" i="1"/>
  <c r="M32" i="1"/>
  <c r="J49" i="1"/>
  <c r="J39" i="1"/>
  <c r="N33" i="1"/>
  <c r="M33" i="1"/>
  <c r="K33" i="1"/>
  <c r="J40" i="1"/>
  <c r="N40" i="1"/>
  <c r="M40" i="1"/>
  <c r="K40" i="1"/>
  <c r="N44" i="1"/>
  <c r="M44" i="1"/>
  <c r="K44" i="1"/>
  <c r="M46" i="1"/>
  <c r="N46" i="1"/>
  <c r="L50" i="1"/>
  <c r="J50" i="1"/>
  <c r="N36" i="1"/>
  <c r="M36" i="1"/>
  <c r="K36" i="1"/>
  <c r="K34" i="1"/>
  <c r="N34" i="1"/>
  <c r="M34" i="1"/>
  <c r="J48" i="1"/>
  <c r="R44" i="9" l="1"/>
  <c r="R52" i="9"/>
  <c r="R49" i="9"/>
  <c r="K83" i="1"/>
  <c r="L83" i="1" s="1"/>
  <c r="J47" i="1"/>
  <c r="J42" i="1"/>
  <c r="J31" i="9"/>
  <c r="L31" i="1"/>
  <c r="R39" i="1"/>
  <c r="J62" i="1"/>
  <c r="N83" i="1"/>
  <c r="M31" i="1"/>
  <c r="K52" i="1"/>
  <c r="L52" i="1" s="1"/>
  <c r="M83" i="1"/>
  <c r="M30" i="1"/>
  <c r="M52" i="1"/>
  <c r="K63" i="1"/>
  <c r="L63" i="1" s="1"/>
  <c r="J52" i="1"/>
  <c r="J31" i="1"/>
  <c r="J63" i="1"/>
  <c r="N63" i="1"/>
  <c r="J65" i="9"/>
  <c r="K65" i="9"/>
  <c r="L65" i="9" s="1"/>
  <c r="N65" i="9"/>
  <c r="N31" i="1"/>
  <c r="J63" i="9"/>
  <c r="J33" i="1"/>
  <c r="J34" i="1"/>
  <c r="J36" i="1"/>
  <c r="M42" i="1"/>
  <c r="L51" i="1"/>
  <c r="N51" i="1"/>
  <c r="J29" i="1"/>
  <c r="L29" i="1"/>
  <c r="L42" i="1"/>
  <c r="N42" i="1"/>
  <c r="K79" i="1"/>
  <c r="L79" i="1" s="1"/>
  <c r="M51" i="1"/>
  <c r="J79" i="1"/>
  <c r="N79" i="1"/>
  <c r="N30" i="1"/>
  <c r="L53" i="1"/>
  <c r="R53" i="1" s="1"/>
  <c r="J68" i="1"/>
  <c r="K37" i="1"/>
  <c r="L37" i="1" s="1"/>
  <c r="J30" i="1"/>
  <c r="M37" i="1"/>
  <c r="J44" i="1"/>
  <c r="J37" i="1"/>
  <c r="J51" i="1"/>
  <c r="J46" i="1"/>
  <c r="R48" i="1"/>
  <c r="L80" i="1"/>
  <c r="R80" i="1" s="1"/>
  <c r="J35" i="1"/>
  <c r="J43" i="1"/>
  <c r="L46" i="1"/>
  <c r="R46" i="1" s="1"/>
  <c r="J41" i="1"/>
  <c r="J80" i="1"/>
  <c r="L32" i="1"/>
  <c r="R32" i="1" s="1"/>
  <c r="J53" i="1"/>
  <c r="L45" i="1"/>
  <c r="J45" i="1"/>
  <c r="O60" i="1"/>
  <c r="J66" i="1"/>
  <c r="L60" i="1"/>
  <c r="K66" i="1"/>
  <c r="L66" i="1" s="1"/>
  <c r="N45" i="1"/>
  <c r="J32" i="1"/>
  <c r="R50" i="1"/>
  <c r="S50" i="1" s="1"/>
  <c r="O84" i="1"/>
  <c r="M66" i="1"/>
  <c r="L61" i="1"/>
  <c r="R61" i="1" s="1"/>
  <c r="M76" i="1"/>
  <c r="K76" i="1"/>
  <c r="L63" i="9"/>
  <c r="R63" i="9" s="1"/>
  <c r="K69" i="9"/>
  <c r="L72" i="1"/>
  <c r="L68" i="1"/>
  <c r="R68" i="1" s="1"/>
  <c r="L62" i="1"/>
  <c r="R62" i="1" s="1"/>
  <c r="L43" i="1"/>
  <c r="R43" i="1" s="1"/>
  <c r="L37" i="9"/>
  <c r="R37" i="9" s="1"/>
  <c r="L84" i="1"/>
  <c r="R84" i="1" s="1"/>
  <c r="S84" i="1" s="1"/>
  <c r="J33" i="9"/>
  <c r="L49" i="1"/>
  <c r="R49" i="1" s="1"/>
  <c r="S49" i="1" s="1"/>
  <c r="L75" i="1"/>
  <c r="R75" i="1" s="1"/>
  <c r="L31" i="9"/>
  <c r="R31" i="9" s="1"/>
  <c r="M45" i="1"/>
  <c r="J72" i="1"/>
  <c r="L47" i="1"/>
  <c r="R47" i="1" s="1"/>
  <c r="L67" i="1"/>
  <c r="R67" i="1" s="1"/>
  <c r="L44" i="1"/>
  <c r="R44" i="1" s="1"/>
  <c r="L41" i="1"/>
  <c r="R41" i="1" s="1"/>
  <c r="L39" i="9"/>
  <c r="R39" i="9" s="1"/>
  <c r="J73" i="9"/>
  <c r="S74" i="9" s="1"/>
  <c r="N76" i="1"/>
  <c r="L36" i="1"/>
  <c r="R36" i="1" s="1"/>
  <c r="L40" i="1"/>
  <c r="R40" i="1" s="1"/>
  <c r="S40" i="1" s="1"/>
  <c r="J64" i="1"/>
  <c r="L33" i="9"/>
  <c r="R33" i="9" s="1"/>
  <c r="N72" i="1"/>
  <c r="L73" i="9"/>
  <c r="R73" i="9" s="1"/>
  <c r="L33" i="1"/>
  <c r="R33" i="1" s="1"/>
  <c r="L71" i="1"/>
  <c r="R71" i="1" s="1"/>
  <c r="L34" i="1"/>
  <c r="R34" i="1" s="1"/>
  <c r="L30" i="1"/>
  <c r="L35" i="1"/>
  <c r="R35" i="1" s="1"/>
  <c r="L64" i="1"/>
  <c r="R64" i="1" s="1"/>
  <c r="M72" i="1"/>
  <c r="J61" i="1"/>
  <c r="J76" i="1"/>
  <c r="N71" i="9"/>
  <c r="K73" i="1"/>
  <c r="M73" i="1"/>
  <c r="N73" i="1"/>
  <c r="J73" i="1"/>
  <c r="M65" i="1"/>
  <c r="J65" i="1"/>
  <c r="K65" i="1"/>
  <c r="N65" i="1"/>
  <c r="M38" i="1"/>
  <c r="J38" i="1"/>
  <c r="S39" i="1" s="1"/>
  <c r="K38" i="1"/>
  <c r="N38" i="1"/>
  <c r="L69" i="1"/>
  <c r="R69" i="1" s="1"/>
  <c r="K81" i="1"/>
  <c r="M81" i="1"/>
  <c r="N81" i="1"/>
  <c r="J81" i="1"/>
  <c r="K70" i="1"/>
  <c r="N70" i="1"/>
  <c r="J70" i="1"/>
  <c r="M70" i="1"/>
  <c r="K78" i="1"/>
  <c r="N78" i="1"/>
  <c r="M78" i="1"/>
  <c r="J78" i="1"/>
  <c r="J71" i="9"/>
  <c r="J69" i="1"/>
  <c r="K82" i="1"/>
  <c r="J82" i="1"/>
  <c r="N82" i="1"/>
  <c r="M82" i="1"/>
  <c r="K71" i="9"/>
  <c r="K77" i="1"/>
  <c r="J77" i="1"/>
  <c r="N77" i="1"/>
  <c r="N74" i="1"/>
  <c r="M74" i="1"/>
  <c r="K74" i="1"/>
  <c r="J74" i="1"/>
  <c r="N61" i="9"/>
  <c r="M61" i="9"/>
  <c r="K61" i="9"/>
  <c r="L61" i="9" s="1"/>
  <c r="M35" i="9"/>
  <c r="N35" i="9"/>
  <c r="K35" i="9"/>
  <c r="J69" i="9"/>
  <c r="M69" i="9"/>
  <c r="K67" i="9"/>
  <c r="M67" i="9"/>
  <c r="K29" i="9"/>
  <c r="M29" i="9"/>
  <c r="N29" i="9"/>
  <c r="K40" i="9"/>
  <c r="M40" i="9"/>
  <c r="J40" i="9"/>
  <c r="N40" i="9"/>
  <c r="N34" i="9"/>
  <c r="J34" i="9"/>
  <c r="K34" i="9"/>
  <c r="M34" i="9"/>
  <c r="K72" i="9"/>
  <c r="M72" i="9"/>
  <c r="N72" i="9"/>
  <c r="J72" i="9"/>
  <c r="J68" i="9"/>
  <c r="K68" i="9"/>
  <c r="N68" i="9"/>
  <c r="M68" i="9"/>
  <c r="N67" i="9"/>
  <c r="K62" i="9"/>
  <c r="M62" i="9"/>
  <c r="N62" i="9"/>
  <c r="J62" i="9"/>
  <c r="K70" i="9"/>
  <c r="J70" i="9"/>
  <c r="M70" i="9"/>
  <c r="N70" i="9"/>
  <c r="K32" i="9"/>
  <c r="M32" i="9"/>
  <c r="N32" i="9"/>
  <c r="J32" i="9"/>
  <c r="J36" i="9"/>
  <c r="N36" i="9"/>
  <c r="K36" i="9"/>
  <c r="M36" i="9"/>
  <c r="K30" i="9"/>
  <c r="N30" i="9"/>
  <c r="J30" i="9"/>
  <c r="M30" i="9"/>
  <c r="M64" i="9"/>
  <c r="N64" i="9"/>
  <c r="J64" i="9"/>
  <c r="K64" i="9"/>
  <c r="M66" i="9"/>
  <c r="N66" i="9"/>
  <c r="K66" i="9"/>
  <c r="J66" i="9"/>
  <c r="K38" i="9"/>
  <c r="M38" i="9"/>
  <c r="J38" i="9"/>
  <c r="N38" i="9"/>
  <c r="S48" i="1" l="1"/>
  <c r="R52" i="1"/>
  <c r="R83" i="1"/>
  <c r="R31" i="1"/>
  <c r="S31" i="1" s="1"/>
  <c r="S34" i="1"/>
  <c r="R63" i="1"/>
  <c r="S63" i="1" s="1"/>
  <c r="R65" i="9"/>
  <c r="S65" i="9" s="1"/>
  <c r="S68" i="1"/>
  <c r="S73" i="9"/>
  <c r="S63" i="9"/>
  <c r="S37" i="9"/>
  <c r="S39" i="9"/>
  <c r="R42" i="1"/>
  <c r="S42" i="1" s="1"/>
  <c r="R51" i="1"/>
  <c r="S51" i="1" s="1"/>
  <c r="S33" i="1"/>
  <c r="S80" i="1"/>
  <c r="S47" i="1"/>
  <c r="S52" i="1"/>
  <c r="R30" i="1"/>
  <c r="S30" i="1" s="1"/>
  <c r="R79" i="1"/>
  <c r="S79" i="1" s="1"/>
  <c r="S41" i="1"/>
  <c r="S46" i="1"/>
  <c r="R37" i="1"/>
  <c r="S37" i="1" s="1"/>
  <c r="S44" i="1"/>
  <c r="S43" i="1"/>
  <c r="S53" i="1"/>
  <c r="S35" i="1"/>
  <c r="S36" i="1"/>
  <c r="S32" i="1"/>
  <c r="R66" i="1"/>
  <c r="S66" i="1" s="1"/>
  <c r="R45" i="1"/>
  <c r="S45" i="1" s="1"/>
  <c r="S62" i="1"/>
  <c r="S71" i="1"/>
  <c r="S67" i="1"/>
  <c r="S64" i="1"/>
  <c r="R72" i="1"/>
  <c r="S72" i="1" s="1"/>
  <c r="L38" i="1"/>
  <c r="R38" i="1" s="1"/>
  <c r="S38" i="1" s="1"/>
  <c r="L71" i="9"/>
  <c r="R71" i="9" s="1"/>
  <c r="S71" i="9" s="1"/>
  <c r="S31" i="9"/>
  <c r="L38" i="9"/>
  <c r="R38" i="9" s="1"/>
  <c r="S38" i="9" s="1"/>
  <c r="L70" i="9"/>
  <c r="R70" i="9" s="1"/>
  <c r="S70" i="9" s="1"/>
  <c r="L68" i="9"/>
  <c r="R68" i="9" s="1"/>
  <c r="S68" i="9" s="1"/>
  <c r="L29" i="9"/>
  <c r="R29" i="9" s="1"/>
  <c r="S29" i="9" s="1"/>
  <c r="L69" i="9"/>
  <c r="R69" i="9" s="1"/>
  <c r="S69" i="9" s="1"/>
  <c r="L64" i="9"/>
  <c r="R64" i="9" s="1"/>
  <c r="S64" i="9" s="1"/>
  <c r="L72" i="9"/>
  <c r="R72" i="9" s="1"/>
  <c r="S72" i="9" s="1"/>
  <c r="L40" i="9"/>
  <c r="L35" i="9"/>
  <c r="R35" i="9" s="1"/>
  <c r="S35" i="9" s="1"/>
  <c r="L76" i="1"/>
  <c r="R76" i="1" s="1"/>
  <c r="S76" i="1" s="1"/>
  <c r="S33" i="9"/>
  <c r="L36" i="9"/>
  <c r="R36" i="9" s="1"/>
  <c r="S36" i="9" s="1"/>
  <c r="L82" i="1"/>
  <c r="R82" i="1" s="1"/>
  <c r="S82" i="1" s="1"/>
  <c r="L78" i="1"/>
  <c r="R78" i="1" s="1"/>
  <c r="S78" i="1" s="1"/>
  <c r="L65" i="1"/>
  <c r="R65" i="1" s="1"/>
  <c r="S65" i="1" s="1"/>
  <c r="S75" i="1"/>
  <c r="S83" i="1"/>
  <c r="S69" i="1"/>
  <c r="L66" i="9"/>
  <c r="R66" i="9" s="1"/>
  <c r="S66" i="9" s="1"/>
  <c r="L67" i="9"/>
  <c r="R67" i="9" s="1"/>
  <c r="S67" i="9" s="1"/>
  <c r="L30" i="9"/>
  <c r="R30" i="9" s="1"/>
  <c r="S30" i="9" s="1"/>
  <c r="L32" i="9"/>
  <c r="R32" i="9" s="1"/>
  <c r="S32" i="9" s="1"/>
  <c r="L62" i="9"/>
  <c r="R62" i="9" s="1"/>
  <c r="S62" i="9" s="1"/>
  <c r="L74" i="1"/>
  <c r="R74" i="1" s="1"/>
  <c r="S74" i="1" s="1"/>
  <c r="L73" i="1"/>
  <c r="R73" i="1" s="1"/>
  <c r="S73" i="1" s="1"/>
  <c r="L34" i="9"/>
  <c r="R34" i="9" s="1"/>
  <c r="S34" i="9" s="1"/>
  <c r="L77" i="1"/>
  <c r="R77" i="1" s="1"/>
  <c r="S77" i="1" s="1"/>
  <c r="L70" i="1"/>
  <c r="R70" i="1" s="1"/>
  <c r="S70" i="1" s="1"/>
  <c r="L81" i="1"/>
  <c r="R81" i="1" s="1"/>
  <c r="S81" i="1" s="1"/>
  <c r="S61" i="1"/>
  <c r="R40" i="9" l="1"/>
  <c r="S40" i="9"/>
</calcChain>
</file>

<file path=xl/sharedStrings.xml><?xml version="1.0" encoding="utf-8"?>
<sst xmlns="http://schemas.openxmlformats.org/spreadsheetml/2006/main" count="157" uniqueCount="61">
  <si>
    <t>Price of the underlying</t>
  </si>
  <si>
    <t>Risk-free interest rate (%)</t>
  </si>
  <si>
    <t>Strike price</t>
  </si>
  <si>
    <t>Dividend yield (%)</t>
  </si>
  <si>
    <t>Delta</t>
  </si>
  <si>
    <t>Theta</t>
  </si>
  <si>
    <t>Gamma</t>
  </si>
  <si>
    <t>Vega</t>
  </si>
  <si>
    <t>Rho</t>
  </si>
  <si>
    <t>Date</t>
  </si>
  <si>
    <t>Open</t>
  </si>
  <si>
    <t>High</t>
  </si>
  <si>
    <t>Low</t>
  </si>
  <si>
    <t>Close</t>
  </si>
  <si>
    <t>Option Price</t>
  </si>
  <si>
    <t>Daily Change %</t>
  </si>
  <si>
    <t>K1</t>
  </si>
  <si>
    <t>K2</t>
  </si>
  <si>
    <t>Option Trade Day</t>
  </si>
  <si>
    <t>Option End Day</t>
  </si>
  <si>
    <t>Time to expiration</t>
  </si>
  <si>
    <t>D1</t>
  </si>
  <si>
    <t>D2</t>
  </si>
  <si>
    <t>Last Price</t>
  </si>
  <si>
    <t>Control</t>
  </si>
  <si>
    <r>
      <rPr>
        <b/>
        <sz val="12"/>
        <color theme="1"/>
        <rFont val="Calibri"/>
        <family val="2"/>
      </rPr>
      <t>∆</t>
    </r>
    <r>
      <rPr>
        <b/>
        <sz val="10"/>
        <color theme="1"/>
        <rFont val="Calibri"/>
        <family val="2"/>
      </rPr>
      <t>∏</t>
    </r>
  </si>
  <si>
    <t>Call Options Used</t>
  </si>
  <si>
    <t>For Long Position:</t>
  </si>
  <si>
    <t>For Short Position:</t>
  </si>
  <si>
    <t>Contract Name</t>
  </si>
  <si>
    <t>Strike</t>
  </si>
  <si>
    <t>Last Tade Date</t>
  </si>
  <si>
    <t>Bid</t>
  </si>
  <si>
    <t>Ask</t>
  </si>
  <si>
    <t>Change</t>
  </si>
  <si>
    <t>%Change</t>
  </si>
  <si>
    <t>Volume</t>
  </si>
  <si>
    <t>Open Interest</t>
  </si>
  <si>
    <t>Implied Vol.</t>
  </si>
  <si>
    <t>NFLX240405C00380000</t>
  </si>
  <si>
    <t>2024-03-05 3:51PM EDT</t>
  </si>
  <si>
    <t>-</t>
  </si>
  <si>
    <t xml:space="preserve">NFLX240405C00460000	</t>
  </si>
  <si>
    <t>2024-03-04 3:48PM EDT</t>
  </si>
  <si>
    <t>Implied volatility (%)</t>
  </si>
  <si>
    <t>S =</t>
  </si>
  <si>
    <t>Quantity</t>
  </si>
  <si>
    <t>Premium</t>
  </si>
  <si>
    <t>Amount</t>
  </si>
  <si>
    <t>380 CALL LONG</t>
  </si>
  <si>
    <t>460 CALL SHORT</t>
  </si>
  <si>
    <t>Net Premium</t>
  </si>
  <si>
    <t>Profit</t>
  </si>
  <si>
    <t>LONG POSITION</t>
  </si>
  <si>
    <t>SHORT POSITION</t>
  </si>
  <si>
    <t>MSFT240412C00515000</t>
  </si>
  <si>
    <t>2024-03-14 11:56AM EDT</t>
  </si>
  <si>
    <t>MSFT240412C00520000</t>
  </si>
  <si>
    <t>2024-03-14 1:19PM EDT</t>
  </si>
  <si>
    <t>515 CALL BUY</t>
  </si>
  <si>
    <t>520 CALL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</si>
</sst>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_-[$$-409]* #,##0.00_ ;_-[$$-409]* \-#,##0.00\ ;_-[$$-409]* &quot;-&quot;??_ ;_-@_ "/>
    <numFmt numFmtId="167" formatCode="0.000%"/>
    <numFmt numFmtId="168" formatCode="_-* #,##0_-;\-* #,##0_-;_-* &quot;-&quot;??_-;_-@_-"/>
    <numFmt numFmtId="169" formatCode="0.0000%"/>
    <numFmt numFmtId="170" formatCode="0.00000%"/>
    <numFmt numFmtId="171" formatCode="_([$$-409]* #,##0.00_);_([$$-409]* \(#,##0.00\);_([$$-409]* &quot;-&quot;??_);_(@_)"/>
    <numFmt numFmtId="172" formatCode="[$$-409]#,##0.00_);\([$$-409]#,##0.00\)"/>
    <numFmt numFmtId="173" formatCode="[$$-409]#,##0.00"/>
    <numFmt numFmtId="174" formatCode="#,##0.0000_);\(#,##0.0000\)"/>
  </numFmts>
  <fonts count="1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232A3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4" xfId="0" applyNumberFormat="1" applyBorder="1"/>
    <xf numFmtId="164" fontId="0" fillId="0" borderId="0" xfId="1" applyFont="1"/>
    <xf numFmtId="0" fontId="4" fillId="0" borderId="0" xfId="0" applyFont="1"/>
    <xf numFmtId="164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166" fontId="3" fillId="0" borderId="9" xfId="0" applyNumberFormat="1" applyFont="1" applyBorder="1" applyAlignment="1">
      <alignment horizontal="center" vertical="center"/>
    </xf>
    <xf numFmtId="0" fontId="0" fillId="0" borderId="6" xfId="0" applyBorder="1"/>
    <xf numFmtId="169" fontId="0" fillId="0" borderId="0" xfId="2" applyNumberFormat="1" applyFont="1"/>
    <xf numFmtId="170" fontId="0" fillId="0" borderId="0" xfId="2" applyNumberFormat="1" applyFont="1"/>
    <xf numFmtId="171" fontId="0" fillId="0" borderId="0" xfId="0" applyNumberFormat="1"/>
    <xf numFmtId="169" fontId="0" fillId="0" borderId="0" xfId="0" applyNumberFormat="1"/>
    <xf numFmtId="43" fontId="0" fillId="0" borderId="0" xfId="0" applyNumberFormat="1"/>
    <xf numFmtId="0" fontId="9" fillId="0" borderId="0" xfId="0" applyFont="1"/>
    <xf numFmtId="0" fontId="8" fillId="0" borderId="0" xfId="0" applyFont="1"/>
    <xf numFmtId="0" fontId="8" fillId="0" borderId="1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4" xfId="0" applyFont="1" applyBorder="1"/>
    <xf numFmtId="0" fontId="10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2" fontId="10" fillId="0" borderId="11" xfId="0" applyNumberFormat="1" applyFont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72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72" fontId="0" fillId="0" borderId="11" xfId="0" applyNumberForma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7" fontId="2" fillId="0" borderId="1" xfId="2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" fontId="0" fillId="0" borderId="1" xfId="1" applyNumberFormat="1" applyFont="1" applyFill="1" applyBorder="1" applyAlignment="1">
      <alignment horizontal="center"/>
    </xf>
    <xf numFmtId="4" fontId="0" fillId="0" borderId="5" xfId="1" applyNumberFormat="1" applyFon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67" fontId="2" fillId="0" borderId="11" xfId="2" applyNumberFormat="1" applyFont="1" applyFill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4" fontId="0" fillId="0" borderId="11" xfId="1" applyNumberFormat="1" applyFont="1" applyFill="1" applyBorder="1" applyAlignment="1">
      <alignment horizontal="center"/>
    </xf>
    <xf numFmtId="4" fontId="0" fillId="0" borderId="7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2" fontId="0" fillId="0" borderId="11" xfId="0" applyNumberFormat="1" applyBorder="1" applyAlignment="1">
      <alignment horizontal="center" vertical="center"/>
    </xf>
    <xf numFmtId="37" fontId="0" fillId="0" borderId="5" xfId="1" applyNumberFormat="1" applyFont="1" applyBorder="1" applyAlignment="1">
      <alignment horizontal="center" vertical="center"/>
    </xf>
    <xf numFmtId="37" fontId="0" fillId="0" borderId="7" xfId="1" applyNumberFormat="1" applyFont="1" applyBorder="1" applyAlignment="1">
      <alignment horizontal="center" vertical="center"/>
    </xf>
    <xf numFmtId="173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3" fillId="0" borderId="8" xfId="1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168" fontId="0" fillId="0" borderId="0" xfId="0" applyNumberFormat="1"/>
    <xf numFmtId="174" fontId="2" fillId="0" borderId="1" xfId="1" applyNumberFormat="1" applyFont="1" applyFill="1" applyBorder="1" applyAlignment="1">
      <alignment horizontal="center" vertical="center"/>
    </xf>
    <xf numFmtId="174" fontId="2" fillId="0" borderId="11" xfId="1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7" fontId="0" fillId="0" borderId="5" xfId="1" applyNumberFormat="1" applyFont="1" applyBorder="1" applyAlignment="1">
      <alignment horizontal="center"/>
    </xf>
    <xf numFmtId="37" fontId="0" fillId="0" borderId="7" xfId="1" applyNumberFormat="1" applyFont="1" applyBorder="1" applyAlignment="1">
      <alignment horizontal="center"/>
    </xf>
    <xf numFmtId="172" fontId="3" fillId="0" borderId="9" xfId="0" applyNumberFormat="1" applyFont="1" applyBorder="1" applyAlignment="1">
      <alignment horizontal="center" vertical="center"/>
    </xf>
    <xf numFmtId="14" fontId="0" fillId="0" borderId="6" xfId="0" applyNumberFormat="1" applyBorder="1"/>
    <xf numFmtId="0" fontId="0" fillId="0" borderId="5" xfId="0" applyBorder="1"/>
    <xf numFmtId="0" fontId="0" fillId="0" borderId="0" xfId="0" applyAlignment="1">
      <alignment horizontal="center"/>
    </xf>
    <xf numFmtId="164" fontId="0" fillId="0" borderId="10" xfId="1" applyFont="1" applyBorder="1" applyAlignment="1">
      <alignment horizontal="center"/>
    </xf>
    <xf numFmtId="164" fontId="0" fillId="0" borderId="10" xfId="1" applyFont="1" applyFill="1" applyBorder="1" applyAlignment="1">
      <alignment horizontal="center"/>
    </xf>
    <xf numFmtId="164" fontId="0" fillId="0" borderId="3" xfId="1" applyFont="1" applyFill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4" fontId="11" fillId="0" borderId="4" xfId="0" applyNumberFormat="1" applyFont="1" applyBorder="1" applyAlignment="1">
      <alignment horizontal="center"/>
    </xf>
    <xf numFmtId="10" fontId="0" fillId="0" borderId="5" xfId="2" applyNumberFormat="1" applyFont="1" applyFill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1" applyFont="1" applyFill="1" applyAlignment="1">
      <alignment horizontal="center"/>
    </xf>
    <xf numFmtId="4" fontId="0" fillId="0" borderId="1" xfId="1" applyNumberFormat="1" applyFont="1" applyBorder="1" applyAlignment="1">
      <alignment horizontal="center"/>
    </xf>
    <xf numFmtId="4" fontId="11" fillId="0" borderId="1" xfId="1" applyNumberFormat="1" applyFont="1" applyFill="1" applyBorder="1" applyAlignment="1">
      <alignment horizontal="center"/>
    </xf>
    <xf numFmtId="4" fontId="0" fillId="0" borderId="11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0" fontId="11" fillId="0" borderId="5" xfId="2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4296</xdr:colOff>
      <xdr:row>0</xdr:row>
      <xdr:rowOff>92635</xdr:rowOff>
    </xdr:from>
    <xdr:to>
      <xdr:col>22</xdr:col>
      <xdr:colOff>447750</xdr:colOff>
      <xdr:row>13</xdr:row>
      <xdr:rowOff>9524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1002" y="92635"/>
          <a:ext cx="5523454" cy="259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303742</xdr:colOff>
      <xdr:row>0</xdr:row>
      <xdr:rowOff>14111</xdr:rowOff>
    </xdr:from>
    <xdr:to>
      <xdr:col>24</xdr:col>
      <xdr:colOff>63409</xdr:colOff>
      <xdr:row>12</xdr:row>
      <xdr:rowOff>155927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0075" y="14111"/>
          <a:ext cx="5559333" cy="2625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84"/>
  <sheetViews>
    <sheetView showGridLines="0" topLeftCell="A42" zoomScaleNormal="100" workbookViewId="0">
      <selection activeCell="H50" sqref="H50"/>
    </sheetView>
  </sheetViews>
  <sheetFormatPr baseColWidth="10" defaultColWidth="8.83203125" defaultRowHeight="15" x14ac:dyDescent="0.2"/>
  <cols>
    <col min="1" max="1" width="18.5" bestFit="1" customWidth="1"/>
    <col min="2" max="2" width="21.1640625" bestFit="1" customWidth="1"/>
    <col min="3" max="3" width="20" bestFit="1" customWidth="1"/>
    <col min="4" max="4" width="13.5" bestFit="1" customWidth="1"/>
    <col min="5" max="5" width="14.5" bestFit="1" customWidth="1"/>
    <col min="6" max="6" width="16.5" bestFit="1" customWidth="1"/>
    <col min="7" max="7" width="10.5" bestFit="1" customWidth="1"/>
    <col min="8" max="8" width="14.1640625" bestFit="1" customWidth="1"/>
    <col min="9" max="9" width="9.5" bestFit="1" customWidth="1"/>
    <col min="10" max="10" width="8.6640625" bestFit="1" customWidth="1"/>
    <col min="11" max="12" width="12.33203125" bestFit="1" customWidth="1"/>
    <col min="13" max="13" width="11" bestFit="1" customWidth="1"/>
    <col min="14" max="14" width="5" bestFit="1" customWidth="1"/>
    <col min="15" max="17" width="5.5" bestFit="1" customWidth="1"/>
    <col min="18" max="19" width="10.5" bestFit="1" customWidth="1"/>
    <col min="20" max="20" width="10.6640625" bestFit="1" customWidth="1"/>
    <col min="21" max="21" width="10" bestFit="1" customWidth="1"/>
    <col min="22" max="22" width="14" bestFit="1" customWidth="1"/>
    <col min="23" max="23" width="9.83203125" bestFit="1" customWidth="1"/>
    <col min="24" max="24" width="9" bestFit="1" customWidth="1"/>
    <col min="25" max="25" width="10.5" bestFit="1" customWidth="1"/>
    <col min="26" max="26" width="7.83203125" bestFit="1" customWidth="1"/>
    <col min="27" max="28" width="9.83203125" bestFit="1" customWidth="1"/>
    <col min="29" max="29" width="6.5" bestFit="1" customWidth="1"/>
    <col min="30" max="30" width="5.5" bestFit="1" customWidth="1"/>
    <col min="31" max="31" width="6" bestFit="1" customWidth="1"/>
    <col min="32" max="32" width="7" bestFit="1" customWidth="1"/>
    <col min="33" max="36" width="5.5" bestFit="1" customWidth="1"/>
    <col min="37" max="37" width="13.33203125" bestFit="1" customWidth="1"/>
    <col min="39" max="39" width="11.5" bestFit="1" customWidth="1"/>
  </cols>
  <sheetData>
    <row r="2" spans="1:13" ht="19" x14ac:dyDescent="0.25">
      <c r="A2" s="16" t="s">
        <v>26</v>
      </c>
    </row>
    <row r="3" spans="1:13" ht="20" thickBot="1" x14ac:dyDescent="0.3">
      <c r="A3" s="16"/>
    </row>
    <row r="4" spans="1:13" ht="16" x14ac:dyDescent="0.2">
      <c r="A4" s="2"/>
      <c r="B4" s="18" t="s">
        <v>29</v>
      </c>
      <c r="C4" s="18" t="s">
        <v>31</v>
      </c>
      <c r="D4" s="18" t="s">
        <v>30</v>
      </c>
      <c r="E4" s="18" t="s">
        <v>23</v>
      </c>
      <c r="F4" s="18" t="s">
        <v>32</v>
      </c>
      <c r="G4" s="18" t="s">
        <v>33</v>
      </c>
      <c r="H4" s="18" t="s">
        <v>34</v>
      </c>
      <c r="I4" s="18" t="s">
        <v>35</v>
      </c>
      <c r="J4" s="18" t="s">
        <v>36</v>
      </c>
      <c r="K4" s="18" t="s">
        <v>37</v>
      </c>
      <c r="L4" s="19" t="s">
        <v>38</v>
      </c>
      <c r="M4" s="17"/>
    </row>
    <row r="5" spans="1:13" ht="16" x14ac:dyDescent="0.2">
      <c r="A5" s="20" t="s">
        <v>27</v>
      </c>
      <c r="B5" s="21" t="s">
        <v>39</v>
      </c>
      <c r="C5" s="21" t="s">
        <v>40</v>
      </c>
      <c r="D5" s="22">
        <v>380</v>
      </c>
      <c r="E5" s="22">
        <v>217.99</v>
      </c>
      <c r="F5" s="22">
        <v>243.3</v>
      </c>
      <c r="G5" s="22">
        <v>248.05</v>
      </c>
      <c r="H5" s="22">
        <v>0</v>
      </c>
      <c r="I5" s="21" t="s">
        <v>41</v>
      </c>
      <c r="J5" s="21">
        <v>2</v>
      </c>
      <c r="K5" s="21">
        <v>0</v>
      </c>
      <c r="L5" s="23">
        <v>3.5488</v>
      </c>
    </row>
    <row r="6" spans="1:13" ht="17" thickBot="1" x14ac:dyDescent="0.25">
      <c r="A6" s="10" t="s">
        <v>28</v>
      </c>
      <c r="B6" s="24" t="s">
        <v>42</v>
      </c>
      <c r="C6" s="24" t="s">
        <v>43</v>
      </c>
      <c r="D6" s="25">
        <v>460</v>
      </c>
      <c r="E6" s="25">
        <v>160.75</v>
      </c>
      <c r="F6" s="25">
        <v>168.05</v>
      </c>
      <c r="G6" s="25">
        <v>171.75</v>
      </c>
      <c r="H6" s="25">
        <v>0</v>
      </c>
      <c r="I6" s="24" t="s">
        <v>41</v>
      </c>
      <c r="J6" s="24">
        <v>1</v>
      </c>
      <c r="K6" s="24">
        <v>1</v>
      </c>
      <c r="L6" s="26">
        <v>3.1677</v>
      </c>
    </row>
    <row r="15" spans="1:13" ht="16" thickBot="1" x14ac:dyDescent="0.25"/>
    <row r="16" spans="1:13" x14ac:dyDescent="0.2">
      <c r="A16" s="60"/>
      <c r="B16" s="38"/>
      <c r="C16" s="38" t="s">
        <v>23</v>
      </c>
      <c r="D16" s="38" t="s">
        <v>48</v>
      </c>
      <c r="E16" s="38" t="s">
        <v>47</v>
      </c>
      <c r="F16" s="61" t="s">
        <v>46</v>
      </c>
    </row>
    <row r="17" spans="1:19" x14ac:dyDescent="0.2">
      <c r="A17" s="62" t="s">
        <v>16</v>
      </c>
      <c r="B17" s="63" t="s">
        <v>49</v>
      </c>
      <c r="C17" s="64">
        <v>217.99</v>
      </c>
      <c r="D17" s="78">
        <v>1400</v>
      </c>
      <c r="E17" s="64">
        <f>+D17*C17</f>
        <v>305186</v>
      </c>
      <c r="F17" s="68">
        <f>+D17*100*360</f>
        <v>50400000</v>
      </c>
    </row>
    <row r="18" spans="1:19" ht="16" thickBot="1" x14ac:dyDescent="0.25">
      <c r="A18" s="65" t="s">
        <v>17</v>
      </c>
      <c r="B18" s="66" t="s">
        <v>50</v>
      </c>
      <c r="C18" s="67">
        <v>160.75</v>
      </c>
      <c r="D18" s="79">
        <f>+D17</f>
        <v>1400</v>
      </c>
      <c r="E18" s="67">
        <f>+D18*C18</f>
        <v>225050</v>
      </c>
      <c r="F18" s="69">
        <f>+D18*100*360</f>
        <v>50400000</v>
      </c>
    </row>
    <row r="19" spans="1:19" x14ac:dyDescent="0.2">
      <c r="D19" s="4"/>
      <c r="E19" s="4"/>
    </row>
    <row r="20" spans="1:19" x14ac:dyDescent="0.2">
      <c r="D20" s="71" t="s">
        <v>51</v>
      </c>
      <c r="E20" s="70">
        <f>+E18-E17</f>
        <v>-80136</v>
      </c>
      <c r="N20" s="13"/>
    </row>
    <row r="21" spans="1:19" ht="16" thickBot="1" x14ac:dyDescent="0.25">
      <c r="H21" s="13"/>
    </row>
    <row r="22" spans="1:19" ht="17" thickBot="1" x14ac:dyDescent="0.25">
      <c r="D22" s="72" t="s">
        <v>52</v>
      </c>
      <c r="E22" s="9">
        <f>+(460-380)*100*D17</f>
        <v>11200000</v>
      </c>
    </row>
    <row r="26" spans="1:19" x14ac:dyDescent="0.2">
      <c r="A26" s="73" t="s">
        <v>45</v>
      </c>
      <c r="B26" s="74">
        <v>380</v>
      </c>
    </row>
    <row r="27" spans="1:19" ht="16" thickBot="1" x14ac:dyDescent="0.25"/>
    <row r="28" spans="1:19" ht="33" customHeight="1" x14ac:dyDescent="0.2">
      <c r="A28" s="35" t="s">
        <v>53</v>
      </c>
      <c r="B28" s="36" t="s">
        <v>0</v>
      </c>
      <c r="C28" s="36" t="s">
        <v>1</v>
      </c>
      <c r="D28" s="37" t="s">
        <v>2</v>
      </c>
      <c r="E28" s="36" t="s">
        <v>20</v>
      </c>
      <c r="F28" s="36" t="s">
        <v>44</v>
      </c>
      <c r="G28" s="36" t="s">
        <v>3</v>
      </c>
      <c r="H28" s="36" t="s">
        <v>18</v>
      </c>
      <c r="I28" s="36" t="s">
        <v>19</v>
      </c>
      <c r="J28" s="36" t="s">
        <v>14</v>
      </c>
      <c r="K28" s="37" t="s">
        <v>4</v>
      </c>
      <c r="L28" s="37" t="s">
        <v>5</v>
      </c>
      <c r="M28" s="37" t="s">
        <v>6</v>
      </c>
      <c r="N28" s="37" t="s">
        <v>7</v>
      </c>
      <c r="O28" s="37" t="s">
        <v>8</v>
      </c>
      <c r="P28" s="38" t="s">
        <v>21</v>
      </c>
      <c r="Q28" s="38" t="s">
        <v>22</v>
      </c>
      <c r="R28" s="39" t="s">
        <v>25</v>
      </c>
      <c r="S28" s="40" t="s">
        <v>24</v>
      </c>
    </row>
    <row r="29" spans="1:19" ht="18.75" customHeight="1" x14ac:dyDescent="0.2">
      <c r="A29" s="41">
        <v>45350</v>
      </c>
      <c r="B29" s="42">
        <f>+(VLOOKUP(H29,'NFLX Daily Changes'!A:C,3,FALSE)+VLOOKUP(H29,'NFLX Daily Changes'!A:D,4,FALSE))/2</f>
        <v>594.08999649999998</v>
      </c>
      <c r="C29" s="43">
        <f>(+VLOOKUP(H29,'10 Years Treasury'!A:C,3,FALSE)+VLOOKUP('NFLX Strategy'!H29,'10 Years Treasury'!A:D,4,FALSE))/2/100</f>
        <v>4.3070000000000004E-2</v>
      </c>
      <c r="D29" s="44">
        <v>380</v>
      </c>
      <c r="E29" s="76">
        <f>+(I29-H29)/365</f>
        <v>0.10136986301369863</v>
      </c>
      <c r="F29" s="45">
        <v>3.5488</v>
      </c>
      <c r="G29" s="46">
        <f>0/100</f>
        <v>0</v>
      </c>
      <c r="H29" s="47">
        <f>+A29</f>
        <v>45350</v>
      </c>
      <c r="I29" s="47">
        <v>45387</v>
      </c>
      <c r="J29" s="42">
        <f>((B29*EXP(((-1*G29)*E29)))*NORMSDIST(P29))-((D29*EXP(((-1*C29)*E29)))*NORMSDIST(Q29))</f>
        <v>330.31861035680913</v>
      </c>
      <c r="K29" s="45">
        <f>EXP(((-1*G29)*E29))*NORMSDIST(P29)</f>
        <v>0.83255184200771326</v>
      </c>
      <c r="L29" s="45">
        <f>((((-1*((((B29*((1/SQRT((2*PI())))*EXP(((-1*POWER(P29,2))/2))))*F29)*EXP(((-1*E29)*G29)))/(2*SQRT(E29))))+((G29*B29)*K29))-(((C29*D29)*EXP(((-1*C29)*E29)))*NORMSDIST(Q29))))/365</f>
        <v>-2.2926380808683251</v>
      </c>
      <c r="M29" s="45">
        <f>((((1/SQRT((2*PI())))*EXP(((-1*POWER(P29,2))/2)))*EXP(((-1*E29)*G29)))/((B29*F29)*SQRT(E29)))</f>
        <v>3.7333855276013353E-4</v>
      </c>
      <c r="N29" s="45">
        <f>(((((1/SQRT((2*PI())))*EXP(((-1*POWER(P29,2))/2)))*EXP(((-1*E29)*G29)))*B29)*SQRT(E29))/100</f>
        <v>0.4740211318613452</v>
      </c>
      <c r="O29" s="45">
        <f>((((D29*E29)*EXP(((-1*C29)*E29)))*NORMSDIST(Q29))*EXP(((-1*G29)*E29)))/100</f>
        <v>0.16654268740443853</v>
      </c>
      <c r="P29" s="45">
        <f>(LN((B29/D29))+(((C29-G29)+(POWER(F29,2)/2))*E29))/(F29*SQRT(E29))</f>
        <v>0.9642984535697291</v>
      </c>
      <c r="Q29" s="45">
        <f>(LN((B29/D29))+(((C29-G29)-(POWER(F29,2)/2))*E29))/(F29*SQRT(E29))</f>
        <v>-0.16559099826609694</v>
      </c>
      <c r="R29" s="30"/>
      <c r="S29" s="48"/>
    </row>
    <row r="30" spans="1:19" ht="18.75" customHeight="1" x14ac:dyDescent="0.2">
      <c r="A30" s="41">
        <v>45351</v>
      </c>
      <c r="B30" s="42">
        <f>+(VLOOKUP(H30,'NFLX Daily Changes'!A:C,3,FALSE)+VLOOKUP(H30,'NFLX Daily Changes'!A:D,4,FALSE))/2</f>
        <v>599.8399965000001</v>
      </c>
      <c r="C30" s="43">
        <f>(+VLOOKUP(H30,'10 Years Treasury'!A:C,3,FALSE)+VLOOKUP('NFLX Strategy'!H30,'10 Years Treasury'!A:D,4,FALSE))/2/100</f>
        <v>4.2925000000000005E-2</v>
      </c>
      <c r="D30" s="44">
        <v>380</v>
      </c>
      <c r="E30" s="76">
        <f>+(I30-H30)/365</f>
        <v>9.8630136986301367E-2</v>
      </c>
      <c r="F30" s="45">
        <v>3.5488</v>
      </c>
      <c r="G30" s="46">
        <f>0/100</f>
        <v>0</v>
      </c>
      <c r="H30" s="47">
        <f>+A30</f>
        <v>45351</v>
      </c>
      <c r="I30" s="47">
        <v>45387</v>
      </c>
      <c r="J30" s="42">
        <f>((B30*EXP(((-1*G30)*E30)))*NORMSDIST(P30))-((D30*EXP(((-1*C30)*E30)))*NORMSDIST(Q30))</f>
        <v>332.79545302637024</v>
      </c>
      <c r="K30" s="45">
        <f>EXP(((-1*G30)*E30))*NORMSDIST(P30)</f>
        <v>0.83413722760288411</v>
      </c>
      <c r="L30" s="45">
        <f>((((-1*((((B30*((1/SQRT((2*PI())))*EXP(((-1*POWER(P30,2))/2))))*F30)*EXP(((-1*E30)*G30)))/(2*SQRT(E30))))+((G30*B30)*K30))-(((C30*D30)*EXP(((-1*C30)*E30)))*NORMSDIST(Q30))))/365</f>
        <v>-2.3323769019970757</v>
      </c>
      <c r="M30" s="45">
        <f>((((1/SQRT((2*PI())))*EXP(((-1*POWER(P30,2))/2)))*EXP(((-1*E30)*G30)))/((B30*F30)*SQRT(E30)))</f>
        <v>3.7256584863239688E-4</v>
      </c>
      <c r="N30" s="45">
        <f>(((((1/SQRT((2*PI())))*EXP(((-1*POWER(P30,2))/2)))*EXP(((-1*E30)*G30)))*B30)*SQRT(E30))/100</f>
        <v>0.4692076070381051</v>
      </c>
      <c r="O30" s="45">
        <f>((((D30*E30)*EXP(((-1*C30)*E30)))*NORMSDIST(Q30))*EXP(((-1*G30)*E30)))/100</f>
        <v>0.16525816634905993</v>
      </c>
      <c r="P30" s="45">
        <f>(LN((B30/D30))+(((C30-G30)+(POWER(F30,2)/2))*E30))/(F30*SQRT(E30))</f>
        <v>0.97064408507682698</v>
      </c>
      <c r="Q30" s="45">
        <f>(LN((B30/D30))+(((C30-G30)-(POWER(F30,2)/2))*E30))/(F30*SQRT(E30))</f>
        <v>-0.14387200481606349</v>
      </c>
      <c r="R30" s="49">
        <f>(K30*(B30-B29)+N30*(F30-F29)+L30*(A30-A29)+1/2*M30*(B30-B29)^2)</f>
        <v>2.4700711359048073</v>
      </c>
      <c r="S30" s="50">
        <f>J30-J29-R30</f>
        <v>6.7715336563010098E-3</v>
      </c>
    </row>
    <row r="31" spans="1:19" ht="18.75" customHeight="1" x14ac:dyDescent="0.2">
      <c r="A31" s="41">
        <v>45352</v>
      </c>
      <c r="B31" s="42">
        <f>+(VLOOKUP(H31,'NFLX Daily Changes'!A:C,3,FALSE)+VLOOKUP(H31,'NFLX Daily Changes'!A:D,4,FALSE))/2</f>
        <v>609.89001450000001</v>
      </c>
      <c r="C31" s="43">
        <f>(+VLOOKUP(H31,'10 Years Treasury'!A:C,3,FALSE)+VLOOKUP('NFLX Strategy'!H31,'10 Years Treasury'!A:D,4,FALSE))/2/100</f>
        <v>4.2750000000000003E-2</v>
      </c>
      <c r="D31" s="44">
        <v>380</v>
      </c>
      <c r="E31" s="76">
        <f t="shared" ref="E31:E53" si="0">+(I31-H31)/365</f>
        <v>9.5890410958904104E-2</v>
      </c>
      <c r="F31" s="45">
        <v>3.5488</v>
      </c>
      <c r="G31" s="46">
        <f t="shared" ref="G31:G53" si="1">0/100</f>
        <v>0</v>
      </c>
      <c r="H31" s="47">
        <f t="shared" ref="H31:H53" si="2">+A31</f>
        <v>45352</v>
      </c>
      <c r="I31" s="47">
        <v>45387</v>
      </c>
      <c r="J31" s="42">
        <f t="shared" ref="J31:J53" si="3">((B31*EXP(((-1*G31)*E31)))*NORMSDIST(P31))-((D31*EXP(((-1*C31)*E31)))*NORMSDIST(Q31))</f>
        <v>338.83836186449798</v>
      </c>
      <c r="K31" s="45">
        <f t="shared" ref="K31:K53" si="4">EXP(((-1*G31)*E31))*NORMSDIST(P31)</f>
        <v>0.83737129155793788</v>
      </c>
      <c r="L31" s="45">
        <f t="shared" ref="L31:L53" si="5">((((-1*((((B31*((1/SQRT((2*PI())))*EXP(((-1*POWER(P31,2))/2))))*F31)*EXP(((-1*E31)*G31)))/(2*SQRT(E31))))+((G31*B31)*K31))-(((C31*D31)*EXP(((-1*C31)*E31)))*NORMSDIST(Q31))))/365</f>
        <v>-2.3746465878438059</v>
      </c>
      <c r="M31" s="45">
        <f t="shared" ref="M31:M53" si="6">((((1/SQRT((2*PI())))*EXP(((-1*POWER(P31,2))/2)))*EXP(((-1*E31)*G31)))/((B31*F31)*SQRT(E31)))</f>
        <v>3.669092067232923E-4</v>
      </c>
      <c r="N31" s="45">
        <f t="shared" ref="N31:N53" si="7">(((((1/SQRT((2*PI())))*EXP(((-1*POWER(P31,2))/2)))*EXP(((-1*E31)*G31)))*B31)*SQRT(E31))/100</f>
        <v>0.46442796201036429</v>
      </c>
      <c r="O31" s="45">
        <f t="shared" ref="O31:O53" si="8">((((D31*E31)*EXP(((-1*C31)*E31)))*NORMSDIST(Q31))*EXP(((-1*G31)*E31)))/100</f>
        <v>0.16480303986295822</v>
      </c>
      <c r="P31" s="45">
        <f t="shared" ref="P31:P53" si="9">(LN((B31/D31))+(((C31-G31)+(POWER(F31,2)/2))*E31))/(F31*SQRT(E31))</f>
        <v>0.98371143278572504</v>
      </c>
      <c r="Q31" s="45">
        <f t="shared" ref="Q31:Q53" si="10">(LN((B31/D31))+(((C31-G31)-(POWER(F31,2)/2))*E31))/(F31*SQRT(E31))</f>
        <v>-0.11521625177336862</v>
      </c>
      <c r="R31" s="49">
        <f t="shared" ref="R31:R53" si="11">(K31*(B31-B30)+N31*(F31-F30)+L31*(A31-A30)+1/2*M31*(B31-B30)^2)</f>
        <v>6.059479404946611</v>
      </c>
      <c r="S31" s="50">
        <f t="shared" ref="S31:S53" si="12">J31-J30-R31</f>
        <v>-1.657056681886715E-2</v>
      </c>
    </row>
    <row r="32" spans="1:19" ht="18.75" customHeight="1" x14ac:dyDescent="0.2">
      <c r="A32" s="41">
        <v>45355</v>
      </c>
      <c r="B32" s="42">
        <f>+(VLOOKUP(H32,'NFLX Daily Changes'!A:C,3,FALSE)+VLOOKUP(H32,'NFLX Daily Changes'!A:D,4,FALSE))/2</f>
        <v>619.75</v>
      </c>
      <c r="C32" s="43">
        <f>(+VLOOKUP(H32,'10 Years Treasury'!A:C,3,FALSE)+VLOOKUP('NFLX Strategy'!H32,'10 Years Treasury'!A:D,4,FALSE))/2/100</f>
        <v>4.2140000000000004E-2</v>
      </c>
      <c r="D32" s="44">
        <v>380</v>
      </c>
      <c r="E32" s="76">
        <f t="shared" si="0"/>
        <v>8.7671232876712329E-2</v>
      </c>
      <c r="F32" s="45">
        <v>3.5488</v>
      </c>
      <c r="G32" s="46">
        <f t="shared" si="1"/>
        <v>0</v>
      </c>
      <c r="H32" s="47">
        <f t="shared" si="2"/>
        <v>45355</v>
      </c>
      <c r="I32" s="47">
        <v>45387</v>
      </c>
      <c r="J32" s="42">
        <f t="shared" si="3"/>
        <v>339.79236951471148</v>
      </c>
      <c r="K32" s="45">
        <f t="shared" si="4"/>
        <v>0.83998888506965463</v>
      </c>
      <c r="L32" s="45">
        <f t="shared" si="5"/>
        <v>-2.4967517827581363</v>
      </c>
      <c r="M32" s="45">
        <f t="shared" si="6"/>
        <v>3.7364242116453737E-4</v>
      </c>
      <c r="N32" s="45">
        <f t="shared" si="7"/>
        <v>0.44650660416692117</v>
      </c>
      <c r="O32" s="45">
        <f t="shared" si="8"/>
        <v>0.15850147244467461</v>
      </c>
      <c r="P32" s="45">
        <f t="shared" si="9"/>
        <v>0.99441220239775163</v>
      </c>
      <c r="Q32" s="45">
        <f t="shared" si="10"/>
        <v>-5.6363644141953093E-2</v>
      </c>
      <c r="R32" s="49">
        <f t="shared" si="11"/>
        <v>0.81018550861825278</v>
      </c>
      <c r="S32" s="50">
        <f t="shared" si="12"/>
        <v>0.1438221415952452</v>
      </c>
    </row>
    <row r="33" spans="1:19" ht="18.75" customHeight="1" x14ac:dyDescent="0.2">
      <c r="A33" s="41">
        <v>45356</v>
      </c>
      <c r="B33" s="42">
        <f>+(VLOOKUP(H33,'NFLX Daily Changes'!A:C,3,FALSE)+VLOOKUP(H33,'NFLX Daily Changes'!A:D,4,FALSE))/2</f>
        <v>601.45498650000002</v>
      </c>
      <c r="C33" s="43">
        <f>(+VLOOKUP(H33,'10 Years Treasury'!A:C,3,FALSE)+VLOOKUP('NFLX Strategy'!H33,'10 Years Treasury'!A:D,4,FALSE))/2/100</f>
        <v>4.2229999999999997E-2</v>
      </c>
      <c r="D33" s="44">
        <v>380</v>
      </c>
      <c r="E33" s="76">
        <f t="shared" si="0"/>
        <v>8.4931506849315067E-2</v>
      </c>
      <c r="F33" s="45">
        <v>3.5488</v>
      </c>
      <c r="G33" s="46">
        <f t="shared" si="1"/>
        <v>0</v>
      </c>
      <c r="H33" s="47">
        <f t="shared" si="2"/>
        <v>45356</v>
      </c>
      <c r="I33" s="47">
        <v>45387</v>
      </c>
      <c r="J33" s="42">
        <f t="shared" si="3"/>
        <v>321.97720671579475</v>
      </c>
      <c r="K33" s="45">
        <f t="shared" si="4"/>
        <v>0.83261879882663226</v>
      </c>
      <c r="L33" s="45">
        <f t="shared" si="5"/>
        <v>-2.5343473034527002</v>
      </c>
      <c r="M33" s="45">
        <f t="shared" si="6"/>
        <v>4.027727149486763E-4</v>
      </c>
      <c r="N33" s="45">
        <f t="shared" si="7"/>
        <v>0.43915381106566587</v>
      </c>
      <c r="O33" s="45">
        <f t="shared" si="8"/>
        <v>0.1518622239028995</v>
      </c>
      <c r="P33" s="45">
        <f t="shared" si="9"/>
        <v>0.96456566789457254</v>
      </c>
      <c r="Q33" s="45">
        <f t="shared" si="10"/>
        <v>-6.9661493289810014E-2</v>
      </c>
      <c r="R33" s="49">
        <f t="shared" si="11"/>
        <v>-17.699713940276038</v>
      </c>
      <c r="S33" s="50">
        <f t="shared" si="12"/>
        <v>-0.11544885864069343</v>
      </c>
    </row>
    <row r="34" spans="1:19" ht="18.75" customHeight="1" x14ac:dyDescent="0.2">
      <c r="A34" s="41">
        <v>45357</v>
      </c>
      <c r="B34" s="42">
        <f>+(VLOOKUP(H34,'NFLX Daily Changes'!A:C,3,FALSE)+VLOOKUP(H34,'NFLX Daily Changes'!A:D,4,FALSE))/2</f>
        <v>600.74499549999996</v>
      </c>
      <c r="C34" s="43">
        <f>(+VLOOKUP(H34,'10 Years Treasury'!A:C,3,FALSE)+VLOOKUP('NFLX Strategy'!H34,'10 Years Treasury'!A:D,4,FALSE))/2/100</f>
        <v>4.1624999999999995E-2</v>
      </c>
      <c r="D34" s="44">
        <v>380</v>
      </c>
      <c r="E34" s="76">
        <f t="shared" si="0"/>
        <v>8.2191780821917804E-2</v>
      </c>
      <c r="F34" s="45">
        <v>3.5488</v>
      </c>
      <c r="G34" s="46">
        <f t="shared" si="1"/>
        <v>0</v>
      </c>
      <c r="H34" s="47">
        <f t="shared" si="2"/>
        <v>45357</v>
      </c>
      <c r="I34" s="47">
        <v>45387</v>
      </c>
      <c r="J34" s="42">
        <f t="shared" si="3"/>
        <v>318.82084212308405</v>
      </c>
      <c r="K34" s="45">
        <f t="shared" si="4"/>
        <v>0.83203286431770207</v>
      </c>
      <c r="L34" s="45">
        <f t="shared" si="5"/>
        <v>-2.5785882028198874</v>
      </c>
      <c r="M34" s="45">
        <f t="shared" si="6"/>
        <v>4.1083801947889334E-4</v>
      </c>
      <c r="N34" s="45">
        <f t="shared" si="7"/>
        <v>0.4324748581467654</v>
      </c>
      <c r="O34" s="45">
        <f t="shared" si="8"/>
        <v>0.14878252373203227</v>
      </c>
      <c r="P34" s="45">
        <f t="shared" si="9"/>
        <v>0.96222962411381519</v>
      </c>
      <c r="Q34" s="45">
        <f t="shared" si="10"/>
        <v>-5.5179714447503969E-2</v>
      </c>
      <c r="R34" s="49">
        <f t="shared" si="11"/>
        <v>-3.1692204990921553</v>
      </c>
      <c r="S34" s="50">
        <f t="shared" si="12"/>
        <v>1.2855906381453508E-2</v>
      </c>
    </row>
    <row r="35" spans="1:19" ht="18.75" customHeight="1" x14ac:dyDescent="0.2">
      <c r="A35" s="41">
        <v>45358</v>
      </c>
      <c r="B35" s="42">
        <f>+(VLOOKUP(H35,'NFLX Daily Changes'!A:C,3,FALSE)+VLOOKUP(H35,'NFLX Daily Changes'!A:D,4,FALSE))/2</f>
        <v>603.21502650000002</v>
      </c>
      <c r="C35" s="43">
        <f>(+VLOOKUP(H35,'10 Years Treasury'!A:C,3,FALSE)+VLOOKUP('NFLX Strategy'!H35,'10 Years Treasury'!A:D,4,FALSE))/2/100</f>
        <v>4.1154999999999997E-2</v>
      </c>
      <c r="D35" s="44">
        <v>380</v>
      </c>
      <c r="E35" s="76">
        <f t="shared" si="0"/>
        <v>7.9452054794520555E-2</v>
      </c>
      <c r="F35" s="45">
        <v>3.5488</v>
      </c>
      <c r="G35" s="46">
        <f t="shared" si="1"/>
        <v>0</v>
      </c>
      <c r="H35" s="47">
        <f t="shared" si="2"/>
        <v>45358</v>
      </c>
      <c r="I35" s="47">
        <v>45387</v>
      </c>
      <c r="J35" s="42">
        <f t="shared" si="3"/>
        <v>318.26822952790059</v>
      </c>
      <c r="K35" s="45">
        <f t="shared" si="4"/>
        <v>0.83282350892743828</v>
      </c>
      <c r="L35" s="45">
        <f t="shared" si="5"/>
        <v>-2.6252009779569025</v>
      </c>
      <c r="M35" s="45">
        <f t="shared" si="6"/>
        <v>4.1488746412503518E-4</v>
      </c>
      <c r="N35" s="45">
        <f t="shared" si="7"/>
        <v>0.42565846427549592</v>
      </c>
      <c r="O35" s="45">
        <f t="shared" si="8"/>
        <v>0.14627395449063085</v>
      </c>
      <c r="P35" s="45">
        <f t="shared" si="9"/>
        <v>0.96538306181501088</v>
      </c>
      <c r="Q35" s="45">
        <f t="shared" si="10"/>
        <v>-3.4925742231046976E-2</v>
      </c>
      <c r="R35" s="49">
        <f t="shared" si="11"/>
        <v>-0.56683546814422825</v>
      </c>
      <c r="S35" s="50">
        <f t="shared" si="12"/>
        <v>1.4222872960766741E-2</v>
      </c>
    </row>
    <row r="36" spans="1:19" ht="18.75" customHeight="1" x14ac:dyDescent="0.2">
      <c r="A36" s="41">
        <v>45359</v>
      </c>
      <c r="B36" s="42">
        <f>+(VLOOKUP(H36,'NFLX Daily Changes'!A:C,3,FALSE)+VLOOKUP(H36,'NFLX Daily Changes'!A:D,4,FALSE))/2</f>
        <v>608.46502699999996</v>
      </c>
      <c r="C36" s="43">
        <f>(+VLOOKUP(H36,'10 Years Treasury'!A:C,3,FALSE)+VLOOKUP('NFLX Strategy'!H36,'10 Years Treasury'!A:D,4,FALSE))/2/100</f>
        <v>4.1105000000000003E-2</v>
      </c>
      <c r="D36" s="44">
        <v>380</v>
      </c>
      <c r="E36" s="76">
        <f t="shared" si="0"/>
        <v>7.6712328767123292E-2</v>
      </c>
      <c r="F36" s="45">
        <v>3.5488</v>
      </c>
      <c r="G36" s="46">
        <f t="shared" si="1"/>
        <v>0</v>
      </c>
      <c r="H36" s="47">
        <f t="shared" si="2"/>
        <v>45359</v>
      </c>
      <c r="I36" s="47">
        <v>45387</v>
      </c>
      <c r="J36" s="42">
        <f t="shared" si="3"/>
        <v>319.99587287545199</v>
      </c>
      <c r="K36" s="45">
        <f t="shared" si="4"/>
        <v>0.83487652786120881</v>
      </c>
      <c r="L36" s="45">
        <f t="shared" si="5"/>
        <v>-2.6735259207529074</v>
      </c>
      <c r="M36" s="45">
        <f t="shared" si="6"/>
        <v>4.1526001087056549E-4</v>
      </c>
      <c r="N36" s="45">
        <f t="shared" si="7"/>
        <v>0.41854103570439105</v>
      </c>
      <c r="O36" s="45">
        <f t="shared" si="8"/>
        <v>0.14421710392756082</v>
      </c>
      <c r="P36" s="45">
        <f t="shared" si="9"/>
        <v>0.97361659329591699</v>
      </c>
      <c r="Q36" s="45">
        <f t="shared" si="10"/>
        <v>-9.2942087163148807E-3</v>
      </c>
      <c r="R36" s="49">
        <f t="shared" si="11"/>
        <v>1.7152990710715219</v>
      </c>
      <c r="S36" s="50">
        <f t="shared" si="12"/>
        <v>1.2344276479884897E-2</v>
      </c>
    </row>
    <row r="37" spans="1:19" ht="18.75" customHeight="1" x14ac:dyDescent="0.2">
      <c r="A37" s="41">
        <v>45362</v>
      </c>
      <c r="B37" s="42">
        <f>+(VLOOKUP(H37,'NFLX Daily Changes'!A:C,3,FALSE)+VLOOKUP(H37,'NFLX Daily Changes'!A:D,4,FALSE))/2</f>
        <v>605.68499750000001</v>
      </c>
      <c r="C37" s="43">
        <f>(+VLOOKUP(H37,'10 Years Treasury'!A:C,3,FALSE)+VLOOKUP('NFLX Strategy'!H37,'10 Years Treasury'!A:D,4,FALSE))/2/100</f>
        <v>4.0994999999999997E-2</v>
      </c>
      <c r="D37" s="44">
        <v>380</v>
      </c>
      <c r="E37" s="76">
        <f t="shared" si="0"/>
        <v>6.8493150684931503E-2</v>
      </c>
      <c r="F37" s="45">
        <v>3.5488</v>
      </c>
      <c r="G37" s="46">
        <f t="shared" si="1"/>
        <v>0</v>
      </c>
      <c r="H37" s="47">
        <f t="shared" si="2"/>
        <v>45362</v>
      </c>
      <c r="I37" s="47">
        <v>45387</v>
      </c>
      <c r="J37" s="42">
        <f t="shared" si="3"/>
        <v>309.42789318142491</v>
      </c>
      <c r="K37" s="45">
        <f t="shared" si="4"/>
        <v>0.83381486419494033</v>
      </c>
      <c r="L37" s="45">
        <f t="shared" si="5"/>
        <v>-2.8277359344007609</v>
      </c>
      <c r="M37" s="45">
        <f t="shared" si="6"/>
        <v>4.433204605063726E-4</v>
      </c>
      <c r="N37" s="45">
        <f t="shared" si="7"/>
        <v>0.39531207244728273</v>
      </c>
      <c r="O37" s="45">
        <f t="shared" si="8"/>
        <v>0.13397346626982906</v>
      </c>
      <c r="P37" s="45">
        <f t="shared" si="9"/>
        <v>0.96935063877920713</v>
      </c>
      <c r="Q37" s="45">
        <f t="shared" si="10"/>
        <v>4.058723053513176E-2</v>
      </c>
      <c r="R37" s="49">
        <f t="shared" si="11"/>
        <v>-10.799524607922281</v>
      </c>
      <c r="S37" s="50">
        <f t="shared" si="12"/>
        <v>0.23154491389519372</v>
      </c>
    </row>
    <row r="38" spans="1:19" ht="18.75" customHeight="1" x14ac:dyDescent="0.2">
      <c r="A38" s="41">
        <v>45363</v>
      </c>
      <c r="B38" s="42">
        <f>+(VLOOKUP(H38,'NFLX Daily Changes'!A:C,3,FALSE)+VLOOKUP(H38,'NFLX Daily Changes'!A:D,4,FALSE))/2</f>
        <v>605.78500400000007</v>
      </c>
      <c r="C38" s="43">
        <f>(+VLOOKUP(H38,'10 Years Treasury'!A:C,3,FALSE)+VLOOKUP('NFLX Strategy'!H38,'10 Years Treasury'!A:D,4,FALSE))/2/100</f>
        <v>4.1329999999999999E-2</v>
      </c>
      <c r="D38" s="44">
        <v>380</v>
      </c>
      <c r="E38" s="76">
        <f t="shared" si="0"/>
        <v>6.575342465753424E-2</v>
      </c>
      <c r="F38" s="45">
        <v>3.5488</v>
      </c>
      <c r="G38" s="46">
        <f t="shared" si="1"/>
        <v>0</v>
      </c>
      <c r="H38" s="47">
        <f t="shared" si="2"/>
        <v>45363</v>
      </c>
      <c r="I38" s="47">
        <v>45387</v>
      </c>
      <c r="J38" s="42">
        <f t="shared" si="3"/>
        <v>306.66029322955944</v>
      </c>
      <c r="K38" s="45">
        <f t="shared" si="4"/>
        <v>0.83409218520193251</v>
      </c>
      <c r="L38" s="45">
        <f t="shared" si="5"/>
        <v>-2.8834979893989594</v>
      </c>
      <c r="M38" s="45">
        <f t="shared" si="6"/>
        <v>4.5189942971200558E-4</v>
      </c>
      <c r="N38" s="45">
        <f t="shared" si="7"/>
        <v>0.3869712778726862</v>
      </c>
      <c r="O38" s="45">
        <f t="shared" si="8"/>
        <v>0.13059961283464899</v>
      </c>
      <c r="P38" s="45">
        <f t="shared" si="9"/>
        <v>0.97046326001793171</v>
      </c>
      <c r="Q38" s="45">
        <f t="shared" si="10"/>
        <v>6.0464683231448657E-2</v>
      </c>
      <c r="R38" s="49">
        <f t="shared" si="11"/>
        <v>-2.800081089488617</v>
      </c>
      <c r="S38" s="50">
        <f t="shared" si="12"/>
        <v>3.2481137623153522E-2</v>
      </c>
    </row>
    <row r="39" spans="1:19" ht="18.75" customHeight="1" x14ac:dyDescent="0.2">
      <c r="A39" s="41">
        <v>45364</v>
      </c>
      <c r="B39" s="42">
        <f>+(VLOOKUP(H39,'NFLX Daily Changes'!A:C,3,FALSE)+VLOOKUP(H39,'NFLX Daily Changes'!A:D,4,FALSE))/2</f>
        <v>611.02999899999998</v>
      </c>
      <c r="C39" s="43">
        <f>(+VLOOKUP(H39,'10 Years Treasury'!A:C,3,FALSE)+VLOOKUP('NFLX Strategy'!H39,'10 Years Treasury'!A:D,4,FALSE))/2/100</f>
        <v>4.1725000000000005E-2</v>
      </c>
      <c r="D39" s="44">
        <v>380</v>
      </c>
      <c r="E39" s="76">
        <f t="shared" si="0"/>
        <v>6.3013698630136991E-2</v>
      </c>
      <c r="F39" s="45">
        <v>3.5488</v>
      </c>
      <c r="G39" s="46">
        <f t="shared" si="1"/>
        <v>0</v>
      </c>
      <c r="H39" s="47">
        <f t="shared" si="2"/>
        <v>45364</v>
      </c>
      <c r="I39" s="47">
        <v>45387</v>
      </c>
      <c r="J39" s="42">
        <f t="shared" si="3"/>
        <v>308.13597697855812</v>
      </c>
      <c r="K39" s="45">
        <f t="shared" si="4"/>
        <v>0.83683868776799852</v>
      </c>
      <c r="L39" s="45">
        <f t="shared" si="5"/>
        <v>-2.9393542838625364</v>
      </c>
      <c r="M39" s="45">
        <f t="shared" si="6"/>
        <v>4.5273179106658642E-4</v>
      </c>
      <c r="N39" s="45">
        <f t="shared" si="7"/>
        <v>0.37799195235257893</v>
      </c>
      <c r="O39" s="45">
        <f t="shared" si="8"/>
        <v>0.12804230159298949</v>
      </c>
      <c r="P39" s="45">
        <f t="shared" si="9"/>
        <v>0.98154790184512619</v>
      </c>
      <c r="Q39" s="45">
        <f t="shared" si="10"/>
        <v>9.0709335653866879E-2</v>
      </c>
      <c r="R39" s="49">
        <f t="shared" si="11"/>
        <v>1.4560877688594787</v>
      </c>
      <c r="S39" s="50">
        <f t="shared" si="12"/>
        <v>1.9595980139197833E-2</v>
      </c>
    </row>
    <row r="40" spans="1:19" ht="18.75" customHeight="1" x14ac:dyDescent="0.2">
      <c r="A40" s="41">
        <v>45365</v>
      </c>
      <c r="B40" s="42">
        <f>+(VLOOKUP(H40,'NFLX Daily Changes'!A:C,3,FALSE)+VLOOKUP(H40,'NFLX Daily Changes'!A:D,4,FALSE))/2</f>
        <v>614.07498199999998</v>
      </c>
      <c r="C40" s="43">
        <f>(+VLOOKUP(H40,'10 Years Treasury'!A:C,3,FALSE)+VLOOKUP('NFLX Strategy'!H40,'10 Years Treasury'!A:D,4,FALSE))/2/100</f>
        <v>4.2450000000000002E-2</v>
      </c>
      <c r="D40" s="44">
        <v>380</v>
      </c>
      <c r="E40" s="76">
        <f t="shared" si="0"/>
        <v>6.0273972602739728E-2</v>
      </c>
      <c r="F40" s="45">
        <v>3.5488</v>
      </c>
      <c r="G40" s="46">
        <f t="shared" si="1"/>
        <v>0</v>
      </c>
      <c r="H40" s="47">
        <f t="shared" si="2"/>
        <v>45365</v>
      </c>
      <c r="I40" s="47">
        <v>45387</v>
      </c>
      <c r="J40" s="42">
        <f t="shared" si="3"/>
        <v>307.72792988775683</v>
      </c>
      <c r="K40" s="45">
        <f t="shared" si="4"/>
        <v>0.83877386504638052</v>
      </c>
      <c r="L40" s="45">
        <f t="shared" si="5"/>
        <v>-2.9974485283143859</v>
      </c>
      <c r="M40" s="45">
        <f t="shared" si="6"/>
        <v>4.5704688346073964E-4</v>
      </c>
      <c r="N40" s="45">
        <f t="shared" si="7"/>
        <v>0.36865056264517249</v>
      </c>
      <c r="O40" s="45">
        <f t="shared" si="8"/>
        <v>0.12497333030791052</v>
      </c>
      <c r="P40" s="45">
        <f t="shared" si="9"/>
        <v>0.98943108928686019</v>
      </c>
      <c r="Q40" s="45">
        <f t="shared" si="10"/>
        <v>0.1181737838517937</v>
      </c>
      <c r="R40" s="49">
        <f t="shared" si="11"/>
        <v>-0.44127751699801737</v>
      </c>
      <c r="S40" s="50">
        <f t="shared" si="12"/>
        <v>3.3230426196727503E-2</v>
      </c>
    </row>
    <row r="41" spans="1:19" ht="18.75" customHeight="1" x14ac:dyDescent="0.2">
      <c r="A41" s="41">
        <v>45366</v>
      </c>
      <c r="B41" s="42">
        <f>+(VLOOKUP(H41,'NFLX Daily Changes'!A:C,3,FALSE)+VLOOKUP(H41,'NFLX Daily Changes'!A:D,4,FALSE))/2</f>
        <v>613.36999500000002</v>
      </c>
      <c r="C41" s="43">
        <f>(+VLOOKUP(H41,'10 Years Treasury'!A:C,3,FALSE)+VLOOKUP('NFLX Strategy'!H41,'10 Years Treasury'!A:D,4,FALSE))/2/100</f>
        <v>4.3090000000000003E-2</v>
      </c>
      <c r="D41" s="44">
        <v>380</v>
      </c>
      <c r="E41" s="76">
        <f t="shared" si="0"/>
        <v>5.7534246575342465E-2</v>
      </c>
      <c r="F41" s="45">
        <v>3.5488</v>
      </c>
      <c r="G41" s="46">
        <f t="shared" si="1"/>
        <v>0</v>
      </c>
      <c r="H41" s="47">
        <f t="shared" si="2"/>
        <v>45366</v>
      </c>
      <c r="I41" s="47">
        <v>45387</v>
      </c>
      <c r="J41" s="42">
        <f t="shared" si="3"/>
        <v>304.11588977899271</v>
      </c>
      <c r="K41" s="45">
        <f t="shared" si="4"/>
        <v>0.83915840207495329</v>
      </c>
      <c r="L41" s="45">
        <f t="shared" si="5"/>
        <v>-3.05993951737686</v>
      </c>
      <c r="M41" s="45">
        <f t="shared" si="6"/>
        <v>4.67610783496935E-4</v>
      </c>
      <c r="N41" s="45">
        <f t="shared" si="7"/>
        <v>0.3592009916912563</v>
      </c>
      <c r="O41" s="45">
        <f t="shared" si="8"/>
        <v>0.12116637252669914</v>
      </c>
      <c r="P41" s="45">
        <f t="shared" si="9"/>
        <v>0.99100488314388069</v>
      </c>
      <c r="Q41" s="45">
        <f t="shared" si="10"/>
        <v>0.13977915894715112</v>
      </c>
      <c r="R41" s="49">
        <f t="shared" si="11"/>
        <v>-3.6514190789412213</v>
      </c>
      <c r="S41" s="50">
        <f t="shared" si="12"/>
        <v>3.9378970177101458E-2</v>
      </c>
    </row>
    <row r="42" spans="1:19" ht="18.75" customHeight="1" x14ac:dyDescent="0.2">
      <c r="A42" s="41">
        <v>45369</v>
      </c>
      <c r="B42" s="42">
        <f>+(VLOOKUP(H42,'NFLX Daily Changes'!A:C,3,FALSE)+VLOOKUP(H42,'NFLX Daily Changes'!A:D,4,FALSE))/2</f>
        <v>618.92999250000003</v>
      </c>
      <c r="C42" s="43">
        <f>(+VLOOKUP(H42,'10 Years Treasury'!A:C,3,FALSE)+VLOOKUP('NFLX Strategy'!H42,'10 Years Treasury'!A:D,4,FALSE))/2/100</f>
        <v>4.3279999999999992E-2</v>
      </c>
      <c r="D42" s="44">
        <v>380</v>
      </c>
      <c r="E42" s="76">
        <f t="shared" si="0"/>
        <v>4.9315068493150684E-2</v>
      </c>
      <c r="F42" s="45">
        <v>3.5488</v>
      </c>
      <c r="G42" s="46">
        <f t="shared" si="1"/>
        <v>0</v>
      </c>
      <c r="H42" s="47">
        <f t="shared" si="2"/>
        <v>45369</v>
      </c>
      <c r="I42" s="47">
        <v>45387</v>
      </c>
      <c r="J42" s="42">
        <f t="shared" si="3"/>
        <v>299.33355004337375</v>
      </c>
      <c r="K42" s="45">
        <f t="shared" si="4"/>
        <v>0.84512505687433304</v>
      </c>
      <c r="L42" s="45">
        <f t="shared" si="5"/>
        <v>-3.2533929717089194</v>
      </c>
      <c r="M42" s="45">
        <f t="shared" si="6"/>
        <v>4.8826689111173567E-4</v>
      </c>
      <c r="N42" s="45">
        <f t="shared" si="7"/>
        <v>0.32734182424127495</v>
      </c>
      <c r="O42" s="45">
        <f t="shared" si="8"/>
        <v>0.11033738386985062</v>
      </c>
      <c r="P42" s="45">
        <f t="shared" si="9"/>
        <v>1.015746987698473</v>
      </c>
      <c r="Q42" s="45">
        <f t="shared" si="10"/>
        <v>0.22766510279369467</v>
      </c>
      <c r="R42" s="49">
        <f t="shared" si="11"/>
        <v>-5.0537386748224735</v>
      </c>
      <c r="S42" s="50">
        <f t="shared" si="12"/>
        <v>0.27139893920351188</v>
      </c>
    </row>
    <row r="43" spans="1:19" ht="18.75" customHeight="1" x14ac:dyDescent="0.2">
      <c r="A43" s="41">
        <v>45370</v>
      </c>
      <c r="B43" s="42">
        <f>+(VLOOKUP(H43,'NFLX Daily Changes'!A:C,3,FALSE)+VLOOKUP(H43,'NFLX Daily Changes'!A:D,4,FALSE))/2</f>
        <v>614.64001450000001</v>
      </c>
      <c r="C43" s="43">
        <f>(+VLOOKUP(H43,'10 Years Treasury'!A:C,3,FALSE)+VLOOKUP('NFLX Strategy'!H43,'10 Years Treasury'!A:D,4,FALSE))/2/100</f>
        <v>4.3320000000000004E-2</v>
      </c>
      <c r="D43" s="44">
        <v>380</v>
      </c>
      <c r="E43" s="76">
        <f t="shared" si="0"/>
        <v>4.6575342465753428E-2</v>
      </c>
      <c r="F43" s="45">
        <v>3.5488</v>
      </c>
      <c r="G43" s="46">
        <f t="shared" si="1"/>
        <v>0</v>
      </c>
      <c r="H43" s="47">
        <f t="shared" si="2"/>
        <v>45370</v>
      </c>
      <c r="I43" s="47">
        <v>45387</v>
      </c>
      <c r="J43" s="42">
        <f t="shared" si="3"/>
        <v>292.41734251531227</v>
      </c>
      <c r="K43" s="45">
        <f t="shared" si="4"/>
        <v>0.84457383175203504</v>
      </c>
      <c r="L43" s="45">
        <f t="shared" si="5"/>
        <v>-3.3320479487904153</v>
      </c>
      <c r="M43" s="45">
        <f t="shared" si="6"/>
        <v>5.0711728684732179E-4</v>
      </c>
      <c r="N43" s="45">
        <f t="shared" si="7"/>
        <v>0.31665595334757446</v>
      </c>
      <c r="O43" s="45">
        <f t="shared" si="8"/>
        <v>0.10558235628888618</v>
      </c>
      <c r="P43" s="45">
        <f t="shared" si="9"/>
        <v>1.013435193148982</v>
      </c>
      <c r="Q43" s="45">
        <f t="shared" si="10"/>
        <v>0.24755726646918624</v>
      </c>
      <c r="R43" s="49">
        <f t="shared" si="11"/>
        <v>-6.9505846356145362</v>
      </c>
      <c r="S43" s="50">
        <f t="shared" si="12"/>
        <v>3.4377107553059005E-2</v>
      </c>
    </row>
    <row r="44" spans="1:19" ht="18.75" customHeight="1" x14ac:dyDescent="0.2">
      <c r="A44" s="41">
        <v>45371</v>
      </c>
      <c r="B44" s="42">
        <f>+(VLOOKUP(H44,'NFLX Daily Changes'!A:C,3,FALSE)+VLOOKUP(H44,'NFLX Daily Changes'!A:D,4,FALSE))/2</f>
        <v>623.92501849999996</v>
      </c>
      <c r="C44" s="43">
        <f>(+VLOOKUP(H44,'10 Years Treasury'!A:C,3,FALSE)+VLOOKUP('NFLX Strategy'!H44,'10 Years Treasury'!A:D,4,FALSE))/2/100</f>
        <v>4.3045E-2</v>
      </c>
      <c r="D44" s="44">
        <v>380</v>
      </c>
      <c r="E44" s="76">
        <f t="shared" si="0"/>
        <v>4.3835616438356165E-2</v>
      </c>
      <c r="F44" s="45">
        <v>3.5488</v>
      </c>
      <c r="G44" s="46">
        <f t="shared" si="1"/>
        <v>0</v>
      </c>
      <c r="H44" s="47">
        <f t="shared" si="2"/>
        <v>45371</v>
      </c>
      <c r="I44" s="47">
        <v>45387</v>
      </c>
      <c r="J44" s="42">
        <f t="shared" si="3"/>
        <v>296.92627043766396</v>
      </c>
      <c r="K44" s="45">
        <f t="shared" si="4"/>
        <v>0.85115719814633306</v>
      </c>
      <c r="L44" s="45">
        <f t="shared" si="5"/>
        <v>-3.387958548455031</v>
      </c>
      <c r="M44" s="45">
        <f t="shared" si="6"/>
        <v>5.0035602942266795E-4</v>
      </c>
      <c r="N44" s="45">
        <f t="shared" si="7"/>
        <v>0.30300694399226863</v>
      </c>
      <c r="O44" s="45">
        <f t="shared" si="8"/>
        <v>0.10263320555055126</v>
      </c>
      <c r="P44" s="45">
        <f t="shared" si="9"/>
        <v>1.0414093526506059</v>
      </c>
      <c r="Q44" s="45">
        <f t="shared" si="10"/>
        <v>0.29839862605534573</v>
      </c>
      <c r="R44" s="49">
        <f t="shared" si="11"/>
        <v>4.536607612661987</v>
      </c>
      <c r="S44" s="50">
        <f t="shared" si="12"/>
        <v>-2.767969031029871E-2</v>
      </c>
    </row>
    <row r="45" spans="1:19" ht="18.75" customHeight="1" x14ac:dyDescent="0.2">
      <c r="A45" s="41">
        <v>45372</v>
      </c>
      <c r="B45" s="42">
        <f>+(VLOOKUP(H45,'NFLX Daily Changes'!A:C,3,FALSE)+VLOOKUP(H45,'NFLX Daily Changes'!A:D,4,FALSE))/2</f>
        <v>628.34500100000002</v>
      </c>
      <c r="C45" s="43">
        <f>(+VLOOKUP(H45,'10 Years Treasury'!A:C,3,FALSE)+VLOOKUP('NFLX Strategy'!H45,'10 Years Treasury'!A:D,4,FALSE))/2/100</f>
        <v>4.2829999999999993E-2</v>
      </c>
      <c r="D45" s="44">
        <v>380</v>
      </c>
      <c r="E45" s="76">
        <f t="shared" si="0"/>
        <v>4.1095890410958902E-2</v>
      </c>
      <c r="F45" s="45">
        <v>3.5488</v>
      </c>
      <c r="G45" s="46">
        <f t="shared" si="1"/>
        <v>0</v>
      </c>
      <c r="H45" s="47">
        <f t="shared" si="2"/>
        <v>45372</v>
      </c>
      <c r="I45" s="47">
        <v>45387</v>
      </c>
      <c r="J45" s="42">
        <f t="shared" si="3"/>
        <v>297.27633770310803</v>
      </c>
      <c r="K45" s="45">
        <f t="shared" si="4"/>
        <v>0.85570470266984733</v>
      </c>
      <c r="L45" s="45">
        <f t="shared" si="5"/>
        <v>-3.4513107928923366</v>
      </c>
      <c r="M45" s="45">
        <f t="shared" si="6"/>
        <v>5.0255460738650416E-4</v>
      </c>
      <c r="N45" s="45">
        <f t="shared" si="7"/>
        <v>0.28937399930607943</v>
      </c>
      <c r="O45" s="45">
        <f t="shared" si="8"/>
        <v>9.8795110089732283E-2</v>
      </c>
      <c r="P45" s="45">
        <f t="shared" si="9"/>
        <v>1.0612185421567206</v>
      </c>
      <c r="Q45" s="45">
        <f t="shared" si="10"/>
        <v>0.34180149961749201</v>
      </c>
      <c r="R45" s="49">
        <f t="shared" si="11"/>
        <v>0.3357980331194943</v>
      </c>
      <c r="S45" s="50">
        <f t="shared" si="12"/>
        <v>1.4269232324573444E-2</v>
      </c>
    </row>
    <row r="46" spans="1:19" ht="18.75" customHeight="1" x14ac:dyDescent="0.2">
      <c r="A46" s="41">
        <v>45373</v>
      </c>
      <c r="B46" s="42">
        <f>+(VLOOKUP(H46,'NFLX Daily Changes'!A:C,3,FALSE)+VLOOKUP(H46,'NFLX Daily Changes'!A:D,4,FALSE))/2</f>
        <v>625.02499399999999</v>
      </c>
      <c r="C46" s="43">
        <f>(+VLOOKUP(H46,'10 Years Treasury'!A:C,3,FALSE)+VLOOKUP('NFLX Strategy'!H46,'10 Years Treasury'!A:D,4,FALSE))/2/100</f>
        <v>4.2669999999999993E-2</v>
      </c>
      <c r="D46" s="44">
        <v>380</v>
      </c>
      <c r="E46" s="76">
        <f t="shared" si="0"/>
        <v>3.8356164383561646E-2</v>
      </c>
      <c r="F46" s="45">
        <v>3.5488</v>
      </c>
      <c r="G46" s="46">
        <f t="shared" si="1"/>
        <v>0</v>
      </c>
      <c r="H46" s="47">
        <f t="shared" si="2"/>
        <v>45373</v>
      </c>
      <c r="I46" s="47">
        <v>45387</v>
      </c>
      <c r="J46" s="42">
        <f t="shared" si="3"/>
        <v>290.93901178072463</v>
      </c>
      <c r="K46" s="45">
        <f t="shared" si="4"/>
        <v>0.85675274554461534</v>
      </c>
      <c r="L46" s="45">
        <f t="shared" si="5"/>
        <v>-3.5358214787653597</v>
      </c>
      <c r="M46" s="45">
        <f t="shared" si="6"/>
        <v>5.2039074854242761E-4</v>
      </c>
      <c r="N46" s="45">
        <f t="shared" si="7"/>
        <v>0.27672030776040235</v>
      </c>
      <c r="O46" s="45">
        <f t="shared" si="8"/>
        <v>9.3801100002163004E-2</v>
      </c>
      <c r="P46" s="45">
        <f t="shared" si="9"/>
        <v>1.0658432439544445</v>
      </c>
      <c r="Q46" s="45">
        <f t="shared" si="10"/>
        <v>0.37082035055008739</v>
      </c>
      <c r="R46" s="49">
        <f t="shared" si="11"/>
        <v>-6.3773786016554679</v>
      </c>
      <c r="S46" s="50">
        <f t="shared" si="12"/>
        <v>4.0052679272068126E-2</v>
      </c>
    </row>
    <row r="47" spans="1:19" ht="18.75" customHeight="1" x14ac:dyDescent="0.2">
      <c r="A47" s="41">
        <v>45376</v>
      </c>
      <c r="B47" s="42">
        <f>+(VLOOKUP(H47,'NFLX Daily Changes'!A:C,3,FALSE)+VLOOKUP(H47,'NFLX Daily Changes'!A:D,4,FALSE))/2</f>
        <v>626.80999750000001</v>
      </c>
      <c r="C47" s="43">
        <f>(+VLOOKUP(H47,'10 Years Treasury'!A:C,3,FALSE)+VLOOKUP('NFLX Strategy'!H47,'10 Years Treasury'!A:D,4,FALSE))/2/100</f>
        <v>4.2294999999999999E-2</v>
      </c>
      <c r="D47" s="44">
        <v>380</v>
      </c>
      <c r="E47" s="76">
        <f t="shared" si="0"/>
        <v>3.0136986301369864E-2</v>
      </c>
      <c r="F47" s="45">
        <v>3.5488</v>
      </c>
      <c r="G47" s="46">
        <f t="shared" si="1"/>
        <v>0</v>
      </c>
      <c r="H47" s="47">
        <f t="shared" si="2"/>
        <v>45376</v>
      </c>
      <c r="I47" s="47">
        <v>45387</v>
      </c>
      <c r="J47" s="42">
        <f t="shared" si="3"/>
        <v>281.52908435766267</v>
      </c>
      <c r="K47" s="45">
        <f t="shared" si="4"/>
        <v>0.86916760075743982</v>
      </c>
      <c r="L47" s="45">
        <f t="shared" si="5"/>
        <v>-3.7601303228988519</v>
      </c>
      <c r="M47" s="45">
        <f t="shared" si="6"/>
        <v>5.5024096188589528E-4</v>
      </c>
      <c r="N47" s="45">
        <f t="shared" si="7"/>
        <v>0.23120972245604554</v>
      </c>
      <c r="O47" s="45">
        <f t="shared" si="8"/>
        <v>7.9342806309646047E-2</v>
      </c>
      <c r="P47" s="45">
        <f t="shared" si="9"/>
        <v>1.1224649587013504</v>
      </c>
      <c r="Q47" s="45">
        <f t="shared" si="10"/>
        <v>0.50639300986989599</v>
      </c>
      <c r="R47" s="49">
        <f t="shared" si="11"/>
        <v>-9.7280471600658824</v>
      </c>
      <c r="S47" s="50">
        <f t="shared" si="12"/>
        <v>0.31811973700392393</v>
      </c>
    </row>
    <row r="48" spans="1:19" ht="18.75" customHeight="1" x14ac:dyDescent="0.2">
      <c r="A48" s="41">
        <v>45377</v>
      </c>
      <c r="B48" s="42">
        <f>+(VLOOKUP(H48,'NFLX Daily Changes'!A:C,3,FALSE)+VLOOKUP(H48,'NFLX Daily Changes'!A:D,4,FALSE))/2</f>
        <v>626.78500399999996</v>
      </c>
      <c r="C48" s="43">
        <f>(+VLOOKUP(H48,'10 Years Treasury'!A:C,3,FALSE)+VLOOKUP('NFLX Strategy'!H48,'10 Years Treasury'!A:D,4,FALSE))/2/100</f>
        <v>4.258E-2</v>
      </c>
      <c r="D48" s="44">
        <v>380</v>
      </c>
      <c r="E48" s="76">
        <f t="shared" si="0"/>
        <v>2.7397260273972601E-2</v>
      </c>
      <c r="F48" s="45">
        <v>3.5488</v>
      </c>
      <c r="G48" s="46">
        <f t="shared" si="1"/>
        <v>0</v>
      </c>
      <c r="H48" s="47">
        <f t="shared" si="2"/>
        <v>45377</v>
      </c>
      <c r="I48" s="47">
        <v>45387</v>
      </c>
      <c r="J48" s="42">
        <f t="shared" si="3"/>
        <v>277.71254270821709</v>
      </c>
      <c r="K48" s="45">
        <f t="shared" si="4"/>
        <v>0.87443917359595924</v>
      </c>
      <c r="L48" s="45">
        <f t="shared" si="5"/>
        <v>-3.8329041842981191</v>
      </c>
      <c r="M48" s="45">
        <f t="shared" si="6"/>
        <v>5.6086969900461079E-4</v>
      </c>
      <c r="N48" s="45">
        <f t="shared" si="7"/>
        <v>0.21423372170864649</v>
      </c>
      <c r="O48" s="45">
        <f t="shared" si="8"/>
        <v>7.4074744715584354E-2</v>
      </c>
      <c r="P48" s="45">
        <f t="shared" si="9"/>
        <v>1.1476292418940737</v>
      </c>
      <c r="Q48" s="45">
        <f t="shared" si="10"/>
        <v>0.56022768639965692</v>
      </c>
      <c r="R48" s="49">
        <f t="shared" si="11"/>
        <v>-3.8547593046027826</v>
      </c>
      <c r="S48" s="50">
        <f t="shared" si="12"/>
        <v>3.8217655157199992E-2</v>
      </c>
    </row>
    <row r="49" spans="1:20" ht="18.75" customHeight="1" x14ac:dyDescent="0.2">
      <c r="A49" s="41">
        <v>45378</v>
      </c>
      <c r="B49" s="42">
        <f>+(VLOOKUP(H49,'NFLX Daily Changes'!A:C,3,FALSE)+VLOOKUP(H49,'NFLX Daily Changes'!A:D,4,FALSE))/2</f>
        <v>621.03997800000002</v>
      </c>
      <c r="C49" s="43">
        <f>(+VLOOKUP(H49,'10 Years Treasury'!A:C,3,FALSE)+VLOOKUP('NFLX Strategy'!H49,'10 Years Treasury'!A:D,4,FALSE))/2/100</f>
        <v>4.2394999999999995E-2</v>
      </c>
      <c r="D49" s="44">
        <v>380</v>
      </c>
      <c r="E49" s="76">
        <f t="shared" si="0"/>
        <v>2.4657534246575342E-2</v>
      </c>
      <c r="F49" s="45">
        <v>3.5488</v>
      </c>
      <c r="G49" s="46">
        <f t="shared" si="1"/>
        <v>0</v>
      </c>
      <c r="H49" s="47">
        <f t="shared" si="2"/>
        <v>45378</v>
      </c>
      <c r="I49" s="47">
        <v>45387</v>
      </c>
      <c r="J49" s="42">
        <f t="shared" si="3"/>
        <v>268.79482093363885</v>
      </c>
      <c r="K49" s="45">
        <f t="shared" si="4"/>
        <v>0.87738371670703064</v>
      </c>
      <c r="L49" s="45">
        <f t="shared" si="5"/>
        <v>-3.9369524014058972</v>
      </c>
      <c r="M49" s="45">
        <f t="shared" si="6"/>
        <v>5.8685228649835901E-4</v>
      </c>
      <c r="N49" s="45">
        <f t="shared" si="7"/>
        <v>0.19806105407249228</v>
      </c>
      <c r="O49" s="45">
        <f t="shared" si="8"/>
        <v>6.8078353114763943E-2</v>
      </c>
      <c r="P49" s="45">
        <f t="shared" si="9"/>
        <v>1.1620071353261943</v>
      </c>
      <c r="Q49" s="45">
        <f t="shared" si="10"/>
        <v>0.60474909037974911</v>
      </c>
      <c r="R49" s="49">
        <f t="shared" si="11"/>
        <v>-8.967860041012452</v>
      </c>
      <c r="S49" s="50">
        <f t="shared" si="12"/>
        <v>5.0138266434212042E-2</v>
      </c>
    </row>
    <row r="50" spans="1:20" ht="18.75" customHeight="1" x14ac:dyDescent="0.2">
      <c r="A50" s="41">
        <v>45379</v>
      </c>
      <c r="B50" s="42">
        <f>+(VLOOKUP(H50,'NFLX Daily Changes'!A:C,3,FALSE)+VLOOKUP(H50,'NFLX Daily Changes'!A:D,4,FALSE))/2</f>
        <v>608.29501349999998</v>
      </c>
      <c r="C50" s="43">
        <f>(+VLOOKUP(H50,'10 Years Treasury'!A:C,3,FALSE)+VLOOKUP('NFLX Strategy'!H50,'10 Years Treasury'!A:D,4,FALSE))/2/100</f>
        <v>4.2220000000000008E-2</v>
      </c>
      <c r="D50" s="44">
        <v>380</v>
      </c>
      <c r="E50" s="76">
        <f t="shared" si="0"/>
        <v>2.1917808219178082E-2</v>
      </c>
      <c r="F50" s="45">
        <v>3.5488</v>
      </c>
      <c r="G50" s="46">
        <f t="shared" si="1"/>
        <v>0</v>
      </c>
      <c r="H50" s="47">
        <f t="shared" si="2"/>
        <v>45379</v>
      </c>
      <c r="I50" s="47">
        <v>45387</v>
      </c>
      <c r="J50" s="42">
        <f t="shared" si="3"/>
        <v>253.5984532772614</v>
      </c>
      <c r="K50" s="45">
        <f t="shared" si="4"/>
        <v>0.87696798107247964</v>
      </c>
      <c r="L50" s="45">
        <f t="shared" si="5"/>
        <v>-4.0987699533269888</v>
      </c>
      <c r="M50" s="45">
        <f t="shared" si="6"/>
        <v>6.3700265540850439E-4</v>
      </c>
      <c r="N50" s="45">
        <f t="shared" si="7"/>
        <v>0.18333627469045904</v>
      </c>
      <c r="O50" s="45">
        <f t="shared" si="8"/>
        <v>6.1338475968940355E-2</v>
      </c>
      <c r="P50" s="45">
        <f t="shared" si="9"/>
        <v>1.1599625894827665</v>
      </c>
      <c r="Q50" s="45">
        <f t="shared" si="10"/>
        <v>0.63457466621291414</v>
      </c>
      <c r="R50" s="49">
        <f t="shared" si="11"/>
        <v>-15.223960256814129</v>
      </c>
      <c r="S50" s="50">
        <f t="shared" si="12"/>
        <v>2.7592600436681991E-2</v>
      </c>
    </row>
    <row r="51" spans="1:20" ht="18.75" customHeight="1" x14ac:dyDescent="0.2">
      <c r="A51" s="41">
        <v>45383</v>
      </c>
      <c r="B51" s="42">
        <f>+(VLOOKUP(H51,'NFLX Daily Changes'!A:C,3,FALSE)+VLOOKUP(H51,'NFLX Daily Changes'!A:D,4,FALSE))/2</f>
        <v>610.33999600000004</v>
      </c>
      <c r="C51" s="43">
        <f>(+VLOOKUP(H51,'10 Years Treasury'!A:C,3,FALSE)+VLOOKUP('NFLX Strategy'!H51,'10 Years Treasury'!A:D,4,FALSE))/2/100</f>
        <v>4.2635000000000006E-2</v>
      </c>
      <c r="D51" s="44">
        <v>380</v>
      </c>
      <c r="E51" s="76">
        <f t="shared" si="0"/>
        <v>1.0958904109589041E-2</v>
      </c>
      <c r="F51" s="45">
        <v>3.5488</v>
      </c>
      <c r="G51" s="46">
        <f t="shared" si="1"/>
        <v>0</v>
      </c>
      <c r="H51" s="47">
        <f t="shared" si="2"/>
        <v>45383</v>
      </c>
      <c r="I51" s="47">
        <v>45387</v>
      </c>
      <c r="J51" s="42">
        <f t="shared" si="3"/>
        <v>238.97166050731147</v>
      </c>
      <c r="K51" s="45">
        <f t="shared" si="4"/>
        <v>0.92819554720711828</v>
      </c>
      <c r="L51" s="45">
        <f t="shared" si="5"/>
        <v>-3.9189610556563697</v>
      </c>
      <c r="M51" s="45">
        <f t="shared" si="6"/>
        <v>6.0384624248551399E-4</v>
      </c>
      <c r="N51" s="45">
        <f t="shared" si="7"/>
        <v>8.7481995424985401E-2</v>
      </c>
      <c r="O51" s="45">
        <f t="shared" si="8"/>
        <v>3.5895145869840973E-2</v>
      </c>
      <c r="P51" s="45">
        <f t="shared" si="9"/>
        <v>1.4624829779008479</v>
      </c>
      <c r="Q51" s="45">
        <f t="shared" si="10"/>
        <v>1.090977614603218</v>
      </c>
      <c r="R51" s="49">
        <f t="shared" si="11"/>
        <v>-13.776437943577882</v>
      </c>
      <c r="S51" s="50">
        <f t="shared" si="12"/>
        <v>-0.85035482637204751</v>
      </c>
    </row>
    <row r="52" spans="1:20" ht="18.75" customHeight="1" x14ac:dyDescent="0.2">
      <c r="A52" s="41">
        <v>45384</v>
      </c>
      <c r="B52" s="42">
        <f>+(VLOOKUP(H52,'NFLX Daily Changes'!A:C,3,FALSE)+VLOOKUP(H52,'NFLX Daily Changes'!A:D,4,FALSE))/2</f>
        <v>610.27001949999999</v>
      </c>
      <c r="C52" s="43">
        <f>(+VLOOKUP(H52,'10 Years Treasury'!A:C,3,FALSE)+VLOOKUP('NFLX Strategy'!H52,'10 Years Treasury'!A:D,4,FALSE))/2/100</f>
        <v>4.3550000000000005E-2</v>
      </c>
      <c r="D52" s="44">
        <v>380</v>
      </c>
      <c r="E52" s="76">
        <f t="shared" si="0"/>
        <v>8.21917808219178E-3</v>
      </c>
      <c r="F52" s="45">
        <v>3.5488</v>
      </c>
      <c r="G52" s="46">
        <f t="shared" si="1"/>
        <v>0</v>
      </c>
      <c r="H52" s="47">
        <f t="shared" si="2"/>
        <v>45384</v>
      </c>
      <c r="I52" s="47">
        <v>45387</v>
      </c>
      <c r="J52" s="42">
        <f t="shared" si="3"/>
        <v>235.18209709521443</v>
      </c>
      <c r="K52" s="45">
        <f t="shared" si="4"/>
        <v>0.9489137771535826</v>
      </c>
      <c r="L52" s="45">
        <f t="shared" si="5"/>
        <v>-3.4743265993559569</v>
      </c>
      <c r="M52" s="45">
        <f t="shared" si="6"/>
        <v>5.3435094303600134E-4</v>
      </c>
      <c r="N52" s="45">
        <f t="shared" si="7"/>
        <v>5.8047105015839769E-2</v>
      </c>
      <c r="O52" s="45">
        <f t="shared" si="8"/>
        <v>2.8266701276064742E-2</v>
      </c>
      <c r="P52" s="45">
        <f t="shared" si="9"/>
        <v>1.6344116403786599</v>
      </c>
      <c r="Q52" s="45">
        <f t="shared" si="10"/>
        <v>1.3126785581207452</v>
      </c>
      <c r="R52" s="49">
        <f t="shared" si="11"/>
        <v>-3.5407269560020436</v>
      </c>
      <c r="S52" s="50">
        <f t="shared" si="12"/>
        <v>-0.24883645609499494</v>
      </c>
    </row>
    <row r="53" spans="1:20" ht="18.75" customHeight="1" thickBot="1" x14ac:dyDescent="0.25">
      <c r="A53" s="51">
        <v>45385</v>
      </c>
      <c r="B53" s="52">
        <f>+(VLOOKUP(H53,'NFLX Daily Changes'!A:C,3,FALSE)+VLOOKUP(H53,'NFLX Daily Changes'!A:D,4,FALSE))/2</f>
        <v>620.95498650000002</v>
      </c>
      <c r="C53" s="53">
        <f>(+VLOOKUP(H53,'10 Years Treasury'!A:C,3,FALSE)+VLOOKUP('NFLX Strategy'!H53,'10 Years Treasury'!A:D,4,FALSE))/2/100</f>
        <v>4.3930000000000004E-2</v>
      </c>
      <c r="D53" s="54">
        <v>380</v>
      </c>
      <c r="E53" s="77">
        <f t="shared" si="0"/>
        <v>5.4794520547945206E-3</v>
      </c>
      <c r="F53" s="55">
        <v>3.5488</v>
      </c>
      <c r="G53" s="56">
        <f t="shared" si="1"/>
        <v>0</v>
      </c>
      <c r="H53" s="57">
        <f t="shared" si="2"/>
        <v>45385</v>
      </c>
      <c r="I53" s="57">
        <v>45387</v>
      </c>
      <c r="J53" s="52">
        <f t="shared" si="3"/>
        <v>242.55918738735483</v>
      </c>
      <c r="K53" s="55">
        <f t="shared" si="4"/>
        <v>0.97734100706953464</v>
      </c>
      <c r="L53" s="55">
        <f t="shared" si="5"/>
        <v>-2.238179144650648</v>
      </c>
      <c r="M53" s="55">
        <f t="shared" si="6"/>
        <v>3.298690548855914E-4</v>
      </c>
      <c r="N53" s="55">
        <f t="shared" si="7"/>
        <v>2.4733209137937709E-2</v>
      </c>
      <c r="O53" s="55">
        <f t="shared" si="8"/>
        <v>1.9963045724022164E-2</v>
      </c>
      <c r="P53" s="55">
        <f t="shared" si="9"/>
        <v>2.0016908986962472</v>
      </c>
      <c r="Q53" s="55">
        <f t="shared" si="10"/>
        <v>1.738996937061321</v>
      </c>
      <c r="R53" s="58">
        <f t="shared" si="11"/>
        <v>8.2235075944947109</v>
      </c>
      <c r="S53" s="59">
        <f t="shared" si="12"/>
        <v>-0.84641730235431645</v>
      </c>
    </row>
    <row r="54" spans="1:20" ht="18.75" customHeight="1" x14ac:dyDescent="0.2"/>
    <row r="57" spans="1:20" x14ac:dyDescent="0.2">
      <c r="A57" s="73" t="s">
        <v>45</v>
      </c>
      <c r="B57" s="74">
        <v>460</v>
      </c>
    </row>
    <row r="58" spans="1:20" ht="16" thickBot="1" x14ac:dyDescent="0.25"/>
    <row r="59" spans="1:20" ht="30" x14ac:dyDescent="0.2">
      <c r="A59" s="35" t="s">
        <v>54</v>
      </c>
      <c r="B59" s="36" t="s">
        <v>0</v>
      </c>
      <c r="C59" s="36" t="s">
        <v>1</v>
      </c>
      <c r="D59" s="37" t="s">
        <v>2</v>
      </c>
      <c r="E59" s="36" t="s">
        <v>20</v>
      </c>
      <c r="F59" s="36" t="s">
        <v>44</v>
      </c>
      <c r="G59" s="36" t="s">
        <v>3</v>
      </c>
      <c r="H59" s="36" t="s">
        <v>18</v>
      </c>
      <c r="I59" s="36" t="s">
        <v>19</v>
      </c>
      <c r="J59" s="36" t="s">
        <v>14</v>
      </c>
      <c r="K59" s="37" t="s">
        <v>4</v>
      </c>
      <c r="L59" s="37" t="s">
        <v>5</v>
      </c>
      <c r="M59" s="37" t="s">
        <v>6</v>
      </c>
      <c r="N59" s="37" t="s">
        <v>7</v>
      </c>
      <c r="O59" s="37" t="s">
        <v>8</v>
      </c>
      <c r="P59" s="38" t="s">
        <v>21</v>
      </c>
      <c r="Q59" s="38" t="s">
        <v>22</v>
      </c>
      <c r="R59" s="39" t="s">
        <v>25</v>
      </c>
      <c r="S59" s="40" t="s">
        <v>24</v>
      </c>
    </row>
    <row r="60" spans="1:20" x14ac:dyDescent="0.2">
      <c r="A60" s="41">
        <v>45350</v>
      </c>
      <c r="B60" s="42">
        <f>+(VLOOKUP(H60,'NFLX Daily Changes'!A:C,3,FALSE)+VLOOKUP(H29,'NFLX Daily Changes'!A:D,4,FALSE))/2</f>
        <v>594.08999649999998</v>
      </c>
      <c r="C60" s="43">
        <f>(+VLOOKUP(H60,'10 Years Treasury'!A:C,3,FALSE)+VLOOKUP('NFLX Strategy'!H29,'10 Years Treasury'!A:D,4,FALSE))/2/100</f>
        <v>4.3070000000000004E-2</v>
      </c>
      <c r="D60" s="44">
        <v>460</v>
      </c>
      <c r="E60" s="76">
        <f>+(I60-H60)/365</f>
        <v>0.12054794520547946</v>
      </c>
      <c r="F60" s="45">
        <v>3.1677</v>
      </c>
      <c r="G60" s="46">
        <f>0/100</f>
        <v>0</v>
      </c>
      <c r="H60" s="47">
        <f>+A60</f>
        <v>45350</v>
      </c>
      <c r="I60" s="47">
        <v>45394</v>
      </c>
      <c r="J60" s="42">
        <f>((B60*EXP(((-1*G60)*E60)))*NORMSDIST(P60))-((D60*EXP(((-1*C60)*E60)))*NORMSDIST(Q60))</f>
        <v>293.3634630056207</v>
      </c>
      <c r="K60" s="45">
        <f>EXP(((-1*G60)*E60))*NORMSDIST(P60)</f>
        <v>0.7844234261265477</v>
      </c>
      <c r="L60" s="45">
        <f>((((-1*((((B60*((1/SQRT((2*PI())))*EXP(((-1*POWER(P60,2))/2))))*F60)*EXP(((-1*E60)*G60)))/(2*SQRT(E60))))+((G60*B60)*K60))-(((C60*D60)*EXP(((-1*C60)*E60)))*NORMSDIST(Q60))))/365</f>
        <v>-2.1932452461565846</v>
      </c>
      <c r="M60" s="45">
        <f>((((1/SQRT((2*PI())))*EXP(((-1*POWER(P60,2))/2)))*EXP(((-1*E60)*G60)))/((B60*F60)*SQRT(E60)))</f>
        <v>4.4788285174731144E-4</v>
      </c>
      <c r="N60" s="45">
        <f>(((((1/SQRT((2*PI())))*EXP(((-1*POWER(P60,2))/2)))*EXP(((-1*E60)*G60)))*B60)*SQRT(E60))/100</f>
        <v>0.60363271712088995</v>
      </c>
      <c r="O60" s="45">
        <f>((((D60*E60)*EXP(((-1*C60)*E60)))*NORMSDIST(Q60))*EXP(((-1*G60)*E60)))/100</f>
        <v>0.20813162983458613</v>
      </c>
      <c r="P60" s="45">
        <f>(LN((B60/D60))+(((C60-G60)+(POWER(F60,2)/2))*E60))/(F60*SQRT(E60))</f>
        <v>0.78721990366494055</v>
      </c>
      <c r="Q60" s="45">
        <f>(LN((B60/D60))+(((C60-G60)-(POWER(F60,2)/2))*E60))/(F60*SQRT(E60))</f>
        <v>-0.31260601625920192</v>
      </c>
      <c r="R60" s="30"/>
      <c r="S60" s="48"/>
      <c r="T60" s="75"/>
    </row>
    <row r="61" spans="1:20" x14ac:dyDescent="0.2">
      <c r="A61" s="41">
        <v>45351</v>
      </c>
      <c r="B61" s="42">
        <f>+(VLOOKUP(H61,'NFLX Daily Changes'!A:C,3,FALSE)+VLOOKUP(H30,'NFLX Daily Changes'!A:D,4,FALSE))/2</f>
        <v>599.8399965000001</v>
      </c>
      <c r="C61" s="43">
        <f>(+VLOOKUP(H61,'10 Years Treasury'!A:C,3,FALSE)+VLOOKUP('NFLX Strategy'!H30,'10 Years Treasury'!A:D,4,FALSE))/2/100</f>
        <v>4.2925000000000005E-2</v>
      </c>
      <c r="D61" s="44">
        <v>460</v>
      </c>
      <c r="E61" s="76">
        <f>+(I61-H61)/365</f>
        <v>0.11780821917808219</v>
      </c>
      <c r="F61" s="45">
        <v>3.1677</v>
      </c>
      <c r="G61" s="46">
        <f>0/100</f>
        <v>0</v>
      </c>
      <c r="H61" s="47">
        <f>+A61</f>
        <v>45351</v>
      </c>
      <c r="I61" s="47">
        <v>45394</v>
      </c>
      <c r="J61" s="42">
        <f>((B61*EXP(((-1*G61)*E61)))*NORMSDIST(P61))-((D61*EXP(((-1*C61)*E61)))*NORMSDIST(Q61))</f>
        <v>295.66324165453329</v>
      </c>
      <c r="K61" s="45">
        <f>EXP(((-1*G61)*E61))*NORMSDIST(P61)</f>
        <v>0.78594015944161544</v>
      </c>
      <c r="L61" s="45">
        <f>((((-1*((((B61*((1/SQRT((2*PI())))*EXP(((-1*POWER(P61,2))/2))))*F61)*EXP(((-1*E61)*G61)))/(2*SQRT(E61))))+((G61*B61)*K61))-(((C61*D61)*EXP(((-1*C61)*E61)))*NORMSDIST(Q61))))/365</f>
        <v>-2.230853467495622</v>
      </c>
      <c r="M61" s="45">
        <f>((((1/SQRT((2*PI())))*EXP(((-1*POWER(P61,2))/2)))*EXP(((-1*E61)*G61)))/((B61*F61)*SQRT(E61)))</f>
        <v>4.4688104597240768E-4</v>
      </c>
      <c r="N61" s="45">
        <f>(((((1/SQRT((2*PI())))*EXP(((-1*POWER(P61,2))/2)))*EXP(((-1*E61)*G61)))*B61)*SQRT(E61))/100</f>
        <v>0.60004305246495626</v>
      </c>
      <c r="O61" s="45">
        <f>((((D61*E61)*EXP(((-1*C61)*E61)))*NORMSDIST(Q61))*EXP(((-1*G61)*E61)))/100</f>
        <v>0.20707751605117253</v>
      </c>
      <c r="P61" s="45">
        <f>(LN((B61/D61))+(((C61-G61)+(POWER(F61,2)/2))*E61))/(F61*SQRT(E61))</f>
        <v>0.79241337854356975</v>
      </c>
      <c r="Q61" s="45">
        <f>(LN((B61/D61))+(((C61-G61)-(POWER(F61,2)/2))*E61))/(F61*SQRT(E61))</f>
        <v>-0.29484268947907166</v>
      </c>
      <c r="R61" s="49">
        <f>(K61*(B61-B60)+N61*(F61-F60)+L61*(A61-A60)+1/2*M61*(B61-B60)^2)</f>
        <v>2.295689951584988</v>
      </c>
      <c r="S61" s="50">
        <f>J61-J60-R61</f>
        <v>4.0886973276048622E-3</v>
      </c>
    </row>
    <row r="62" spans="1:20" x14ac:dyDescent="0.2">
      <c r="A62" s="41">
        <v>45352</v>
      </c>
      <c r="B62" s="42">
        <f>+(VLOOKUP(H62,'NFLX Daily Changes'!A:C,3,FALSE)+VLOOKUP(H31,'NFLX Daily Changes'!A:D,4,FALSE))/2</f>
        <v>609.89001450000001</v>
      </c>
      <c r="C62" s="43">
        <f>(+VLOOKUP(H62,'10 Years Treasury'!A:C,3,FALSE)+VLOOKUP('NFLX Strategy'!H31,'10 Years Treasury'!A:D,4,FALSE))/2/100</f>
        <v>4.2750000000000003E-2</v>
      </c>
      <c r="D62" s="44">
        <v>460</v>
      </c>
      <c r="E62" s="76">
        <f t="shared" ref="E62:E84" si="13">+(I62-H62)/365</f>
        <v>0.11506849315068493</v>
      </c>
      <c r="F62" s="45">
        <v>3.1677</v>
      </c>
      <c r="G62" s="46">
        <f t="shared" ref="G62:G84" si="14">0/100</f>
        <v>0</v>
      </c>
      <c r="H62" s="47">
        <f t="shared" ref="H62:H84" si="15">+A62</f>
        <v>45352</v>
      </c>
      <c r="I62" s="47">
        <v>45394</v>
      </c>
      <c r="J62" s="42">
        <f t="shared" ref="J62:J84" si="16">((B62*EXP(((-1*G62)*E62)))*NORMSDIST(P62))-((D62*EXP(((-1*C62)*E62)))*NORMSDIST(Q62))</f>
        <v>301.32360891275061</v>
      </c>
      <c r="K62" s="45">
        <f t="shared" ref="K62:K84" si="17">EXP(((-1*G62)*E62))*NORMSDIST(P62)</f>
        <v>0.78939798819080453</v>
      </c>
      <c r="L62" s="45">
        <f t="shared" ref="L62:L84" si="18">((((-1*((((B62*((1/SQRT((2*PI())))*EXP(((-1*POWER(P62,2))/2))))*F62)*EXP(((-1*E62)*G62)))/(2*SQRT(E62))))+((G62*B62)*K62))-(((C62*D62)*EXP(((-1*C62)*E62)))*NORMSDIST(Q62))))/365</f>
        <v>-2.2733663079954964</v>
      </c>
      <c r="M62" s="45">
        <f t="shared" ref="M62:M84" si="19">((((1/SQRT((2*PI())))*EXP(((-1*POWER(P62,2))/2)))*EXP(((-1*E62)*G62)))/((B62*F62)*SQRT(E62)))</f>
        <v>4.4050631246844263E-4</v>
      </c>
      <c r="N62" s="45">
        <f t="shared" ref="N62:N84" si="20">(((((1/SQRT((2*PI())))*EXP(((-1*POWER(P62,2))/2)))*EXP(((-1*E62)*G62)))*B62)*SQRT(E62))/100</f>
        <v>0.59724930429737066</v>
      </c>
      <c r="O62" s="45">
        <f t="shared" ref="O62:O84" si="21">((((D62*E62)*EXP(((-1*C62)*E62)))*NORMSDIST(Q62))*EXP(((-1*G62)*E62)))/100</f>
        <v>0.20726406425070745</v>
      </c>
      <c r="P62" s="45">
        <f t="shared" ref="P62:P84" si="22">(LN((B62/D62))+(((C62-G62)+(POWER(F62,2)/2))*E62))/(F62*SQRT(E62))</f>
        <v>0.80433414398504322</v>
      </c>
      <c r="Q62" s="45">
        <f t="shared" ref="Q62:Q84" si="23">(LN((B62/D62))+(((C62-G62)-(POWER(F62,2)/2))*E62))/(F62*SQRT(E62))</f>
        <v>-0.27020504132516387</v>
      </c>
      <c r="R62" s="49">
        <f t="shared" ref="R62:R84" si="24">(K62*(B62-B61)+N62*(F62-F61)+L62*(A62-A61)+1/2*M62*(B62-B61)^2)</f>
        <v>5.6823438815860152</v>
      </c>
      <c r="S62" s="50">
        <f t="shared" ref="S62:S84" si="25">J62-J61-R62</f>
        <v>-2.1976623368694881E-2</v>
      </c>
    </row>
    <row r="63" spans="1:20" x14ac:dyDescent="0.2">
      <c r="A63" s="41">
        <v>45355</v>
      </c>
      <c r="B63" s="42">
        <f>+(VLOOKUP(H63,'NFLX Daily Changes'!A:C,3,FALSE)+VLOOKUP(H32,'NFLX Daily Changes'!A:D,4,FALSE))/2</f>
        <v>619.75</v>
      </c>
      <c r="C63" s="43">
        <f>(+VLOOKUP(H63,'10 Years Treasury'!A:C,3,FALSE)+VLOOKUP('NFLX Strategy'!H32,'10 Years Treasury'!A:D,4,FALSE))/2/100</f>
        <v>4.2140000000000004E-2</v>
      </c>
      <c r="D63" s="44">
        <v>460</v>
      </c>
      <c r="E63" s="76">
        <f t="shared" si="13"/>
        <v>0.10684931506849316</v>
      </c>
      <c r="F63" s="45">
        <v>3.1677</v>
      </c>
      <c r="G63" s="46">
        <f t="shared" si="14"/>
        <v>0</v>
      </c>
      <c r="H63" s="47">
        <f t="shared" si="15"/>
        <v>45355</v>
      </c>
      <c r="I63" s="47">
        <v>45394</v>
      </c>
      <c r="J63" s="42">
        <f t="shared" si="16"/>
        <v>302.11537121301973</v>
      </c>
      <c r="K63" s="45">
        <f t="shared" si="17"/>
        <v>0.79101786266610885</v>
      </c>
      <c r="L63" s="45">
        <f t="shared" si="18"/>
        <v>-2.3860391657797755</v>
      </c>
      <c r="M63" s="45">
        <f t="shared" si="19"/>
        <v>4.4782471610292656E-4</v>
      </c>
      <c r="N63" s="45">
        <f t="shared" si="20"/>
        <v>0.58217951143196001</v>
      </c>
      <c r="O63" s="45">
        <f t="shared" si="21"/>
        <v>0.20100274021363698</v>
      </c>
      <c r="P63" s="45">
        <f t="shared" si="22"/>
        <v>0.80995807041818879</v>
      </c>
      <c r="Q63" s="45">
        <f t="shared" si="23"/>
        <v>-0.22549379746960857</v>
      </c>
      <c r="R63" s="49">
        <f t="shared" si="24"/>
        <v>0.66307576464886042</v>
      </c>
      <c r="S63" s="50">
        <f t="shared" si="25"/>
        <v>0.12868653562025256</v>
      </c>
    </row>
    <row r="64" spans="1:20" x14ac:dyDescent="0.2">
      <c r="A64" s="41">
        <v>45356</v>
      </c>
      <c r="B64" s="42">
        <f>+(VLOOKUP(H64,'NFLX Daily Changes'!A:C,3,FALSE)+VLOOKUP(H33,'NFLX Daily Changes'!A:D,4,FALSE))/2</f>
        <v>601.45498650000002</v>
      </c>
      <c r="C64" s="43">
        <f>(+VLOOKUP(H64,'10 Years Treasury'!A:C,3,FALSE)+VLOOKUP('NFLX Strategy'!H33,'10 Years Treasury'!A:D,4,FALSE))/2/100</f>
        <v>4.2229999999999997E-2</v>
      </c>
      <c r="D64" s="44">
        <v>460</v>
      </c>
      <c r="E64" s="76">
        <f t="shared" si="13"/>
        <v>0.10410958904109589</v>
      </c>
      <c r="F64" s="45">
        <v>3.1677</v>
      </c>
      <c r="G64" s="46">
        <f t="shared" si="14"/>
        <v>0</v>
      </c>
      <c r="H64" s="47">
        <f t="shared" si="15"/>
        <v>45356</v>
      </c>
      <c r="I64" s="47">
        <v>45394</v>
      </c>
      <c r="J64" s="42">
        <f t="shared" si="16"/>
        <v>285.33416188954396</v>
      </c>
      <c r="K64" s="45">
        <f t="shared" si="17"/>
        <v>0.78162027583906091</v>
      </c>
      <c r="L64" s="45">
        <f t="shared" si="18"/>
        <v>-2.4062354063330735</v>
      </c>
      <c r="M64" s="45">
        <f t="shared" si="19"/>
        <v>4.7961293131884347E-4</v>
      </c>
      <c r="N64" s="45">
        <f t="shared" si="20"/>
        <v>0.57217900806558453</v>
      </c>
      <c r="O64" s="45">
        <f t="shared" si="21"/>
        <v>0.19236875401117423</v>
      </c>
      <c r="P64" s="45">
        <f t="shared" si="22"/>
        <v>0.77767701069257178</v>
      </c>
      <c r="Q64" s="45">
        <f t="shared" si="23"/>
        <v>-0.24441362815869822</v>
      </c>
      <c r="R64" s="49">
        <f t="shared" si="24"/>
        <v>-16.62572387752973</v>
      </c>
      <c r="S64" s="50">
        <f t="shared" si="25"/>
        <v>-0.15548544594603442</v>
      </c>
    </row>
    <row r="65" spans="1:19" x14ac:dyDescent="0.2">
      <c r="A65" s="41">
        <v>45357</v>
      </c>
      <c r="B65" s="42">
        <f>+(VLOOKUP(H65,'NFLX Daily Changes'!A:C,3,FALSE)+VLOOKUP(H34,'NFLX Daily Changes'!A:D,4,FALSE))/2</f>
        <v>600.74499549999996</v>
      </c>
      <c r="C65" s="43">
        <f>(+VLOOKUP(H65,'10 Years Treasury'!A:C,3,FALSE)+VLOOKUP('NFLX Strategy'!H34,'10 Years Treasury'!A:D,4,FALSE))/2/100</f>
        <v>4.1624999999999995E-2</v>
      </c>
      <c r="D65" s="44">
        <v>460</v>
      </c>
      <c r="E65" s="76">
        <f t="shared" si="13"/>
        <v>0.10136986301369863</v>
      </c>
      <c r="F65" s="45">
        <v>3.1677</v>
      </c>
      <c r="G65" s="46">
        <f t="shared" si="14"/>
        <v>0</v>
      </c>
      <c r="H65" s="47">
        <f t="shared" si="15"/>
        <v>45357</v>
      </c>
      <c r="I65" s="47">
        <v>45394</v>
      </c>
      <c r="J65" s="42">
        <f t="shared" si="16"/>
        <v>282.34326314040311</v>
      </c>
      <c r="K65" s="45">
        <f t="shared" si="17"/>
        <v>0.78028033692120935</v>
      </c>
      <c r="L65" s="45">
        <f t="shared" si="18"/>
        <v>-2.4437819749155518</v>
      </c>
      <c r="M65" s="45">
        <f t="shared" si="19"/>
        <v>4.8834026717968298E-4</v>
      </c>
      <c r="N65" s="45">
        <f t="shared" si="20"/>
        <v>0.56592094007365956</v>
      </c>
      <c r="O65" s="45">
        <f t="shared" si="21"/>
        <v>0.18895975454867095</v>
      </c>
      <c r="P65" s="45">
        <f t="shared" si="22"/>
        <v>0.77314034545314558</v>
      </c>
      <c r="Q65" s="45">
        <f t="shared" si="23"/>
        <v>-0.23541207130191114</v>
      </c>
      <c r="R65" s="49">
        <f t="shared" si="24"/>
        <v>-2.9976509085627563</v>
      </c>
      <c r="S65" s="50">
        <f t="shared" si="25"/>
        <v>6.7521594219024372E-3</v>
      </c>
    </row>
    <row r="66" spans="1:19" x14ac:dyDescent="0.2">
      <c r="A66" s="41">
        <v>45358</v>
      </c>
      <c r="B66" s="42">
        <f>+(VLOOKUP(H66,'NFLX Daily Changes'!A:C,3,FALSE)+VLOOKUP(H35,'NFLX Daily Changes'!A:D,4,FALSE))/2</f>
        <v>603.21502650000002</v>
      </c>
      <c r="C66" s="43">
        <f>(+VLOOKUP(H66,'10 Years Treasury'!A:C,3,FALSE)+VLOOKUP('NFLX Strategy'!H35,'10 Years Treasury'!A:D,4,FALSE))/2/100</f>
        <v>4.1154999999999997E-2</v>
      </c>
      <c r="D66" s="44">
        <v>460</v>
      </c>
      <c r="E66" s="76">
        <f t="shared" si="13"/>
        <v>9.8630136986301367E-2</v>
      </c>
      <c r="F66" s="45">
        <v>3.1677</v>
      </c>
      <c r="G66" s="46">
        <f t="shared" si="14"/>
        <v>0</v>
      </c>
      <c r="H66" s="47">
        <f t="shared" si="15"/>
        <v>45358</v>
      </c>
      <c r="I66" s="47">
        <v>45394</v>
      </c>
      <c r="J66" s="42">
        <f t="shared" si="16"/>
        <v>281.7973601324569</v>
      </c>
      <c r="K66" s="45">
        <f t="shared" si="17"/>
        <v>0.78052012980960161</v>
      </c>
      <c r="L66" s="45">
        <f t="shared" si="18"/>
        <v>-2.4858046903844899</v>
      </c>
      <c r="M66" s="45">
        <f t="shared" si="19"/>
        <v>4.9273998453186355E-4</v>
      </c>
      <c r="N66" s="45">
        <f t="shared" si="20"/>
        <v>0.56016476739813059</v>
      </c>
      <c r="O66" s="45">
        <f t="shared" si="21"/>
        <v>0.18643473927559764</v>
      </c>
      <c r="P66" s="45">
        <f t="shared" si="22"/>
        <v>0.77395104750439847</v>
      </c>
      <c r="Q66" s="45">
        <f t="shared" si="23"/>
        <v>-0.22087892824901342</v>
      </c>
      <c r="R66" s="49">
        <f t="shared" si="24"/>
        <v>-0.5563926572155482</v>
      </c>
      <c r="S66" s="50">
        <f t="shared" si="25"/>
        <v>1.048964926934004E-2</v>
      </c>
    </row>
    <row r="67" spans="1:19" x14ac:dyDescent="0.2">
      <c r="A67" s="41">
        <v>45359</v>
      </c>
      <c r="B67" s="42">
        <f>+(VLOOKUP(H67,'NFLX Daily Changes'!A:C,3,FALSE)+VLOOKUP(H36,'NFLX Daily Changes'!A:D,4,FALSE))/2</f>
        <v>608.46502699999996</v>
      </c>
      <c r="C67" s="43">
        <f>(+VLOOKUP(H67,'10 Years Treasury'!A:C,3,FALSE)+VLOOKUP('NFLX Strategy'!H36,'10 Years Treasury'!A:D,4,FALSE))/2/100</f>
        <v>4.1105000000000003E-2</v>
      </c>
      <c r="D67" s="44">
        <v>460</v>
      </c>
      <c r="E67" s="76">
        <f t="shared" si="13"/>
        <v>9.5890410958904104E-2</v>
      </c>
      <c r="F67" s="45">
        <v>3.1677</v>
      </c>
      <c r="G67" s="46">
        <f t="shared" si="14"/>
        <v>0</v>
      </c>
      <c r="H67" s="47">
        <f t="shared" si="15"/>
        <v>45359</v>
      </c>
      <c r="I67" s="47">
        <v>45394</v>
      </c>
      <c r="J67" s="42">
        <f t="shared" si="16"/>
        <v>283.38983023084791</v>
      </c>
      <c r="K67" s="45">
        <f t="shared" si="17"/>
        <v>0.78219595315953072</v>
      </c>
      <c r="L67" s="45">
        <f t="shared" si="18"/>
        <v>-2.5317890422682576</v>
      </c>
      <c r="M67" s="45">
        <f t="shared" si="19"/>
        <v>4.9323670985996148E-4</v>
      </c>
      <c r="N67" s="45">
        <f t="shared" si="20"/>
        <v>0.5546842812493129</v>
      </c>
      <c r="O67" s="45">
        <f t="shared" si="21"/>
        <v>0.18463607680734198</v>
      </c>
      <c r="P67" s="45">
        <f t="shared" si="22"/>
        <v>0.77963101674212087</v>
      </c>
      <c r="Q67" s="45">
        <f t="shared" si="23"/>
        <v>-0.20128456778725265</v>
      </c>
      <c r="R67" s="49">
        <f t="shared" si="24"/>
        <v>1.5815375226197135</v>
      </c>
      <c r="S67" s="50">
        <f t="shared" si="25"/>
        <v>1.0932575771290809E-2</v>
      </c>
    </row>
    <row r="68" spans="1:19" x14ac:dyDescent="0.2">
      <c r="A68" s="41">
        <v>45362</v>
      </c>
      <c r="B68" s="42">
        <f>+(VLOOKUP(H68,'NFLX Daily Changes'!A:C,3,FALSE)+VLOOKUP(H37,'NFLX Daily Changes'!A:D,4,FALSE))/2</f>
        <v>605.68499750000001</v>
      </c>
      <c r="C68" s="43">
        <f>(+VLOOKUP(H68,'10 Years Treasury'!A:C,3,FALSE)+VLOOKUP('NFLX Strategy'!H37,'10 Years Treasury'!A:D,4,FALSE))/2/100</f>
        <v>4.0994999999999997E-2</v>
      </c>
      <c r="D68" s="44">
        <v>460</v>
      </c>
      <c r="E68" s="76">
        <f t="shared" si="13"/>
        <v>8.7671232876712329E-2</v>
      </c>
      <c r="F68" s="45">
        <v>3.1677</v>
      </c>
      <c r="G68" s="46">
        <f t="shared" si="14"/>
        <v>0</v>
      </c>
      <c r="H68" s="47">
        <f t="shared" si="15"/>
        <v>45362</v>
      </c>
      <c r="I68" s="47">
        <v>45394</v>
      </c>
      <c r="J68" s="42">
        <f t="shared" si="16"/>
        <v>273.43103151808333</v>
      </c>
      <c r="K68" s="45">
        <f t="shared" si="17"/>
        <v>0.77820321114415258</v>
      </c>
      <c r="L68" s="45">
        <f t="shared" si="18"/>
        <v>-2.6627570097050395</v>
      </c>
      <c r="M68" s="45">
        <f t="shared" si="19"/>
        <v>5.2363895048374639E-4</v>
      </c>
      <c r="N68" s="45">
        <f t="shared" si="20"/>
        <v>0.53349055536146661</v>
      </c>
      <c r="O68" s="45">
        <f t="shared" si="21"/>
        <v>0.17351450167956572</v>
      </c>
      <c r="P68" s="45">
        <f t="shared" si="22"/>
        <v>0.76613903672319339</v>
      </c>
      <c r="Q68" s="45">
        <f t="shared" si="23"/>
        <v>-0.17179565925398824</v>
      </c>
      <c r="R68" s="49">
        <f t="shared" si="24"/>
        <v>-10.149675424514239</v>
      </c>
      <c r="S68" s="50">
        <f t="shared" si="25"/>
        <v>0.19087671174966303</v>
      </c>
    </row>
    <row r="69" spans="1:19" x14ac:dyDescent="0.2">
      <c r="A69" s="41">
        <v>45363</v>
      </c>
      <c r="B69" s="42">
        <f>+(VLOOKUP(H69,'NFLX Daily Changes'!A:C,3,FALSE)+VLOOKUP(H38,'NFLX Daily Changes'!A:D,4,FALSE))/2</f>
        <v>605.78500400000007</v>
      </c>
      <c r="C69" s="43">
        <f>(+VLOOKUP(H69,'10 Years Treasury'!A:C,3,FALSE)+VLOOKUP('NFLX Strategy'!H38,'10 Years Treasury'!A:D,4,FALSE))/2/100</f>
        <v>4.1329999999999999E-2</v>
      </c>
      <c r="D69" s="44">
        <v>460</v>
      </c>
      <c r="E69" s="76">
        <f t="shared" si="13"/>
        <v>8.4931506849315067E-2</v>
      </c>
      <c r="F69" s="45">
        <v>3.1677</v>
      </c>
      <c r="G69" s="46">
        <f t="shared" si="14"/>
        <v>0</v>
      </c>
      <c r="H69" s="47">
        <f t="shared" si="15"/>
        <v>45363</v>
      </c>
      <c r="I69" s="47">
        <v>45394</v>
      </c>
      <c r="J69" s="42">
        <f t="shared" si="16"/>
        <v>270.82780456961962</v>
      </c>
      <c r="K69" s="45">
        <f t="shared" si="17"/>
        <v>0.77744607536323684</v>
      </c>
      <c r="L69" s="45">
        <f t="shared" si="18"/>
        <v>-2.7111079433557266</v>
      </c>
      <c r="M69" s="45">
        <f t="shared" si="19"/>
        <v>5.3296540757143205E-4</v>
      </c>
      <c r="N69" s="45">
        <f t="shared" si="20"/>
        <v>0.52619768420017932</v>
      </c>
      <c r="O69" s="45">
        <f t="shared" si="21"/>
        <v>0.16997968351853637</v>
      </c>
      <c r="P69" s="45">
        <f t="shared" si="22"/>
        <v>0.76359630941300449</v>
      </c>
      <c r="Q69" s="45">
        <f t="shared" si="23"/>
        <v>-0.1595668382661459</v>
      </c>
      <c r="R69" s="49">
        <f t="shared" si="24"/>
        <v>-2.6333556172463872</v>
      </c>
      <c r="S69" s="50">
        <f t="shared" si="25"/>
        <v>3.0128668782673174E-2</v>
      </c>
    </row>
    <row r="70" spans="1:19" x14ac:dyDescent="0.2">
      <c r="A70" s="41">
        <v>45364</v>
      </c>
      <c r="B70" s="42">
        <f>+(VLOOKUP(H70,'NFLX Daily Changes'!A:C,3,FALSE)+VLOOKUP(H39,'NFLX Daily Changes'!A:D,4,FALSE))/2</f>
        <v>611.02999899999998</v>
      </c>
      <c r="C70" s="43">
        <f>(+VLOOKUP(H70,'10 Years Treasury'!A:C,3,FALSE)+VLOOKUP('NFLX Strategy'!H39,'10 Years Treasury'!A:D,4,FALSE))/2/100</f>
        <v>4.1725000000000005E-2</v>
      </c>
      <c r="D70" s="44">
        <v>460</v>
      </c>
      <c r="E70" s="76">
        <f t="shared" si="13"/>
        <v>8.2191780821917804E-2</v>
      </c>
      <c r="F70" s="45">
        <v>3.1677</v>
      </c>
      <c r="G70" s="46">
        <f t="shared" si="14"/>
        <v>0</v>
      </c>
      <c r="H70" s="47">
        <f t="shared" si="15"/>
        <v>45364</v>
      </c>
      <c r="I70" s="47">
        <v>45394</v>
      </c>
      <c r="J70" s="42">
        <f t="shared" si="16"/>
        <v>272.1794013868892</v>
      </c>
      <c r="K70" s="45">
        <f t="shared" si="17"/>
        <v>0.77949435354867447</v>
      </c>
      <c r="L70" s="45">
        <f t="shared" si="18"/>
        <v>-2.7653508509190377</v>
      </c>
      <c r="M70" s="45">
        <f t="shared" si="19"/>
        <v>5.3429353100495488E-4</v>
      </c>
      <c r="N70" s="45">
        <f t="shared" si="20"/>
        <v>0.51937066521023956</v>
      </c>
      <c r="O70" s="45">
        <f t="shared" si="21"/>
        <v>0.16776578028695588</v>
      </c>
      <c r="P70" s="45">
        <f t="shared" si="22"/>
        <v>0.77048661323337264</v>
      </c>
      <c r="Q70" s="45">
        <f t="shared" si="23"/>
        <v>-0.13766475110406273</v>
      </c>
      <c r="R70" s="49">
        <f t="shared" si="24"/>
        <v>1.3304423361577178</v>
      </c>
      <c r="S70" s="50">
        <f t="shared" si="25"/>
        <v>2.1154481111862911E-2</v>
      </c>
    </row>
    <row r="71" spans="1:19" x14ac:dyDescent="0.2">
      <c r="A71" s="41">
        <v>45365</v>
      </c>
      <c r="B71" s="42">
        <f>+(VLOOKUP(H71,'NFLX Daily Changes'!A:C,3,FALSE)+VLOOKUP(H40,'NFLX Daily Changes'!A:D,4,FALSE))/2</f>
        <v>614.07498199999998</v>
      </c>
      <c r="C71" s="43">
        <f>(+VLOOKUP(H71,'10 Years Treasury'!A:C,3,FALSE)+VLOOKUP('NFLX Strategy'!H40,'10 Years Treasury'!A:D,4,FALSE))/2/100</f>
        <v>4.2450000000000002E-2</v>
      </c>
      <c r="D71" s="44">
        <v>460</v>
      </c>
      <c r="E71" s="76">
        <f t="shared" si="13"/>
        <v>7.9452054794520555E-2</v>
      </c>
      <c r="F71" s="45">
        <v>3.1677</v>
      </c>
      <c r="G71" s="46">
        <f t="shared" si="14"/>
        <v>0</v>
      </c>
      <c r="H71" s="47">
        <f t="shared" si="15"/>
        <v>45365</v>
      </c>
      <c r="I71" s="47">
        <v>45394</v>
      </c>
      <c r="J71" s="42">
        <f t="shared" si="16"/>
        <v>271.7740322232321</v>
      </c>
      <c r="K71" s="45">
        <f t="shared" si="17"/>
        <v>0.78046584402675101</v>
      </c>
      <c r="L71" s="45">
        <f t="shared" si="18"/>
        <v>-2.8198312520859505</v>
      </c>
      <c r="M71" s="45">
        <f t="shared" si="19"/>
        <v>5.3936467711086528E-4</v>
      </c>
      <c r="N71" s="45">
        <f t="shared" si="20"/>
        <v>0.51188745652285883</v>
      </c>
      <c r="O71" s="45">
        <f t="shared" si="21"/>
        <v>0.1648554791801147</v>
      </c>
      <c r="P71" s="45">
        <f t="shared" si="22"/>
        <v>0.77376747127925072</v>
      </c>
      <c r="Q71" s="45">
        <f t="shared" si="23"/>
        <v>-0.11911975780570694</v>
      </c>
      <c r="R71" s="49">
        <f t="shared" si="24"/>
        <v>-0.44082555147883079</v>
      </c>
      <c r="S71" s="50">
        <f t="shared" si="25"/>
        <v>3.5456387821731938E-2</v>
      </c>
    </row>
    <row r="72" spans="1:19" x14ac:dyDescent="0.2">
      <c r="A72" s="41">
        <v>45366</v>
      </c>
      <c r="B72" s="42">
        <f>+(VLOOKUP(H72,'NFLX Daily Changes'!A:C,3,FALSE)+VLOOKUP(H41,'NFLX Daily Changes'!A:D,4,FALSE))/2</f>
        <v>613.36999500000002</v>
      </c>
      <c r="C72" s="43">
        <f>(+VLOOKUP(H72,'10 Years Treasury'!A:C,3,FALSE)+VLOOKUP('NFLX Strategy'!H41,'10 Years Treasury'!A:D,4,FALSE))/2/100</f>
        <v>4.3090000000000003E-2</v>
      </c>
      <c r="D72" s="44">
        <v>460</v>
      </c>
      <c r="E72" s="76">
        <f t="shared" si="13"/>
        <v>7.6712328767123292E-2</v>
      </c>
      <c r="F72" s="45">
        <v>3.1677</v>
      </c>
      <c r="G72" s="46">
        <f t="shared" si="14"/>
        <v>0</v>
      </c>
      <c r="H72" s="47">
        <f t="shared" si="15"/>
        <v>45366</v>
      </c>
      <c r="I72" s="47">
        <v>45394</v>
      </c>
      <c r="J72" s="42">
        <f t="shared" si="16"/>
        <v>268.38785559751619</v>
      </c>
      <c r="K72" s="45">
        <f t="shared" si="17"/>
        <v>0.77947180281551098</v>
      </c>
      <c r="L72" s="45">
        <f t="shared" si="18"/>
        <v>-2.8740520852023308</v>
      </c>
      <c r="M72" s="45">
        <f t="shared" si="19"/>
        <v>5.5096876949797574E-4</v>
      </c>
      <c r="N72" s="45">
        <f t="shared" si="20"/>
        <v>0.50371078355115506</v>
      </c>
      <c r="O72" s="45">
        <f t="shared" si="21"/>
        <v>0.16087861056290667</v>
      </c>
      <c r="P72" s="45">
        <f t="shared" si="22"/>
        <v>0.77041055482153953</v>
      </c>
      <c r="Q72" s="45">
        <f t="shared" si="23"/>
        <v>-0.1069470160571087</v>
      </c>
      <c r="R72" s="49">
        <f t="shared" si="24"/>
        <v>-3.4234326554770504</v>
      </c>
      <c r="S72" s="50">
        <f t="shared" si="25"/>
        <v>3.7256029761145726E-2</v>
      </c>
    </row>
    <row r="73" spans="1:19" x14ac:dyDescent="0.2">
      <c r="A73" s="41">
        <v>45369</v>
      </c>
      <c r="B73" s="42">
        <f>+(VLOOKUP(H73,'NFLX Daily Changes'!A:C,3,FALSE)+VLOOKUP(H42,'NFLX Daily Changes'!A:D,4,FALSE))/2</f>
        <v>618.92999250000003</v>
      </c>
      <c r="C73" s="43">
        <f>(+VLOOKUP(H73,'10 Years Treasury'!A:C,3,FALSE)+VLOOKUP('NFLX Strategy'!H42,'10 Years Treasury'!A:D,4,FALSE))/2/100</f>
        <v>4.3279999999999992E-2</v>
      </c>
      <c r="D73" s="44">
        <v>460</v>
      </c>
      <c r="E73" s="76">
        <f t="shared" si="13"/>
        <v>6.8493150684931503E-2</v>
      </c>
      <c r="F73" s="45">
        <v>3.1677</v>
      </c>
      <c r="G73" s="46">
        <f t="shared" si="14"/>
        <v>0</v>
      </c>
      <c r="H73" s="47">
        <f t="shared" si="15"/>
        <v>45369</v>
      </c>
      <c r="I73" s="47">
        <v>45394</v>
      </c>
      <c r="J73" s="42">
        <f t="shared" si="16"/>
        <v>263.84025243656606</v>
      </c>
      <c r="K73" s="45">
        <f t="shared" si="17"/>
        <v>0.78114255957676126</v>
      </c>
      <c r="L73" s="45">
        <f t="shared" si="18"/>
        <v>-3.055528504005252</v>
      </c>
      <c r="M73" s="45">
        <f t="shared" si="19"/>
        <v>5.7533473682050505E-4</v>
      </c>
      <c r="N73" s="45">
        <f t="shared" si="20"/>
        <v>0.47818378130701467</v>
      </c>
      <c r="O73" s="45">
        <f t="shared" si="21"/>
        <v>0.15043308637240382</v>
      </c>
      <c r="P73" s="45">
        <f t="shared" si="22"/>
        <v>0.77605776287934825</v>
      </c>
      <c r="Q73" s="45">
        <f t="shared" si="23"/>
        <v>-5.2967216915161874E-2</v>
      </c>
      <c r="R73" s="49">
        <f t="shared" si="24"/>
        <v>-4.8145420076624195</v>
      </c>
      <c r="S73" s="50">
        <f t="shared" si="25"/>
        <v>0.26693884671228751</v>
      </c>
    </row>
    <row r="74" spans="1:19" x14ac:dyDescent="0.2">
      <c r="A74" s="41">
        <v>45370</v>
      </c>
      <c r="B74" s="42">
        <f>+(VLOOKUP(H74,'NFLX Daily Changes'!A:C,3,FALSE)+VLOOKUP(H43,'NFLX Daily Changes'!A:D,4,FALSE))/2</f>
        <v>614.64001450000001</v>
      </c>
      <c r="C74" s="43">
        <f>(+VLOOKUP(H74,'10 Years Treasury'!A:C,3,FALSE)+VLOOKUP('NFLX Strategy'!H43,'10 Years Treasury'!A:D,4,FALSE))/2/100</f>
        <v>4.3320000000000004E-2</v>
      </c>
      <c r="D74" s="44">
        <v>460</v>
      </c>
      <c r="E74" s="76">
        <f t="shared" si="13"/>
        <v>6.575342465753424E-2</v>
      </c>
      <c r="F74" s="45">
        <v>3.1677</v>
      </c>
      <c r="G74" s="46">
        <f t="shared" si="14"/>
        <v>0</v>
      </c>
      <c r="H74" s="47">
        <f t="shared" si="15"/>
        <v>45370</v>
      </c>
      <c r="I74" s="47">
        <v>45394</v>
      </c>
      <c r="J74" s="42">
        <f t="shared" si="16"/>
        <v>257.40859157615256</v>
      </c>
      <c r="K74" s="45">
        <f t="shared" si="17"/>
        <v>0.77829053407910509</v>
      </c>
      <c r="L74" s="45">
        <f t="shared" si="18"/>
        <v>-3.1196275003598015</v>
      </c>
      <c r="M74" s="45">
        <f t="shared" si="19"/>
        <v>5.9570273870445886E-4</v>
      </c>
      <c r="N74" s="45">
        <f t="shared" si="20"/>
        <v>0.46874179572328301</v>
      </c>
      <c r="O74" s="45">
        <f t="shared" si="21"/>
        <v>0.1452887102961806</v>
      </c>
      <c r="P74" s="45">
        <f t="shared" si="22"/>
        <v>0.76643261627891346</v>
      </c>
      <c r="Q74" s="45">
        <f t="shared" si="23"/>
        <v>-4.5842657528159858E-2</v>
      </c>
      <c r="R74" s="49">
        <f t="shared" si="24"/>
        <v>-6.4529951390030122</v>
      </c>
      <c r="S74" s="50">
        <f t="shared" si="25"/>
        <v>2.133427858951098E-2</v>
      </c>
    </row>
    <row r="75" spans="1:19" x14ac:dyDescent="0.2">
      <c r="A75" s="41">
        <v>45371</v>
      </c>
      <c r="B75" s="42">
        <f>+(VLOOKUP(H75,'NFLX Daily Changes'!A:C,3,FALSE)+VLOOKUP(H44,'NFLX Daily Changes'!A:D,4,FALSE))/2</f>
        <v>623.92501849999996</v>
      </c>
      <c r="C75" s="43">
        <f>(+VLOOKUP(H75,'10 Years Treasury'!A:C,3,FALSE)+VLOOKUP('NFLX Strategy'!H44,'10 Years Treasury'!A:D,4,FALSE))/2/100</f>
        <v>4.3045E-2</v>
      </c>
      <c r="D75" s="44">
        <v>460</v>
      </c>
      <c r="E75" s="76">
        <f t="shared" si="13"/>
        <v>6.3013698630136991E-2</v>
      </c>
      <c r="F75" s="45">
        <v>3.1677</v>
      </c>
      <c r="G75" s="46">
        <f t="shared" si="14"/>
        <v>0</v>
      </c>
      <c r="H75" s="47">
        <f t="shared" si="15"/>
        <v>45371</v>
      </c>
      <c r="I75" s="47">
        <v>45394</v>
      </c>
      <c r="J75" s="42">
        <f t="shared" si="16"/>
        <v>261.50052609224235</v>
      </c>
      <c r="K75" s="45">
        <f t="shared" si="17"/>
        <v>0.78357237589916906</v>
      </c>
      <c r="L75" s="45">
        <f t="shared" si="18"/>
        <v>-3.1903176462114629</v>
      </c>
      <c r="M75" s="45">
        <f t="shared" si="19"/>
        <v>5.9120483252643756E-4</v>
      </c>
      <c r="N75" s="45">
        <f t="shared" si="20"/>
        <v>0.45939027014705308</v>
      </c>
      <c r="O75" s="45">
        <f t="shared" si="21"/>
        <v>0.14328677561218955</v>
      </c>
      <c r="P75" s="45">
        <f t="shared" si="22"/>
        <v>0.78431508834229857</v>
      </c>
      <c r="Q75" s="45">
        <f t="shared" si="23"/>
        <v>-1.085773800014163E-2</v>
      </c>
      <c r="R75" s="49">
        <f t="shared" si="24"/>
        <v>4.1106392666781568</v>
      </c>
      <c r="S75" s="50">
        <f t="shared" si="25"/>
        <v>-1.8704750588363517E-2</v>
      </c>
    </row>
    <row r="76" spans="1:19" x14ac:dyDescent="0.2">
      <c r="A76" s="41">
        <v>45372</v>
      </c>
      <c r="B76" s="42">
        <f>+(VLOOKUP(H76,'NFLX Daily Changes'!A:C,3,FALSE)+VLOOKUP(H45,'NFLX Daily Changes'!A:D,4,FALSE))/2</f>
        <v>628.34500100000002</v>
      </c>
      <c r="C76" s="43">
        <f>(+VLOOKUP(H76,'10 Years Treasury'!A:C,3,FALSE)+VLOOKUP('NFLX Strategy'!H45,'10 Years Treasury'!A:D,4,FALSE))/2/100</f>
        <v>4.2829999999999993E-2</v>
      </c>
      <c r="D76" s="44">
        <v>460</v>
      </c>
      <c r="E76" s="76">
        <f t="shared" si="13"/>
        <v>6.0273972602739728E-2</v>
      </c>
      <c r="F76" s="45">
        <v>3.1677</v>
      </c>
      <c r="G76" s="46">
        <f t="shared" si="14"/>
        <v>0</v>
      </c>
      <c r="H76" s="47">
        <f t="shared" si="15"/>
        <v>45372</v>
      </c>
      <c r="I76" s="47">
        <v>45394</v>
      </c>
      <c r="J76" s="42">
        <f t="shared" si="16"/>
        <v>261.74052345707599</v>
      </c>
      <c r="K76" s="45">
        <f t="shared" si="17"/>
        <v>0.78616242398982461</v>
      </c>
      <c r="L76" s="45">
        <f t="shared" si="18"/>
        <v>-3.2620781065228379</v>
      </c>
      <c r="M76" s="45">
        <f t="shared" si="19"/>
        <v>5.9605923692911578E-4</v>
      </c>
      <c r="N76" s="45">
        <f t="shared" si="20"/>
        <v>0.44932399538130041</v>
      </c>
      <c r="O76" s="45">
        <f t="shared" si="21"/>
        <v>0.13998069928442194</v>
      </c>
      <c r="P76" s="45">
        <f t="shared" si="22"/>
        <v>0.79317623407892135</v>
      </c>
      <c r="Q76" s="45">
        <f t="shared" si="23"/>
        <v>1.548186797582736E-2</v>
      </c>
      <c r="R76" s="49">
        <f t="shared" si="24"/>
        <v>0.21856842940289459</v>
      </c>
      <c r="S76" s="50">
        <f t="shared" si="25"/>
        <v>2.1428935430746726E-2</v>
      </c>
    </row>
    <row r="77" spans="1:19" x14ac:dyDescent="0.2">
      <c r="A77" s="41">
        <v>45373</v>
      </c>
      <c r="B77" s="42">
        <f>+(VLOOKUP(H77,'NFLX Daily Changes'!A:C,3,FALSE)+VLOOKUP(H46,'NFLX Daily Changes'!A:D,4,FALSE))/2</f>
        <v>625.02499399999999</v>
      </c>
      <c r="C77" s="43">
        <f>(+VLOOKUP(H77,'10 Years Treasury'!A:C,3,FALSE)+VLOOKUP('NFLX Strategy'!H46,'10 Years Treasury'!A:D,4,FALSE))/2/100</f>
        <v>4.2669999999999993E-2</v>
      </c>
      <c r="D77" s="44">
        <v>460</v>
      </c>
      <c r="E77" s="76">
        <f t="shared" si="13"/>
        <v>5.7534246575342465E-2</v>
      </c>
      <c r="F77" s="45">
        <v>3.1677</v>
      </c>
      <c r="G77" s="46">
        <f t="shared" si="14"/>
        <v>0</v>
      </c>
      <c r="H77" s="47">
        <f t="shared" si="15"/>
        <v>45373</v>
      </c>
      <c r="I77" s="47">
        <v>45394</v>
      </c>
      <c r="J77" s="42">
        <f t="shared" si="16"/>
        <v>255.83182497770929</v>
      </c>
      <c r="K77" s="45">
        <f t="shared" si="17"/>
        <v>0.78424547792471455</v>
      </c>
      <c r="L77" s="45">
        <f t="shared" si="18"/>
        <v>-3.3379727952138389</v>
      </c>
      <c r="M77" s="45">
        <f t="shared" si="19"/>
        <v>6.1651513202071835E-4</v>
      </c>
      <c r="N77" s="45">
        <f t="shared" si="20"/>
        <v>0.43894386629579379</v>
      </c>
      <c r="O77" s="45">
        <f t="shared" si="21"/>
        <v>0.13482644392577983</v>
      </c>
      <c r="P77" s="45">
        <f t="shared" si="22"/>
        <v>0.78661197995573584</v>
      </c>
      <c r="Q77" s="45">
        <f t="shared" si="23"/>
        <v>2.6798035372220214E-2</v>
      </c>
      <c r="R77" s="49">
        <f t="shared" si="24"/>
        <v>-5.938275519118843</v>
      </c>
      <c r="S77" s="50">
        <f t="shared" si="25"/>
        <v>2.9577039752137324E-2</v>
      </c>
    </row>
    <row r="78" spans="1:19" x14ac:dyDescent="0.2">
      <c r="A78" s="41">
        <v>45376</v>
      </c>
      <c r="B78" s="42">
        <f>+(VLOOKUP(H78,'NFLX Daily Changes'!A:C,3,FALSE)+VLOOKUP(H47,'NFLX Daily Changes'!A:D,4,FALSE))/2</f>
        <v>626.80999750000001</v>
      </c>
      <c r="C78" s="43">
        <f>(+VLOOKUP(H78,'10 Years Treasury'!A:C,3,FALSE)+VLOOKUP('NFLX Strategy'!H47,'10 Years Treasury'!A:D,4,FALSE))/2/100</f>
        <v>4.2294999999999999E-2</v>
      </c>
      <c r="D78" s="44">
        <v>460</v>
      </c>
      <c r="E78" s="76">
        <f t="shared" si="13"/>
        <v>4.9315068493150684E-2</v>
      </c>
      <c r="F78" s="45">
        <v>3.1677</v>
      </c>
      <c r="G78" s="46">
        <f t="shared" si="14"/>
        <v>0</v>
      </c>
      <c r="H78" s="47">
        <f t="shared" si="15"/>
        <v>45376</v>
      </c>
      <c r="I78" s="47">
        <v>45394</v>
      </c>
      <c r="J78" s="42">
        <f t="shared" si="16"/>
        <v>246.84436283919311</v>
      </c>
      <c r="K78" s="45">
        <f t="shared" si="17"/>
        <v>0.78656127321074598</v>
      </c>
      <c r="L78" s="45">
        <f t="shared" si="18"/>
        <v>-3.5921470855931696</v>
      </c>
      <c r="M78" s="45">
        <f t="shared" si="19"/>
        <v>6.5986393925561622E-4</v>
      </c>
      <c r="N78" s="45">
        <f t="shared" si="20"/>
        <v>0.40499523184051461</v>
      </c>
      <c r="O78" s="45">
        <f t="shared" si="21"/>
        <v>0.12140388831236615</v>
      </c>
      <c r="P78" s="45">
        <f t="shared" si="22"/>
        <v>0.79454632157068572</v>
      </c>
      <c r="Q78" s="45">
        <f t="shared" si="23"/>
        <v>9.1095299587799439E-2</v>
      </c>
      <c r="R78" s="49">
        <f t="shared" si="24"/>
        <v>-9.3713753895214271</v>
      </c>
      <c r="S78" s="50">
        <f t="shared" si="25"/>
        <v>0.38391325100524831</v>
      </c>
    </row>
    <row r="79" spans="1:19" x14ac:dyDescent="0.2">
      <c r="A79" s="41">
        <v>45377</v>
      </c>
      <c r="B79" s="42">
        <f>+(VLOOKUP(H79,'NFLX Daily Changes'!A:C,3,FALSE)+VLOOKUP(H48,'NFLX Daily Changes'!A:D,4,FALSE))/2</f>
        <v>626.78500399999996</v>
      </c>
      <c r="C79" s="43">
        <f>(+VLOOKUP(H79,'10 Years Treasury'!A:C,3,FALSE)+VLOOKUP('NFLX Strategy'!H48,'10 Years Treasury'!A:D,4,FALSE))/2/100</f>
        <v>4.258E-2</v>
      </c>
      <c r="D79" s="44">
        <v>460</v>
      </c>
      <c r="E79" s="76">
        <f t="shared" si="13"/>
        <v>4.6575342465753428E-2</v>
      </c>
      <c r="F79" s="45">
        <v>3.1677</v>
      </c>
      <c r="G79" s="46">
        <f t="shared" si="14"/>
        <v>0</v>
      </c>
      <c r="H79" s="47">
        <f t="shared" si="15"/>
        <v>45377</v>
      </c>
      <c r="I79" s="47">
        <v>45394</v>
      </c>
      <c r="J79" s="42">
        <f t="shared" si="16"/>
        <v>243.18849137241762</v>
      </c>
      <c r="K79" s="45">
        <f t="shared" si="17"/>
        <v>0.78735177633407638</v>
      </c>
      <c r="L79" s="45">
        <f t="shared" si="18"/>
        <v>-3.6880606721939126</v>
      </c>
      <c r="M79" s="45">
        <f t="shared" si="19"/>
        <v>6.7755313415601053E-4</v>
      </c>
      <c r="N79" s="45">
        <f t="shared" si="20"/>
        <v>0.39271786193088848</v>
      </c>
      <c r="O79" s="45">
        <f t="shared" si="21"/>
        <v>0.11658357570989698</v>
      </c>
      <c r="P79" s="45">
        <f t="shared" si="22"/>
        <v>0.79726619776374608</v>
      </c>
      <c r="Q79" s="45">
        <f t="shared" si="23"/>
        <v>0.11363468617008375</v>
      </c>
      <c r="R79" s="49">
        <f t="shared" si="24"/>
        <v>-3.707739137190492</v>
      </c>
      <c r="S79" s="50">
        <f t="shared" si="25"/>
        <v>5.1867670414997846E-2</v>
      </c>
    </row>
    <row r="80" spans="1:19" x14ac:dyDescent="0.2">
      <c r="A80" s="41">
        <v>45378</v>
      </c>
      <c r="B80" s="42">
        <f>+(VLOOKUP(H80,'NFLX Daily Changes'!A:C,3,FALSE)+VLOOKUP(H49,'NFLX Daily Changes'!A:D,4,FALSE))/2</f>
        <v>621.03997800000002</v>
      </c>
      <c r="C80" s="43">
        <f>(+VLOOKUP(H80,'10 Years Treasury'!A:C,3,FALSE)+VLOOKUP('NFLX Strategy'!H49,'10 Years Treasury'!A:D,4,FALSE))/2/100</f>
        <v>4.2394999999999995E-2</v>
      </c>
      <c r="D80" s="44">
        <v>460</v>
      </c>
      <c r="E80" s="76">
        <f t="shared" si="13"/>
        <v>4.3835616438356165E-2</v>
      </c>
      <c r="F80" s="45">
        <v>3.1677</v>
      </c>
      <c r="G80" s="46">
        <f t="shared" si="14"/>
        <v>0</v>
      </c>
      <c r="H80" s="47">
        <f t="shared" si="15"/>
        <v>45378</v>
      </c>
      <c r="I80" s="47">
        <v>45394</v>
      </c>
      <c r="J80" s="42">
        <f t="shared" si="16"/>
        <v>234.93001759246314</v>
      </c>
      <c r="K80" s="45">
        <f t="shared" si="17"/>
        <v>0.78436066643151914</v>
      </c>
      <c r="L80" s="45">
        <f t="shared" si="18"/>
        <v>-3.7966865678365078</v>
      </c>
      <c r="M80" s="45">
        <f t="shared" si="19"/>
        <v>7.1061892131132963E-4</v>
      </c>
      <c r="N80" s="45">
        <f t="shared" si="20"/>
        <v>0.38058094959486793</v>
      </c>
      <c r="O80" s="45">
        <f t="shared" si="21"/>
        <v>0.11054874013467743</v>
      </c>
      <c r="P80" s="45">
        <f t="shared" si="22"/>
        <v>0.78700546477738187</v>
      </c>
      <c r="Q80" s="45">
        <f t="shared" si="23"/>
        <v>0.12378548094177401</v>
      </c>
      <c r="R80" s="49">
        <f t="shared" si="24"/>
        <v>-8.2911318860857985</v>
      </c>
      <c r="S80" s="50">
        <f t="shared" si="25"/>
        <v>3.2658106131327358E-2</v>
      </c>
    </row>
    <row r="81" spans="1:19" x14ac:dyDescent="0.2">
      <c r="A81" s="41">
        <v>45379</v>
      </c>
      <c r="B81" s="42">
        <f>+(VLOOKUP(H81,'NFLX Daily Changes'!A:C,3,FALSE)+VLOOKUP(H50,'NFLX Daily Changes'!A:D,4,FALSE))/2</f>
        <v>608.29501349999998</v>
      </c>
      <c r="C81" s="43">
        <f>(+VLOOKUP(H81,'10 Years Treasury'!A:C,3,FALSE)+VLOOKUP('NFLX Strategy'!H50,'10 Years Treasury'!A:D,4,FALSE))/2/100</f>
        <v>4.2220000000000008E-2</v>
      </c>
      <c r="D81" s="44">
        <v>460</v>
      </c>
      <c r="E81" s="76">
        <f t="shared" si="13"/>
        <v>4.1095890410958902E-2</v>
      </c>
      <c r="F81" s="45">
        <v>3.1677</v>
      </c>
      <c r="G81" s="46">
        <f t="shared" si="14"/>
        <v>0</v>
      </c>
      <c r="H81" s="47">
        <f t="shared" si="15"/>
        <v>45379</v>
      </c>
      <c r="I81" s="47">
        <v>45394</v>
      </c>
      <c r="J81" s="42">
        <f t="shared" si="16"/>
        <v>221.12455346642028</v>
      </c>
      <c r="K81" s="45">
        <f t="shared" si="17"/>
        <v>0.77605222897869353</v>
      </c>
      <c r="L81" s="45">
        <f t="shared" si="18"/>
        <v>-3.9237412217995833</v>
      </c>
      <c r="M81" s="45">
        <f t="shared" si="19"/>
        <v>7.6574091437135847E-4</v>
      </c>
      <c r="N81" s="45">
        <f t="shared" si="20"/>
        <v>0.36885256206641054</v>
      </c>
      <c r="O81" s="45">
        <f t="shared" si="21"/>
        <v>0.1031277319055668</v>
      </c>
      <c r="P81" s="45">
        <f t="shared" si="22"/>
        <v>0.75892814417125065</v>
      </c>
      <c r="Q81" s="45">
        <f t="shared" si="23"/>
        <v>0.11676815610443532</v>
      </c>
      <c r="R81" s="49">
        <f t="shared" si="24"/>
        <v>-13.752308104451295</v>
      </c>
      <c r="S81" s="50">
        <f t="shared" si="25"/>
        <v>-5.3156021591568958E-2</v>
      </c>
    </row>
    <row r="82" spans="1:19" x14ac:dyDescent="0.2">
      <c r="A82" s="41">
        <v>45383</v>
      </c>
      <c r="B82" s="42">
        <f>+(VLOOKUP(H82,'NFLX Daily Changes'!A:C,3,FALSE)+VLOOKUP(H51,'NFLX Daily Changes'!A:D,4,FALSE))/2</f>
        <v>610.33999600000004</v>
      </c>
      <c r="C82" s="43">
        <f>(+VLOOKUP(H82,'10 Years Treasury'!A:C,3,FALSE)+VLOOKUP('NFLX Strategy'!H51,'10 Years Treasury'!A:D,4,FALSE))/2/100</f>
        <v>4.2635000000000006E-2</v>
      </c>
      <c r="D82" s="44">
        <v>460</v>
      </c>
      <c r="E82" s="76">
        <f t="shared" si="13"/>
        <v>3.0136986301369864E-2</v>
      </c>
      <c r="F82" s="45">
        <v>3.1677</v>
      </c>
      <c r="G82" s="46">
        <f t="shared" si="14"/>
        <v>0</v>
      </c>
      <c r="H82" s="47">
        <f t="shared" si="15"/>
        <v>45383</v>
      </c>
      <c r="I82" s="47">
        <v>45394</v>
      </c>
      <c r="J82" s="42">
        <f t="shared" si="16"/>
        <v>205.97293423878295</v>
      </c>
      <c r="K82" s="45">
        <f t="shared" si="17"/>
        <v>0.78568478594935953</v>
      </c>
      <c r="L82" s="45">
        <f t="shared" si="18"/>
        <v>-4.4813760402403977</v>
      </c>
      <c r="M82" s="45">
        <f t="shared" si="19"/>
        <v>8.6894979346642076E-4</v>
      </c>
      <c r="N82" s="45">
        <f t="shared" si="20"/>
        <v>0.30901688519378845</v>
      </c>
      <c r="O82" s="45">
        <f t="shared" si="21"/>
        <v>8.2443316811586578E-2</v>
      </c>
      <c r="P82" s="45">
        <f t="shared" si="22"/>
        <v>0.79153745551093213</v>
      </c>
      <c r="Q82" s="45">
        <f t="shared" si="23"/>
        <v>0.2416244955488609</v>
      </c>
      <c r="R82" s="49">
        <f t="shared" si="24"/>
        <v>-16.316975569396252</v>
      </c>
      <c r="S82" s="50">
        <f t="shared" si="25"/>
        <v>1.1653563417589261</v>
      </c>
    </row>
    <row r="83" spans="1:19" x14ac:dyDescent="0.2">
      <c r="A83" s="41">
        <v>45384</v>
      </c>
      <c r="B83" s="42">
        <f>+(VLOOKUP(H83,'NFLX Daily Changes'!A:C,3,FALSE)+VLOOKUP(H52,'NFLX Daily Changes'!A:D,4,FALSE))/2</f>
        <v>610.27001949999999</v>
      </c>
      <c r="C83" s="43">
        <f>(+VLOOKUP(H83,'10 Years Treasury'!A:C,3,FALSE)+VLOOKUP('NFLX Strategy'!H52,'10 Years Treasury'!A:D,4,FALSE))/2/100</f>
        <v>4.3550000000000005E-2</v>
      </c>
      <c r="D83" s="44">
        <v>460</v>
      </c>
      <c r="E83" s="76">
        <f t="shared" si="13"/>
        <v>2.7397260273972601E-2</v>
      </c>
      <c r="F83" s="45">
        <v>3.1677</v>
      </c>
      <c r="G83" s="46">
        <f t="shared" si="14"/>
        <v>0</v>
      </c>
      <c r="H83" s="47">
        <f t="shared" si="15"/>
        <v>45384</v>
      </c>
      <c r="I83" s="47">
        <v>45394</v>
      </c>
      <c r="J83" s="42">
        <f t="shared" si="16"/>
        <v>201.35828106858412</v>
      </c>
      <c r="K83" s="45">
        <f t="shared" si="17"/>
        <v>0.78917494455522363</v>
      </c>
      <c r="L83" s="45">
        <f t="shared" si="18"/>
        <v>-4.6549625614938641</v>
      </c>
      <c r="M83" s="45">
        <f t="shared" si="19"/>
        <v>9.02767559718595E-4</v>
      </c>
      <c r="N83" s="45">
        <f t="shared" si="20"/>
        <v>0.29179053138030531</v>
      </c>
      <c r="O83" s="45">
        <f t="shared" si="21"/>
        <v>7.6781240475080434E-2</v>
      </c>
      <c r="P83" s="45">
        <f t="shared" si="22"/>
        <v>0.80356176748358454</v>
      </c>
      <c r="Q83" s="45">
        <f t="shared" si="23"/>
        <v>0.27924033281844035</v>
      </c>
      <c r="R83" s="49">
        <f t="shared" si="24"/>
        <v>-4.7101840517058564</v>
      </c>
      <c r="S83" s="50">
        <f t="shared" si="25"/>
        <v>9.553088150702127E-2</v>
      </c>
    </row>
    <row r="84" spans="1:19" ht="16" thickBot="1" x14ac:dyDescent="0.25">
      <c r="A84" s="51">
        <v>45385</v>
      </c>
      <c r="B84" s="52">
        <f>+(VLOOKUP(H84,'NFLX Daily Changes'!A:C,3,FALSE)+VLOOKUP(H53,'NFLX Daily Changes'!A:D,4,FALSE))/2</f>
        <v>620.95498650000002</v>
      </c>
      <c r="C84" s="53">
        <f>(+VLOOKUP(H84,'10 Years Treasury'!A:C,3,FALSE)+VLOOKUP('NFLX Strategy'!H53,'10 Years Treasury'!A:D,4,FALSE))/2/100</f>
        <v>4.3930000000000004E-2</v>
      </c>
      <c r="D84" s="54">
        <v>460</v>
      </c>
      <c r="E84" s="77">
        <f t="shared" si="13"/>
        <v>2.4657534246575342E-2</v>
      </c>
      <c r="F84" s="55">
        <v>3.1677</v>
      </c>
      <c r="G84" s="56">
        <f t="shared" si="14"/>
        <v>0</v>
      </c>
      <c r="H84" s="57">
        <f t="shared" si="15"/>
        <v>45385</v>
      </c>
      <c r="I84" s="57">
        <v>45394</v>
      </c>
      <c r="J84" s="52">
        <f t="shared" si="16"/>
        <v>205.14568369097918</v>
      </c>
      <c r="K84" s="55">
        <f t="shared" si="17"/>
        <v>0.80346629943046255</v>
      </c>
      <c r="L84" s="55">
        <f t="shared" si="18"/>
        <v>-4.7889548481527076</v>
      </c>
      <c r="M84" s="55">
        <f t="shared" si="19"/>
        <v>8.9688541183682716E-4</v>
      </c>
      <c r="N84" s="55">
        <f t="shared" si="20"/>
        <v>0.27011635936625406</v>
      </c>
      <c r="O84" s="55">
        <f t="shared" si="21"/>
        <v>7.2436616241797744E-2</v>
      </c>
      <c r="P84" s="55">
        <f t="shared" si="22"/>
        <v>0.85406784120231571</v>
      </c>
      <c r="Q84" s="55">
        <f t="shared" si="23"/>
        <v>0.35665285332560964</v>
      </c>
      <c r="R84" s="58">
        <f t="shared" si="24"/>
        <v>3.8472540868197433</v>
      </c>
      <c r="S84" s="59">
        <f t="shared" si="25"/>
        <v>-5.9851464424679701E-2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showGridLines="0" tabSelected="1" topLeftCell="A51" zoomScale="90" zoomScaleNormal="90" workbookViewId="0">
      <selection activeCell="J71" sqref="J71"/>
    </sheetView>
  </sheetViews>
  <sheetFormatPr baseColWidth="10" defaultColWidth="8.83203125" defaultRowHeight="15" x14ac:dyDescent="0.2"/>
  <cols>
    <col min="1" max="1" width="19" bestFit="1" customWidth="1"/>
    <col min="2" max="2" width="22.5" bestFit="1" customWidth="1"/>
    <col min="3" max="3" width="22.1640625" bestFit="1" customWidth="1"/>
    <col min="4" max="4" width="14.1640625" customWidth="1"/>
    <col min="5" max="5" width="15" bestFit="1" customWidth="1"/>
    <col min="6" max="6" width="18.83203125" bestFit="1" customWidth="1"/>
    <col min="7" max="7" width="10.1640625" customWidth="1"/>
    <col min="8" max="8" width="11.33203125" bestFit="1" customWidth="1"/>
    <col min="9" max="9" width="9.83203125" bestFit="1" customWidth="1"/>
    <col min="10" max="10" width="8.1640625" bestFit="1" customWidth="1"/>
    <col min="11" max="11" width="13.1640625" bestFit="1" customWidth="1"/>
    <col min="12" max="12" width="11.83203125" bestFit="1" customWidth="1"/>
    <col min="13" max="13" width="7" bestFit="1" customWidth="1"/>
    <col min="14" max="15" width="5.5" bestFit="1" customWidth="1"/>
    <col min="16" max="17" width="6.5" bestFit="1" customWidth="1"/>
    <col min="18" max="18" width="6.6640625" customWidth="1"/>
    <col min="19" max="19" width="9.1640625" customWidth="1"/>
    <col min="20" max="20" width="10.6640625" bestFit="1" customWidth="1"/>
    <col min="21" max="21" width="10" bestFit="1" customWidth="1"/>
    <col min="22" max="22" width="14" bestFit="1" customWidth="1"/>
    <col min="23" max="23" width="9.83203125" bestFit="1" customWidth="1"/>
    <col min="24" max="24" width="9" bestFit="1" customWidth="1"/>
    <col min="25" max="25" width="10.5" bestFit="1" customWidth="1"/>
    <col min="26" max="26" width="7.83203125" bestFit="1" customWidth="1"/>
    <col min="27" max="28" width="9.83203125" bestFit="1" customWidth="1"/>
    <col min="29" max="29" width="6.5" bestFit="1" customWidth="1"/>
    <col min="30" max="30" width="5.5" bestFit="1" customWidth="1"/>
    <col min="31" max="31" width="6" bestFit="1" customWidth="1"/>
    <col min="32" max="32" width="7" bestFit="1" customWidth="1"/>
    <col min="33" max="36" width="5.5" bestFit="1" customWidth="1"/>
  </cols>
  <sheetData>
    <row r="1" spans="1:12" ht="19" x14ac:dyDescent="0.25">
      <c r="A1" s="16" t="s">
        <v>26</v>
      </c>
    </row>
    <row r="2" spans="1:12" ht="20" thickBot="1" x14ac:dyDescent="0.3">
      <c r="A2" s="16"/>
    </row>
    <row r="3" spans="1:12" ht="16" x14ac:dyDescent="0.2">
      <c r="A3" s="2"/>
      <c r="B3" s="18" t="s">
        <v>29</v>
      </c>
      <c r="C3" s="18" t="s">
        <v>31</v>
      </c>
      <c r="D3" s="18" t="s">
        <v>30</v>
      </c>
      <c r="E3" s="18" t="s">
        <v>23</v>
      </c>
      <c r="F3" s="18" t="s">
        <v>32</v>
      </c>
      <c r="G3" s="18" t="s">
        <v>33</v>
      </c>
      <c r="H3" s="18" t="s">
        <v>34</v>
      </c>
      <c r="I3" s="18" t="s">
        <v>35</v>
      </c>
      <c r="J3" s="18" t="s">
        <v>36</v>
      </c>
      <c r="K3" s="18" t="s">
        <v>37</v>
      </c>
      <c r="L3" s="19" t="s">
        <v>38</v>
      </c>
    </row>
    <row r="4" spans="1:12" ht="16" x14ac:dyDescent="0.2">
      <c r="A4" s="20" t="s">
        <v>27</v>
      </c>
      <c r="B4" s="21" t="s">
        <v>55</v>
      </c>
      <c r="C4" s="21" t="s">
        <v>56</v>
      </c>
      <c r="D4" s="22">
        <v>515</v>
      </c>
      <c r="E4" s="22">
        <v>0.14000000000000001</v>
      </c>
      <c r="F4" s="22">
        <v>0</v>
      </c>
      <c r="G4" s="22">
        <v>0.03</v>
      </c>
      <c r="H4" s="22">
        <v>0</v>
      </c>
      <c r="I4" s="21" t="s">
        <v>41</v>
      </c>
      <c r="J4" s="21">
        <v>11</v>
      </c>
      <c r="K4" s="21">
        <v>11</v>
      </c>
      <c r="L4" s="23">
        <v>0.50390000000000001</v>
      </c>
    </row>
    <row r="5" spans="1:12" ht="17" thickBot="1" x14ac:dyDescent="0.25">
      <c r="A5" s="10" t="s">
        <v>28</v>
      </c>
      <c r="B5" s="24" t="s">
        <v>57</v>
      </c>
      <c r="C5" s="24" t="s">
        <v>58</v>
      </c>
      <c r="D5" s="25">
        <v>520</v>
      </c>
      <c r="E5" s="25">
        <v>0.11</v>
      </c>
      <c r="F5" s="25">
        <v>0</v>
      </c>
      <c r="G5" s="25">
        <v>0.03</v>
      </c>
      <c r="H5" s="25">
        <v>0</v>
      </c>
      <c r="I5" s="24" t="s">
        <v>41</v>
      </c>
      <c r="J5" s="24">
        <v>10</v>
      </c>
      <c r="K5" s="24">
        <v>10</v>
      </c>
      <c r="L5" s="26">
        <v>0.52339999999999998</v>
      </c>
    </row>
    <row r="14" spans="1:12" ht="16" thickBot="1" x14ac:dyDescent="0.25"/>
    <row r="15" spans="1:12" x14ac:dyDescent="0.2">
      <c r="A15" s="27"/>
      <c r="B15" s="28"/>
      <c r="C15" s="38" t="s">
        <v>23</v>
      </c>
      <c r="D15" s="38" t="s">
        <v>48</v>
      </c>
      <c r="E15" s="38" t="s">
        <v>47</v>
      </c>
      <c r="F15" s="61" t="s">
        <v>46</v>
      </c>
    </row>
    <row r="16" spans="1:12" x14ac:dyDescent="0.2">
      <c r="A16" s="29" t="s">
        <v>16</v>
      </c>
      <c r="B16" s="30" t="s">
        <v>59</v>
      </c>
      <c r="C16" s="31">
        <f>+E4</f>
        <v>0.14000000000000001</v>
      </c>
      <c r="D16" s="80">
        <v>16500</v>
      </c>
      <c r="E16" s="31">
        <f>+D16*C16</f>
        <v>2310</v>
      </c>
      <c r="F16" s="82">
        <f>+D16*100*17</f>
        <v>28050000</v>
      </c>
    </row>
    <row r="17" spans="1:19" ht="16" thickBot="1" x14ac:dyDescent="0.25">
      <c r="A17" s="32" t="s">
        <v>17</v>
      </c>
      <c r="B17" s="33" t="s">
        <v>60</v>
      </c>
      <c r="C17" s="34">
        <f>+E5</f>
        <v>0.11</v>
      </c>
      <c r="D17" s="81">
        <f>+D16</f>
        <v>16500</v>
      </c>
      <c r="E17" s="34">
        <f>+D17*C17</f>
        <v>1815</v>
      </c>
      <c r="F17" s="83">
        <f>+D17*100*22</f>
        <v>36300000</v>
      </c>
    </row>
    <row r="18" spans="1:19" x14ac:dyDescent="0.2">
      <c r="D18" s="4"/>
      <c r="E18" s="4"/>
    </row>
    <row r="19" spans="1:19" x14ac:dyDescent="0.2">
      <c r="D19" s="71" t="s">
        <v>51</v>
      </c>
      <c r="E19" s="70">
        <f>+E17-E16</f>
        <v>-495</v>
      </c>
    </row>
    <row r="20" spans="1:19" ht="16" thickBot="1" x14ac:dyDescent="0.25"/>
    <row r="21" spans="1:19" ht="17" thickBot="1" x14ac:dyDescent="0.25">
      <c r="D21" s="72" t="s">
        <v>52</v>
      </c>
      <c r="E21" s="84">
        <f>+(520-515)*100*D16</f>
        <v>8250000</v>
      </c>
    </row>
    <row r="25" spans="1:19" x14ac:dyDescent="0.2">
      <c r="A25" s="73" t="s">
        <v>45</v>
      </c>
      <c r="B25" s="74">
        <v>515</v>
      </c>
    </row>
    <row r="26" spans="1:19" ht="16" thickBot="1" x14ac:dyDescent="0.25"/>
    <row r="27" spans="1:19" ht="33" customHeight="1" x14ac:dyDescent="0.2">
      <c r="A27" s="35" t="s">
        <v>53</v>
      </c>
      <c r="B27" s="36" t="s">
        <v>0</v>
      </c>
      <c r="C27" s="36" t="s">
        <v>1</v>
      </c>
      <c r="D27" s="37" t="s">
        <v>2</v>
      </c>
      <c r="E27" s="36" t="s">
        <v>20</v>
      </c>
      <c r="F27" s="36" t="s">
        <v>44</v>
      </c>
      <c r="G27" s="36" t="s">
        <v>3</v>
      </c>
      <c r="H27" s="36" t="s">
        <v>18</v>
      </c>
      <c r="I27" s="36" t="s">
        <v>19</v>
      </c>
      <c r="J27" s="36" t="s">
        <v>14</v>
      </c>
      <c r="K27" s="37" t="s">
        <v>4</v>
      </c>
      <c r="L27" s="37" t="s">
        <v>5</v>
      </c>
      <c r="M27" s="37" t="s">
        <v>6</v>
      </c>
      <c r="N27" s="37" t="s">
        <v>7</v>
      </c>
      <c r="O27" s="37" t="s">
        <v>8</v>
      </c>
      <c r="P27" s="38" t="s">
        <v>21</v>
      </c>
      <c r="Q27" s="38" t="s">
        <v>22</v>
      </c>
      <c r="R27" s="39" t="s">
        <v>25</v>
      </c>
      <c r="S27" s="40" t="s">
        <v>24</v>
      </c>
    </row>
    <row r="28" spans="1:19" ht="18.75" customHeight="1" x14ac:dyDescent="0.2">
      <c r="A28" s="3">
        <v>45350</v>
      </c>
      <c r="B28" s="42">
        <f>+(VLOOKUP(H28,'AMZN Daily Changes'!A:C,3,FALSE)+VLOOKUP(H28,'AMZN Daily Changes'!A:D,4,FALSE))/2</f>
        <v>407.30999750000001</v>
      </c>
      <c r="C28" s="43">
        <f>(+VLOOKUP(H28,'10 Years Treasury'!A:C,3,FALSE)+VLOOKUP('AMZN Strategy'!H28,'10 Years Treasury'!A:D,4,FALSE))/2/100</f>
        <v>4.3070000000000004E-2</v>
      </c>
      <c r="D28" s="44">
        <v>515</v>
      </c>
      <c r="E28" s="76">
        <f t="shared" ref="E28:E40" si="0">+(I28-H28)/365</f>
        <v>0.12054794520547946</v>
      </c>
      <c r="F28" s="45">
        <v>0.50390000000000001</v>
      </c>
      <c r="G28" s="46">
        <f t="shared" ref="G28:G54" si="1">0/100</f>
        <v>0</v>
      </c>
      <c r="H28" s="47">
        <f t="shared" ref="H28:H40" si="2">+A28</f>
        <v>45350</v>
      </c>
      <c r="I28" s="47">
        <v>45394</v>
      </c>
      <c r="J28" s="42">
        <f t="shared" ref="J28:J40" si="3">((B28*EXP(((-1*G28)*E28)))*NORMSDIST(P28))-((D28*EXP(((-1*C28)*E28)))*NORMSDIST(Q28))</f>
        <v>3.5434348854370441</v>
      </c>
      <c r="K28" s="45">
        <f t="shared" ref="K28:K40" si="4">EXP(((-1*G28)*E28))*NORMSDIST(P28)</f>
        <v>0.11052789872561708</v>
      </c>
      <c r="L28" s="45">
        <f t="shared" ref="L28:L40" si="5">((((-1*((((B28*((1/SQRT((2*PI())))*EXP(((-1*POWER(P28,2))/2))))*F28)*EXP(((-1*E28)*G28)))/(2*SQRT(E28))))+((G28*B28)*K28))-(((C28*D28)*EXP(((-1*C28)*E28)))*NORMSDIST(Q28))))/365</f>
        <v>-0.15768515607019254</v>
      </c>
      <c r="M28" s="45">
        <f t="shared" ref="M28:M40" si="6">((((1/SQRT((2*PI())))*EXP(((-1*POWER(P28,2))/2)))*EXP(((-1*E28)*G28)))/((B28*F28)*SQRT(E28)))</f>
        <v>2.6477797045136755E-3</v>
      </c>
      <c r="N28" s="45">
        <f t="shared" ref="N28:N40" si="7">(((((1/SQRT((2*PI())))*EXP(((-1*POWER(P28,2))/2)))*EXP(((-1*E28)*G28)))*B28)*SQRT(E28))/100</f>
        <v>0.2668309235784922</v>
      </c>
      <c r="O28" s="45">
        <f t="shared" ref="O28:O40" si="8">((((D28*E28)*EXP(((-1*C28)*E28)))*NORMSDIST(Q28))*EXP(((-1*G28)*E28)))/100</f>
        <v>4.999808393971697E-2</v>
      </c>
      <c r="P28" s="45">
        <f t="shared" ref="P28:P40" si="9">(LN((B28/D28))+(((C28-G28)+(POWER(F28,2)/2))*E28))/(F28*SQRT(E28))</f>
        <v>-1.2237254980657752</v>
      </c>
      <c r="Q28" s="45">
        <f t="shared" ref="Q28:Q40" si="10">(LN((B28/D28))+(((C28-G28)-(POWER(F28,2)/2))*E28))/(F28*SQRT(E28))</f>
        <v>-1.3986796544094238</v>
      </c>
      <c r="R28" s="1"/>
      <c r="S28" s="86"/>
    </row>
    <row r="29" spans="1:19" ht="18.75" customHeight="1" x14ac:dyDescent="0.2">
      <c r="A29" s="3">
        <v>45351</v>
      </c>
      <c r="B29" s="42">
        <f>+(VLOOKUP(H29,'AMZN Daily Changes'!A:C,3,FALSE)+VLOOKUP(H29,'AMZN Daily Changes'!A:D,4,FALSE))/2</f>
        <v>410.06001249999997</v>
      </c>
      <c r="C29" s="43">
        <f>(+VLOOKUP(H29,'10 Years Treasury'!A:C,3,FALSE)+VLOOKUP('AMZN Strategy'!H29,'10 Years Treasury'!A:D,4,FALSE))/2/100</f>
        <v>4.2925000000000005E-2</v>
      </c>
      <c r="D29" s="44">
        <v>515</v>
      </c>
      <c r="E29" s="76">
        <f t="shared" si="0"/>
        <v>0.11780821917808219</v>
      </c>
      <c r="F29" s="45">
        <v>0.50390000000000001</v>
      </c>
      <c r="G29" s="46">
        <f t="shared" si="1"/>
        <v>0</v>
      </c>
      <c r="H29" s="47">
        <f t="shared" si="2"/>
        <v>45351</v>
      </c>
      <c r="I29" s="47">
        <v>45394</v>
      </c>
      <c r="J29" s="42">
        <f t="shared" si="3"/>
        <v>3.6911336350785575</v>
      </c>
      <c r="K29" s="45">
        <f t="shared" si="4"/>
        <v>0.11472840373577237</v>
      </c>
      <c r="L29" s="45">
        <f t="shared" si="5"/>
        <v>-0.16490038487709635</v>
      </c>
      <c r="M29" s="45">
        <f t="shared" si="6"/>
        <v>2.7322531744322504E-3</v>
      </c>
      <c r="N29" s="45">
        <f t="shared" si="7"/>
        <v>0.27273176929091747</v>
      </c>
      <c r="O29" s="45">
        <f t="shared" si="8"/>
        <v>5.1075043082231347E-2</v>
      </c>
      <c r="P29" s="45">
        <f t="shared" si="9"/>
        <v>-1.2017592767831347</v>
      </c>
      <c r="Q29" s="45">
        <f t="shared" si="10"/>
        <v>-1.37471389138572</v>
      </c>
      <c r="R29" s="49">
        <f>(K29*(B29-B28)+N29*(F29-F28)+L29*(A29-A28)+1/2*M29*(B29-B28)^2)</f>
        <v>0.16093589134390182</v>
      </c>
      <c r="S29" s="50">
        <f>J29-J28-R29</f>
        <v>-1.3237141702388405E-2</v>
      </c>
    </row>
    <row r="30" spans="1:19" ht="18.75" customHeight="1" x14ac:dyDescent="0.2">
      <c r="A30" s="3">
        <v>45352</v>
      </c>
      <c r="B30" s="42">
        <f>+(VLOOKUP(H30,'AMZN Daily Changes'!A:C,3,FALSE)+VLOOKUP(H30,'AMZN Daily Changes'!A:D,4,FALSE))/2</f>
        <v>413.375</v>
      </c>
      <c r="C30" s="43">
        <f>(+VLOOKUP(H30,'10 Years Treasury'!A:C,3,FALSE)+VLOOKUP('AMZN Strategy'!H30,'10 Years Treasury'!A:D,4,FALSE))/2/100</f>
        <v>4.2750000000000003E-2</v>
      </c>
      <c r="D30" s="44">
        <v>515</v>
      </c>
      <c r="E30" s="76">
        <f t="shared" si="0"/>
        <v>0.11506849315068493</v>
      </c>
      <c r="F30" s="45">
        <v>0.50390000000000001</v>
      </c>
      <c r="G30" s="46">
        <f t="shared" si="1"/>
        <v>0</v>
      </c>
      <c r="H30" s="47">
        <f t="shared" si="2"/>
        <v>45352</v>
      </c>
      <c r="I30" s="47">
        <v>45394</v>
      </c>
      <c r="J30" s="42">
        <f t="shared" si="3"/>
        <v>3.9107394826385828</v>
      </c>
      <c r="K30" s="45">
        <f t="shared" si="4"/>
        <v>0.12065514686976317</v>
      </c>
      <c r="L30" s="45">
        <f t="shared" si="5"/>
        <v>-0.17429970334840822</v>
      </c>
      <c r="M30" s="45">
        <f t="shared" si="6"/>
        <v>2.8419525950325406E-3</v>
      </c>
      <c r="N30" s="45">
        <f t="shared" si="7"/>
        <v>0.2815827393303274</v>
      </c>
      <c r="O30" s="45">
        <f t="shared" si="8"/>
        <v>5.289132706562439E-2</v>
      </c>
      <c r="P30" s="45">
        <f t="shared" si="9"/>
        <v>-1.1717180002272141</v>
      </c>
      <c r="Q30" s="45">
        <f t="shared" si="10"/>
        <v>-1.342649684249632</v>
      </c>
      <c r="R30" s="49">
        <f t="shared" ref="R30:S40" si="11">(K30*(B30-B29)+N30*(F30-F29)+L30*(A30-A29)+1/2*M30*(B30-B29)^2)</f>
        <v>0.24128591082540921</v>
      </c>
      <c r="S30" s="50">
        <f t="shared" ref="S30:S39" si="12">J30-J29-R30</f>
        <v>-2.1680063265383881E-2</v>
      </c>
    </row>
    <row r="31" spans="1:19" ht="18.75" customHeight="1" x14ac:dyDescent="0.2">
      <c r="A31" s="3">
        <v>45355</v>
      </c>
      <c r="B31" s="42">
        <f>+(VLOOKUP(H31,'AMZN Daily Changes'!A:C,3,FALSE)+VLOOKUP(H31,'AMZN Daily Changes'!A:D,4,FALSE))/2</f>
        <v>414.83500649999996</v>
      </c>
      <c r="C31" s="43">
        <f>(+VLOOKUP(H31,'10 Years Treasury'!A:C,3,FALSE)+VLOOKUP('AMZN Strategy'!H31,'10 Years Treasury'!A:D,4,FALSE))/2/100</f>
        <v>4.2140000000000004E-2</v>
      </c>
      <c r="D31" s="44">
        <v>515</v>
      </c>
      <c r="E31" s="76">
        <f t="shared" si="0"/>
        <v>0.10684931506849316</v>
      </c>
      <c r="F31" s="45">
        <v>0.50390000000000001</v>
      </c>
      <c r="G31" s="46">
        <f t="shared" si="1"/>
        <v>0</v>
      </c>
      <c r="H31" s="47">
        <f t="shared" si="2"/>
        <v>45355</v>
      </c>
      <c r="I31" s="47">
        <v>45394</v>
      </c>
      <c r="J31" s="42">
        <f t="shared" si="3"/>
        <v>3.5560540208200138</v>
      </c>
      <c r="K31" s="45">
        <f t="shared" si="4"/>
        <v>0.11440917179913168</v>
      </c>
      <c r="L31" s="45">
        <f t="shared" si="5"/>
        <v>-0.17448328985059869</v>
      </c>
      <c r="M31" s="45">
        <f t="shared" si="6"/>
        <v>2.8303075045630652E-3</v>
      </c>
      <c r="N31" s="45">
        <f t="shared" si="7"/>
        <v>0.26224095608489006</v>
      </c>
      <c r="O31" s="45">
        <f t="shared" si="8"/>
        <v>4.6912058759977074E-2</v>
      </c>
      <c r="P31" s="45">
        <f t="shared" si="9"/>
        <v>-1.2034083361128389</v>
      </c>
      <c r="Q31" s="45">
        <f t="shared" si="10"/>
        <v>-1.368122228283392</v>
      </c>
      <c r="R31" s="49">
        <f t="shared" si="11"/>
        <v>-0.35339516646741015</v>
      </c>
      <c r="S31" s="50">
        <f t="shared" si="12"/>
        <v>-1.2902953511589321E-3</v>
      </c>
    </row>
    <row r="32" spans="1:19" ht="18.75" customHeight="1" x14ac:dyDescent="0.2">
      <c r="A32" s="3">
        <v>45356</v>
      </c>
      <c r="B32" s="42">
        <f>+(VLOOKUP(H32,'AMZN Daily Changes'!A:C,3,FALSE)+VLOOKUP(H32,'AMZN Daily Changes'!A:D,4,FALSE))/2</f>
        <v>407.44500749999997</v>
      </c>
      <c r="C32" s="43">
        <f>(+VLOOKUP(H32,'10 Years Treasury'!A:C,3,FALSE)+VLOOKUP('AMZN Strategy'!H32,'10 Years Treasury'!A:D,4,FALSE))/2/100</f>
        <v>4.2229999999999997E-2</v>
      </c>
      <c r="D32" s="44">
        <v>515</v>
      </c>
      <c r="E32" s="76">
        <f t="shared" si="0"/>
        <v>0.10410958904109589</v>
      </c>
      <c r="F32" s="45">
        <v>0.50390000000000001</v>
      </c>
      <c r="G32" s="46">
        <f t="shared" si="1"/>
        <v>0</v>
      </c>
      <c r="H32" s="47">
        <f t="shared" si="2"/>
        <v>45356</v>
      </c>
      <c r="I32" s="47">
        <v>45394</v>
      </c>
      <c r="J32" s="42">
        <f t="shared" si="3"/>
        <v>2.637127104773981</v>
      </c>
      <c r="K32" s="45">
        <f t="shared" si="4"/>
        <v>9.1350243358110789E-2</v>
      </c>
      <c r="L32" s="45">
        <f t="shared" si="5"/>
        <v>-0.1471231058460718</v>
      </c>
      <c r="M32" s="45">
        <f t="shared" si="6"/>
        <v>2.4785758260743988E-3</v>
      </c>
      <c r="N32" s="45">
        <f t="shared" si="7"/>
        <v>0.21586155512917682</v>
      </c>
      <c r="O32" s="45">
        <f t="shared" si="8"/>
        <v>3.6004295683428361E-2</v>
      </c>
      <c r="P32" s="45">
        <f t="shared" si="9"/>
        <v>-1.3324861588792978</v>
      </c>
      <c r="Q32" s="45">
        <f t="shared" si="10"/>
        <v>-1.4950746214600836</v>
      </c>
      <c r="R32" s="49">
        <f t="shared" si="11"/>
        <v>-0.75452121579336162</v>
      </c>
      <c r="S32" s="50">
        <f t="shared" si="12"/>
        <v>-0.16440570025267109</v>
      </c>
    </row>
    <row r="33" spans="1:19" ht="18.75" customHeight="1" x14ac:dyDescent="0.2">
      <c r="A33" s="3">
        <v>45357</v>
      </c>
      <c r="B33" s="42">
        <f>+(VLOOKUP(H33,'AMZN Daily Changes'!A:C,3,FALSE)+VLOOKUP(H33,'AMZN Daily Changes'!A:D,4,FALSE))/2</f>
        <v>401.77500950000001</v>
      </c>
      <c r="C33" s="43">
        <f>(+VLOOKUP(H33,'10 Years Treasury'!A:C,3,FALSE)+VLOOKUP('AMZN Strategy'!H33,'10 Years Treasury'!A:D,4,FALSE))/2/100</f>
        <v>4.1624999999999995E-2</v>
      </c>
      <c r="D33" s="44">
        <v>515</v>
      </c>
      <c r="E33" s="76">
        <f t="shared" si="0"/>
        <v>0.10136986301369863</v>
      </c>
      <c r="F33" s="45">
        <v>0.50390000000000001</v>
      </c>
      <c r="G33" s="46">
        <f t="shared" si="1"/>
        <v>0</v>
      </c>
      <c r="H33" s="47">
        <f t="shared" si="2"/>
        <v>45357</v>
      </c>
      <c r="I33" s="47">
        <v>45394</v>
      </c>
      <c r="J33" s="42">
        <f t="shared" si="3"/>
        <v>2.0284168553630408</v>
      </c>
      <c r="K33" s="45">
        <f t="shared" si="4"/>
        <v>7.4793405067159008E-2</v>
      </c>
      <c r="L33" s="45">
        <f t="shared" si="5"/>
        <v>-0.1262402507546371</v>
      </c>
      <c r="M33" s="45">
        <f t="shared" si="6"/>
        <v>2.191446890408376E-3</v>
      </c>
      <c r="N33" s="45">
        <f t="shared" si="7"/>
        <v>0.18069661128646014</v>
      </c>
      <c r="O33" s="45">
        <f t="shared" si="8"/>
        <v>2.8405563137347628E-2</v>
      </c>
      <c r="P33" s="45">
        <f t="shared" si="9"/>
        <v>-1.440992469956113</v>
      </c>
      <c r="Q33" s="45">
        <f t="shared" si="10"/>
        <v>-1.6014273478810657</v>
      </c>
      <c r="R33" s="49">
        <f t="shared" si="11"/>
        <v>-0.51509242928209464</v>
      </c>
      <c r="S33" s="50">
        <f t="shared" si="12"/>
        <v>-9.3617820128845564E-2</v>
      </c>
    </row>
    <row r="34" spans="1:19" ht="18.75" customHeight="1" x14ac:dyDescent="0.2">
      <c r="A34" s="3">
        <v>45358</v>
      </c>
      <c r="B34" s="42">
        <f>+(VLOOKUP(H34,'AMZN Daily Changes'!A:C,3,FALSE)+VLOOKUP(H34,'AMZN Daily Changes'!A:D,4,FALSE))/2</f>
        <v>406.00999449999995</v>
      </c>
      <c r="C34" s="43">
        <f>(+VLOOKUP(H34,'10 Years Treasury'!A:C,3,FALSE)+VLOOKUP('AMZN Strategy'!H34,'10 Years Treasury'!A:D,4,FALSE))/2/100</f>
        <v>4.1154999999999997E-2</v>
      </c>
      <c r="D34" s="44">
        <v>515</v>
      </c>
      <c r="E34" s="76">
        <f t="shared" si="0"/>
        <v>9.8630136986301367E-2</v>
      </c>
      <c r="F34" s="45">
        <v>0.50390000000000001</v>
      </c>
      <c r="G34" s="46">
        <f t="shared" si="1"/>
        <v>0</v>
      </c>
      <c r="H34" s="47">
        <f t="shared" si="2"/>
        <v>45358</v>
      </c>
      <c r="I34" s="47">
        <v>45394</v>
      </c>
      <c r="J34" s="42">
        <f t="shared" si="3"/>
        <v>2.2251614393827204</v>
      </c>
      <c r="K34" s="45">
        <f t="shared" si="4"/>
        <v>8.1083221627162166E-2</v>
      </c>
      <c r="L34" s="45">
        <f t="shared" si="5"/>
        <v>-0.13748358240567141</v>
      </c>
      <c r="M34" s="45">
        <f t="shared" si="6"/>
        <v>2.3374300641538829E-3</v>
      </c>
      <c r="N34" s="45">
        <f t="shared" si="7"/>
        <v>0.19149880546721554</v>
      </c>
      <c r="O34" s="45">
        <f t="shared" si="8"/>
        <v>3.0274951490140607E-2</v>
      </c>
      <c r="P34" s="45">
        <f t="shared" si="9"/>
        <v>-1.3978222760335872</v>
      </c>
      <c r="Q34" s="45">
        <f t="shared" si="10"/>
        <v>-1.5560742647895125</v>
      </c>
      <c r="R34" s="49">
        <f t="shared" si="11"/>
        <v>0.22686366351323056</v>
      </c>
      <c r="S34" s="50">
        <f t="shared" si="12"/>
        <v>-3.0119079493551026E-2</v>
      </c>
    </row>
    <row r="35" spans="1:19" ht="18.75" customHeight="1" x14ac:dyDescent="0.2">
      <c r="A35" s="3">
        <v>45359</v>
      </c>
      <c r="B35" s="42">
        <f>+(VLOOKUP(H35,'AMZN Daily Changes'!A:C,3,FALSE)+VLOOKUP(H35,'AMZN Daily Changes'!A:D,4,FALSE))/2</f>
        <v>407.375</v>
      </c>
      <c r="C35" s="43">
        <f>(+VLOOKUP(H35,'10 Years Treasury'!A:C,3,FALSE)+VLOOKUP('AMZN Strategy'!H35,'10 Years Treasury'!A:D,4,FALSE))/2/100</f>
        <v>4.1105000000000003E-2</v>
      </c>
      <c r="D35" s="44">
        <v>515</v>
      </c>
      <c r="E35" s="76">
        <f t="shared" si="0"/>
        <v>9.5890410958904104E-2</v>
      </c>
      <c r="F35" s="45">
        <v>0.50390000000000001</v>
      </c>
      <c r="G35" s="46">
        <f t="shared" si="1"/>
        <v>0</v>
      </c>
      <c r="H35" s="47">
        <f t="shared" si="2"/>
        <v>45359</v>
      </c>
      <c r="I35" s="47">
        <v>45394</v>
      </c>
      <c r="J35" s="42">
        <f t="shared" si="3"/>
        <v>2.1970252453232462</v>
      </c>
      <c r="K35" s="45">
        <f t="shared" si="4"/>
        <v>8.0888026099882548E-2</v>
      </c>
      <c r="L35" s="45">
        <f t="shared" si="5"/>
        <v>-0.139596269060798</v>
      </c>
      <c r="M35" s="45">
        <f t="shared" si="6"/>
        <v>2.3583491991959124E-3</v>
      </c>
      <c r="N35" s="45">
        <f t="shared" si="7"/>
        <v>0.18911082811683222</v>
      </c>
      <c r="O35" s="45">
        <f t="shared" si="8"/>
        <v>2.9490841193125315E-2</v>
      </c>
      <c r="P35" s="45">
        <f t="shared" si="9"/>
        <v>-1.3991231650923819</v>
      </c>
      <c r="Q35" s="45">
        <f t="shared" si="10"/>
        <v>-1.5551617303114216</v>
      </c>
      <c r="R35" s="49">
        <f t="shared" si="11"/>
        <v>-2.6986583251632203E-2</v>
      </c>
      <c r="S35" s="50">
        <f t="shared" si="12"/>
        <v>-1.1496108078420039E-3</v>
      </c>
    </row>
    <row r="36" spans="1:19" ht="18.75" customHeight="1" x14ac:dyDescent="0.2">
      <c r="A36" s="3">
        <v>45362</v>
      </c>
      <c r="B36" s="42">
        <f>+(VLOOKUP(H36,'AMZN Daily Changes'!A:C,3,FALSE)+VLOOKUP(H36,'AMZN Daily Changes'!A:D,4,FALSE))/2</f>
        <v>403.47000150000002</v>
      </c>
      <c r="C36" s="43">
        <f>(+VLOOKUP(H36,'10 Years Treasury'!A:C,3,FALSE)+VLOOKUP('AMZN Strategy'!H36,'10 Years Treasury'!A:D,4,FALSE))/2/100</f>
        <v>4.0994999999999997E-2</v>
      </c>
      <c r="D36" s="44">
        <v>515</v>
      </c>
      <c r="E36" s="76">
        <f t="shared" si="0"/>
        <v>8.7671232876712329E-2</v>
      </c>
      <c r="F36" s="45">
        <v>0.50390000000000001</v>
      </c>
      <c r="G36" s="46">
        <f t="shared" si="1"/>
        <v>0</v>
      </c>
      <c r="H36" s="47">
        <f t="shared" si="2"/>
        <v>45362</v>
      </c>
      <c r="I36" s="47">
        <v>45394</v>
      </c>
      <c r="J36" s="42">
        <f t="shared" si="3"/>
        <v>1.5316465142276279</v>
      </c>
      <c r="K36" s="45">
        <f t="shared" si="4"/>
        <v>6.2132221909936745E-2</v>
      </c>
      <c r="L36" s="45">
        <f t="shared" si="5"/>
        <v>-0.11779081399068821</v>
      </c>
      <c r="M36" s="45">
        <f t="shared" si="6"/>
        <v>2.0335988948320862E-3</v>
      </c>
      <c r="N36" s="45">
        <f t="shared" si="7"/>
        <v>0.14624777559290927</v>
      </c>
      <c r="O36" s="45">
        <f t="shared" si="8"/>
        <v>2.0635038819044726E-2</v>
      </c>
      <c r="P36" s="45">
        <f t="shared" si="9"/>
        <v>-1.537117885683555</v>
      </c>
      <c r="Q36" s="45">
        <f t="shared" si="10"/>
        <v>-1.6863192915309841</v>
      </c>
      <c r="R36" s="49">
        <f t="shared" si="11"/>
        <v>-0.58049348705020332</v>
      </c>
      <c r="S36" s="50">
        <f t="shared" si="12"/>
        <v>-8.4885244045414976E-2</v>
      </c>
    </row>
    <row r="37" spans="1:19" ht="18.75" customHeight="1" x14ac:dyDescent="0.2">
      <c r="A37" s="3">
        <v>45363</v>
      </c>
      <c r="B37" s="42">
        <f>+(VLOOKUP(H37,'AMZN Daily Changes'!A:C,3,FALSE)+VLOOKUP(H37,'AMZN Daily Changes'!A:D,4,FALSE))/2</f>
        <v>411.18000799999999</v>
      </c>
      <c r="C37" s="43">
        <f>(+VLOOKUP(H37,'10 Years Treasury'!A:C,3,FALSE)+VLOOKUP('AMZN Strategy'!H37,'10 Years Treasury'!A:D,4,FALSE))/2/100</f>
        <v>4.1329999999999999E-2</v>
      </c>
      <c r="D37" s="44">
        <v>515</v>
      </c>
      <c r="E37" s="76">
        <f t="shared" si="0"/>
        <v>8.4931506849315067E-2</v>
      </c>
      <c r="F37" s="45">
        <v>0.50390000000000001</v>
      </c>
      <c r="G37" s="46">
        <f t="shared" si="1"/>
        <v>0</v>
      </c>
      <c r="H37" s="47">
        <f t="shared" si="2"/>
        <v>45363</v>
      </c>
      <c r="I37" s="47">
        <v>45394</v>
      </c>
      <c r="J37" s="42">
        <f t="shared" si="3"/>
        <v>1.9322065218877924</v>
      </c>
      <c r="K37" s="45">
        <f t="shared" si="4"/>
        <v>7.5536108354357409E-2</v>
      </c>
      <c r="L37" s="45">
        <f t="shared" si="5"/>
        <v>-0.14191104754446132</v>
      </c>
      <c r="M37" s="45">
        <f t="shared" si="6"/>
        <v>2.3570779746195109E-3</v>
      </c>
      <c r="N37" s="45">
        <f t="shared" si="7"/>
        <v>0.17054976240213016</v>
      </c>
      <c r="O37" s="45">
        <f t="shared" si="8"/>
        <v>2.4737771632381323E-2</v>
      </c>
      <c r="P37" s="45">
        <f t="shared" si="9"/>
        <v>-1.4357544802551403</v>
      </c>
      <c r="Q37" s="45">
        <f t="shared" si="10"/>
        <v>-1.5826061108121765</v>
      </c>
      <c r="R37" s="49">
        <f t="shared" si="11"/>
        <v>0.51053014639288752</v>
      </c>
      <c r="S37" s="50">
        <f t="shared" si="12"/>
        <v>-0.10997013873272299</v>
      </c>
    </row>
    <row r="38" spans="1:19" ht="18.75" customHeight="1" x14ac:dyDescent="0.2">
      <c r="A38" s="3">
        <v>45364</v>
      </c>
      <c r="B38" s="42">
        <f>+(VLOOKUP(H38,'AMZN Daily Changes'!A:C,3,FALSE)+VLOOKUP(H38,'AMZN Daily Changes'!A:D,4,FALSE))/2</f>
        <v>414.81500249999999</v>
      </c>
      <c r="C38" s="43">
        <f>(+VLOOKUP(H38,'10 Years Treasury'!A:C,3,FALSE)+VLOOKUP('AMZN Strategy'!H38,'10 Years Treasury'!A:D,4,FALSE))/2/100</f>
        <v>4.1725000000000005E-2</v>
      </c>
      <c r="D38" s="44">
        <v>515</v>
      </c>
      <c r="E38" s="76">
        <f t="shared" si="0"/>
        <v>8.2191780821917804E-2</v>
      </c>
      <c r="F38" s="45">
        <v>0.50390000000000001</v>
      </c>
      <c r="G38" s="46">
        <f t="shared" si="1"/>
        <v>0</v>
      </c>
      <c r="H38" s="47">
        <f t="shared" si="2"/>
        <v>45364</v>
      </c>
      <c r="I38" s="47">
        <v>45394</v>
      </c>
      <c r="J38" s="42">
        <f t="shared" si="3"/>
        <v>2.0694719794283287</v>
      </c>
      <c r="K38" s="45">
        <f t="shared" si="4"/>
        <v>8.0528020214620355E-2</v>
      </c>
      <c r="L38" s="45">
        <f t="shared" si="5"/>
        <v>-0.15280417865190665</v>
      </c>
      <c r="M38" s="45">
        <f t="shared" si="6"/>
        <v>2.4932079762838718E-3</v>
      </c>
      <c r="N38" s="45">
        <f t="shared" si="7"/>
        <v>0.17768066307472735</v>
      </c>
      <c r="O38" s="45">
        <f t="shared" si="8"/>
        <v>2.5754596378536544E-2</v>
      </c>
      <c r="P38" s="45">
        <f t="shared" si="9"/>
        <v>-1.4015286698004077</v>
      </c>
      <c r="Q38" s="45">
        <f t="shared" si="10"/>
        <v>-1.5459923098198647</v>
      </c>
      <c r="R38" s="49">
        <f t="shared" si="11"/>
        <v>0.15638634105992158</v>
      </c>
      <c r="S38" s="50">
        <f t="shared" si="12"/>
        <v>-1.9120883519385262E-2</v>
      </c>
    </row>
    <row r="39" spans="1:19" ht="18.75" customHeight="1" x14ac:dyDescent="0.2">
      <c r="A39" s="3">
        <v>45365</v>
      </c>
      <c r="B39" s="42">
        <f>+(VLOOKUP(H39,'AMZN Daily Changes'!A:C,3,FALSE)+VLOOKUP(H39,'AMZN Daily Changes'!A:D,4,FALSE))/2</f>
        <v>422.90499849999998</v>
      </c>
      <c r="C39" s="43">
        <f>(+VLOOKUP(H39,'10 Years Treasury'!A:C,3,FALSE)+VLOOKUP('AMZN Strategy'!H39,'10 Years Treasury'!A:D,4,FALSE))/2/100</f>
        <v>4.2450000000000002E-2</v>
      </c>
      <c r="D39" s="44">
        <v>515</v>
      </c>
      <c r="E39" s="76">
        <f t="shared" si="0"/>
        <v>7.9452054794520555E-2</v>
      </c>
      <c r="F39" s="45">
        <v>0.50390000000000001</v>
      </c>
      <c r="G39" s="46">
        <f t="shared" si="1"/>
        <v>0</v>
      </c>
      <c r="H39" s="47">
        <f t="shared" si="2"/>
        <v>45365</v>
      </c>
      <c r="I39" s="47">
        <v>45394</v>
      </c>
      <c r="J39" s="42">
        <f t="shared" si="3"/>
        <v>2.6243680144714077</v>
      </c>
      <c r="K39" s="45">
        <f t="shared" si="4"/>
        <v>9.8118021847668699E-2</v>
      </c>
      <c r="L39" s="45">
        <f t="shared" si="5"/>
        <v>-0.18376665556402655</v>
      </c>
      <c r="M39" s="45">
        <f t="shared" si="6"/>
        <v>2.8813629362944198E-3</v>
      </c>
      <c r="N39" s="45">
        <f t="shared" si="7"/>
        <v>0.20631608769322216</v>
      </c>
      <c r="O39" s="45">
        <f t="shared" si="8"/>
        <v>3.0883199511434433E-2</v>
      </c>
      <c r="P39" s="45">
        <f t="shared" si="9"/>
        <v>-1.2923497691493493</v>
      </c>
      <c r="Q39" s="45">
        <f t="shared" si="10"/>
        <v>-1.4343852759005915</v>
      </c>
      <c r="R39" s="49">
        <f t="shared" si="11"/>
        <v>0.70429752026608783</v>
      </c>
      <c r="S39" s="50">
        <f t="shared" si="12"/>
        <v>-0.14940148522300889</v>
      </c>
    </row>
    <row r="40" spans="1:19" ht="18.75" customHeight="1" x14ac:dyDescent="0.2">
      <c r="A40" s="3">
        <v>45366</v>
      </c>
      <c r="B40" s="42">
        <f>+(VLOOKUP(H40,'AMZN Daily Changes'!A:C,3,FALSE)+VLOOKUP(H40,'AMZN Daily Changes'!A:D,4,FALSE))/2</f>
        <v>417.69500749999997</v>
      </c>
      <c r="C40" s="43">
        <f>(+VLOOKUP(H40,'10 Years Treasury'!A:C,3,FALSE)+VLOOKUP('AMZN Strategy'!H40,'10 Years Treasury'!A:D,4,FALSE))/2/100</f>
        <v>4.3090000000000003E-2</v>
      </c>
      <c r="D40" s="44">
        <v>515</v>
      </c>
      <c r="E40" s="76">
        <f t="shared" si="0"/>
        <v>7.6712328767123292E-2</v>
      </c>
      <c r="F40" s="45">
        <v>0.50390000000000001</v>
      </c>
      <c r="G40" s="46">
        <f t="shared" si="1"/>
        <v>0</v>
      </c>
      <c r="H40" s="47">
        <f t="shared" si="2"/>
        <v>45366</v>
      </c>
      <c r="I40" s="47">
        <v>45394</v>
      </c>
      <c r="J40" s="42">
        <f t="shared" si="3"/>
        <v>1.9928604020604261</v>
      </c>
      <c r="K40" s="45">
        <f t="shared" si="4"/>
        <v>7.9711051297219698E-2</v>
      </c>
      <c r="L40" s="45">
        <f t="shared" si="5"/>
        <v>-0.1580330672129763</v>
      </c>
      <c r="M40" s="45">
        <f t="shared" si="6"/>
        <v>2.5432416530828989E-3</v>
      </c>
      <c r="N40" s="45">
        <f t="shared" si="7"/>
        <v>0.17152037670491665</v>
      </c>
      <c r="O40" s="45">
        <f t="shared" si="8"/>
        <v>2.4012529794142735E-2</v>
      </c>
      <c r="P40" s="45">
        <f t="shared" si="9"/>
        <v>-1.4070178271829044</v>
      </c>
      <c r="Q40" s="45">
        <f t="shared" si="10"/>
        <v>-1.5465829627594272</v>
      </c>
      <c r="R40" s="49">
        <f t="shared" si="11"/>
        <v>-0.53881004344680383</v>
      </c>
      <c r="S40" s="50">
        <f t="shared" si="11"/>
        <v>-1.3351372159030187E-2</v>
      </c>
    </row>
    <row r="41" spans="1:19" ht="18.75" customHeight="1" x14ac:dyDescent="0.2">
      <c r="A41" s="3">
        <v>45369</v>
      </c>
      <c r="B41" s="42">
        <f>+(VLOOKUP(H41,'AMZN Daily Changes'!A:C,3,FALSE)+VLOOKUP(H41,'AMZN Daily Changes'!A:D,4,FALSE))/2</f>
        <v>417.25500499999998</v>
      </c>
      <c r="C41" s="43">
        <f>(+VLOOKUP(H41,'10 Years Treasury'!A:C,3,FALSE)+VLOOKUP('AMZN Strategy'!H41,'10 Years Treasury'!A:D,4,FALSE))/2/100</f>
        <v>4.3279999999999992E-2</v>
      </c>
      <c r="D41" s="44">
        <v>515</v>
      </c>
      <c r="E41" s="76">
        <f t="shared" ref="E41:E54" si="13">+(I41-H41)/365</f>
        <v>6.8493150684931503E-2</v>
      </c>
      <c r="F41" s="45">
        <v>0.50390000000000001</v>
      </c>
      <c r="G41" s="46">
        <f t="shared" si="1"/>
        <v>0</v>
      </c>
      <c r="H41" s="47">
        <f t="shared" ref="H41:H54" si="14">+A41</f>
        <v>45369</v>
      </c>
      <c r="I41" s="47">
        <v>45394</v>
      </c>
      <c r="J41" s="42">
        <f t="shared" ref="J41:J54" si="15">((B41*EXP(((-1*G41)*E41)))*NORMSDIST(P41))-((D41*EXP(((-1*C41)*E41)))*NORMSDIST(Q41))</f>
        <v>1.507463774960712</v>
      </c>
      <c r="K41" s="45">
        <f t="shared" ref="K41:K54" si="16">EXP(((-1*G41)*E41))*NORMSDIST(P41)</f>
        <v>6.5836249379264924E-2</v>
      </c>
      <c r="L41" s="45">
        <f t="shared" ref="L41:L54" si="17">((((-1*((((B41*((1/SQRT((2*PI())))*EXP(((-1*POWER(P41,2))/2))))*F41)*EXP(((-1*E41)*G41)))/(2*SQRT(E41))))+((G41*B41)*K41))-(((C41*D41)*EXP(((-1*C41)*E41)))*NORMSDIST(Q41))))/365</f>
        <v>-0.14400893265372691</v>
      </c>
      <c r="M41" s="45">
        <f t="shared" ref="M41:M54" si="18">((((1/SQRT((2*PI())))*EXP(((-1*POWER(P41,2))/2)))*EXP(((-1*E41)*G41)))/((B41*F41)*SQRT(E41)))</f>
        <v>2.3272100485980827E-3</v>
      </c>
      <c r="N41" s="45">
        <f t="shared" ref="N41:N54" si="19">(((((1/SQRT((2*PI())))*EXP(((-1*POWER(P41,2))/2)))*EXP(((-1*E41)*G41)))*B41)*SQRT(E41))/100</f>
        <v>0.13983960726406325</v>
      </c>
      <c r="O41" s="45">
        <f t="shared" ref="O41:O54" si="20">((((D41*E41)*EXP(((-1*C41)*E41)))*NORMSDIST(Q41))*EXP(((-1*G41)*E41)))/100</f>
        <v>1.7782904649976519E-2</v>
      </c>
      <c r="P41" s="45">
        <f t="shared" ref="P41:P54" si="21">(LN((B41/D41))+(((C41-G41)+(POWER(F41,2)/2))*E41))/(F41*SQRT(E41))</f>
        <v>-1.5075392198361048</v>
      </c>
      <c r="Q41" s="45">
        <f t="shared" ref="Q41:Q54" si="22">(LN((B41/D41))+(((C41-G41)-(POWER(F41,2)/2))*E41))/(F41*SQRT(E41))</f>
        <v>-1.6394158771327092</v>
      </c>
      <c r="R41" s="49">
        <f t="shared" ref="R41:R54" si="23">(K41*(B41-B40)+N41*(F41-F40)+L41*(A41-A40)+1/2*M41*(B41-B40)^2)</f>
        <v>-0.46076963578603758</v>
      </c>
      <c r="S41" s="50">
        <f t="shared" ref="S41:S54" si="24">(L41*(C41-C40)+O41*(G41-G40)+M41*(B41-B40)+1/2*N41*(C41-C40)^2)</f>
        <v>-1.0513374125075534E-3</v>
      </c>
    </row>
    <row r="42" spans="1:19" x14ac:dyDescent="0.2">
      <c r="A42" s="3">
        <v>45370</v>
      </c>
      <c r="B42" s="42">
        <f>+(VLOOKUP(H42,'AMZN Daily Changes'!A:C,3,FALSE)+VLOOKUP(H42,'AMZN Daily Changes'!A:D,4,FALSE))/2</f>
        <v>418.61000049999996</v>
      </c>
      <c r="C42" s="43">
        <f>(+VLOOKUP(H42,'10 Years Treasury'!A:C,3,FALSE)+VLOOKUP('AMZN Strategy'!H42,'10 Years Treasury'!A:D,4,FALSE))/2/100</f>
        <v>4.3320000000000004E-2</v>
      </c>
      <c r="D42" s="44">
        <v>515</v>
      </c>
      <c r="E42" s="76">
        <f t="shared" si="13"/>
        <v>6.575342465753424E-2</v>
      </c>
      <c r="F42" s="45">
        <v>0.50390000000000001</v>
      </c>
      <c r="G42" s="46">
        <f t="shared" si="1"/>
        <v>0</v>
      </c>
      <c r="H42" s="47">
        <f t="shared" si="14"/>
        <v>45370</v>
      </c>
      <c r="I42" s="47">
        <v>45394</v>
      </c>
      <c r="J42" s="42">
        <f t="shared" si="15"/>
        <v>1.4512815175448317</v>
      </c>
      <c r="K42" s="45">
        <f t="shared" si="16"/>
        <v>6.4617764694497468E-2</v>
      </c>
      <c r="L42" s="45">
        <f t="shared" si="17"/>
        <v>-0.14526515967794099</v>
      </c>
      <c r="M42" s="45">
        <f t="shared" si="18"/>
        <v>2.3334422401832754E-3</v>
      </c>
      <c r="N42" s="45">
        <f t="shared" si="19"/>
        <v>0.13548118590838171</v>
      </c>
      <c r="O42" s="45">
        <f t="shared" si="20"/>
        <v>1.6831799009442826E-2</v>
      </c>
      <c r="P42" s="45">
        <f t="shared" si="21"/>
        <v>-1.5171234076058286</v>
      </c>
      <c r="Q42" s="45">
        <f t="shared" si="22"/>
        <v>-1.6463356153500543</v>
      </c>
      <c r="R42" s="49">
        <f t="shared" si="23"/>
        <v>-5.5566264380464081E-2</v>
      </c>
      <c r="S42" s="50">
        <f t="shared" si="24"/>
        <v>3.1559932369560227E-3</v>
      </c>
    </row>
    <row r="43" spans="1:19" x14ac:dyDescent="0.2">
      <c r="A43" s="3">
        <v>45371</v>
      </c>
      <c r="B43" s="42">
        <f>+(VLOOKUP(H43,'AMZN Daily Changes'!A:C,3,FALSE)+VLOOKUP(H43,'AMZN Daily Changes'!A:D,4,FALSE))/2</f>
        <v>423.30999750000001</v>
      </c>
      <c r="C43" s="43">
        <f>(+VLOOKUP(H43,'10 Years Treasury'!A:C,3,FALSE)+VLOOKUP('AMZN Strategy'!H43,'10 Years Treasury'!A:D,4,FALSE))/2/100</f>
        <v>4.3045E-2</v>
      </c>
      <c r="D43" s="44">
        <v>515</v>
      </c>
      <c r="E43" s="76">
        <f t="shared" si="13"/>
        <v>6.3013698630136991E-2</v>
      </c>
      <c r="F43" s="45">
        <v>0.50390000000000001</v>
      </c>
      <c r="G43" s="46">
        <f t="shared" si="1"/>
        <v>0</v>
      </c>
      <c r="H43" s="47">
        <f t="shared" si="14"/>
        <v>45371</v>
      </c>
      <c r="I43" s="47">
        <v>45394</v>
      </c>
      <c r="J43" s="42">
        <f t="shared" si="15"/>
        <v>1.6167120819937679</v>
      </c>
      <c r="K43" s="45">
        <f t="shared" si="16"/>
        <v>7.1417997953304002E-2</v>
      </c>
      <c r="L43" s="45">
        <f t="shared" si="17"/>
        <v>-0.1620931793931106</v>
      </c>
      <c r="M43" s="45">
        <f t="shared" si="18"/>
        <v>2.5465062997796725E-3</v>
      </c>
      <c r="N43" s="45">
        <f t="shared" si="19"/>
        <v>0.14489090860310991</v>
      </c>
      <c r="O43" s="45">
        <f t="shared" si="20"/>
        <v>1.8031521381389325E-2</v>
      </c>
      <c r="P43" s="45">
        <f t="shared" si="21"/>
        <v>-1.4653113330712249</v>
      </c>
      <c r="Q43" s="45">
        <f t="shared" si="22"/>
        <v>-1.5918029791216572</v>
      </c>
      <c r="R43" s="49">
        <f t="shared" si="23"/>
        <v>0.20169732290876791</v>
      </c>
      <c r="S43" s="50">
        <f t="shared" si="24"/>
        <v>1.2013153072466283E-2</v>
      </c>
    </row>
    <row r="44" spans="1:19" x14ac:dyDescent="0.2">
      <c r="A44" s="3">
        <v>45372</v>
      </c>
      <c r="B44" s="42">
        <f>+(VLOOKUP(H44,'AMZN Daily Changes'!A:C,3,FALSE)+VLOOKUP(H44,'AMZN Daily Changes'!A:D,4,FALSE))/2</f>
        <v>428.9900055</v>
      </c>
      <c r="C44" s="43">
        <f>(+VLOOKUP(H44,'10 Years Treasury'!A:C,3,FALSE)+VLOOKUP('AMZN Strategy'!H44,'10 Years Treasury'!A:D,4,FALSE))/2/100</f>
        <v>4.2829999999999993E-2</v>
      </c>
      <c r="D44" s="44">
        <v>515</v>
      </c>
      <c r="E44" s="76">
        <f t="shared" si="13"/>
        <v>6.0273972602739728E-2</v>
      </c>
      <c r="F44" s="45">
        <v>0.50390000000000001</v>
      </c>
      <c r="G44" s="46">
        <f t="shared" si="1"/>
        <v>0</v>
      </c>
      <c r="H44" s="47">
        <f t="shared" si="14"/>
        <v>45372</v>
      </c>
      <c r="I44" s="47">
        <v>45394</v>
      </c>
      <c r="J44" s="42">
        <f t="shared" si="15"/>
        <v>1.8765556084917847</v>
      </c>
      <c r="K44" s="45">
        <f t="shared" si="16"/>
        <v>8.1602680788366549E-2</v>
      </c>
      <c r="L44" s="45">
        <f t="shared" si="17"/>
        <v>-0.18590810860119919</v>
      </c>
      <c r="M44" s="45">
        <f t="shared" si="18"/>
        <v>2.8435454464087453E-3</v>
      </c>
      <c r="N44" s="45">
        <f t="shared" si="19"/>
        <v>0.15893834879435836</v>
      </c>
      <c r="O44" s="45">
        <f t="shared" si="20"/>
        <v>1.9968874936381786E-2</v>
      </c>
      <c r="P44" s="45">
        <f t="shared" si="21"/>
        <v>-1.3943717922666965</v>
      </c>
      <c r="Q44" s="45">
        <f t="shared" si="22"/>
        <v>-1.5180830626140618</v>
      </c>
      <c r="R44" s="49">
        <f t="shared" si="23"/>
        <v>0.32346570061407265</v>
      </c>
      <c r="S44" s="50">
        <f t="shared" si="24"/>
        <v>1.6191334800777051E-2</v>
      </c>
    </row>
    <row r="45" spans="1:19" x14ac:dyDescent="0.2">
      <c r="A45" s="3">
        <v>45373</v>
      </c>
      <c r="B45" s="42">
        <f>+(VLOOKUP(H45,'AMZN Daily Changes'!A:C,3,FALSE)+VLOOKUP(H45,'AMZN Daily Changes'!A:D,4,FALSE))/2</f>
        <v>427.96499599999999</v>
      </c>
      <c r="C45" s="43">
        <f>(+VLOOKUP(H45,'10 Years Treasury'!A:C,3,FALSE)+VLOOKUP('AMZN Strategy'!H45,'10 Years Treasury'!A:D,4,FALSE))/2/100</f>
        <v>4.2669999999999993E-2</v>
      </c>
      <c r="D45" s="44">
        <v>515</v>
      </c>
      <c r="E45" s="76">
        <f t="shared" si="13"/>
        <v>5.7534246575342465E-2</v>
      </c>
      <c r="F45" s="45">
        <v>0.50390000000000001</v>
      </c>
      <c r="G45" s="46">
        <f t="shared" si="1"/>
        <v>0</v>
      </c>
      <c r="H45" s="47">
        <f t="shared" si="14"/>
        <v>45373</v>
      </c>
      <c r="I45" s="47">
        <v>45394</v>
      </c>
      <c r="J45" s="42">
        <f t="shared" si="15"/>
        <v>1.6163368435129293</v>
      </c>
      <c r="K45" s="45">
        <f t="shared" si="16"/>
        <v>7.3403583141765275E-2</v>
      </c>
      <c r="L45" s="45">
        <f t="shared" si="17"/>
        <v>-0.17498042551526824</v>
      </c>
      <c r="M45" s="45">
        <f t="shared" si="18"/>
        <v>2.6919935424858927E-3</v>
      </c>
      <c r="N45" s="45">
        <f t="shared" si="19"/>
        <v>0.14294247580608052</v>
      </c>
      <c r="O45" s="45">
        <f t="shared" si="20"/>
        <v>1.7143955445613823E-2</v>
      </c>
      <c r="P45" s="45">
        <f t="shared" si="21"/>
        <v>-1.4509019448686922</v>
      </c>
      <c r="Q45" s="45">
        <f t="shared" si="22"/>
        <v>-1.5717688977605802</v>
      </c>
      <c r="R45" s="49">
        <f t="shared" si="23"/>
        <v>-0.24880563149842252</v>
      </c>
      <c r="S45" s="50">
        <f t="shared" si="24"/>
        <v>-2.7313202572405875E-3</v>
      </c>
    </row>
    <row r="46" spans="1:19" x14ac:dyDescent="0.2">
      <c r="A46" s="3">
        <v>45376</v>
      </c>
      <c r="B46" s="42">
        <f>+(VLOOKUP(H46,'AMZN Daily Changes'!A:C,3,FALSE)+VLOOKUP(H46,'AMZN Daily Changes'!A:D,4,FALSE))/2</f>
        <v>424.5099945</v>
      </c>
      <c r="C46" s="43">
        <f>(+VLOOKUP(H46,'10 Years Treasury'!A:C,3,FALSE)+VLOOKUP('AMZN Strategy'!H46,'10 Years Treasury'!A:D,4,FALSE))/2/100</f>
        <v>4.2294999999999999E-2</v>
      </c>
      <c r="D46" s="44">
        <v>515</v>
      </c>
      <c r="E46" s="76">
        <f t="shared" si="13"/>
        <v>4.9315068493150684E-2</v>
      </c>
      <c r="F46" s="45">
        <v>0.50390000000000001</v>
      </c>
      <c r="G46" s="46">
        <f t="shared" si="1"/>
        <v>0</v>
      </c>
      <c r="H46" s="47">
        <f t="shared" si="14"/>
        <v>45376</v>
      </c>
      <c r="I46" s="47">
        <v>45394</v>
      </c>
      <c r="J46" s="42">
        <f t="shared" si="15"/>
        <v>0.93589069269023284</v>
      </c>
      <c r="K46" s="45">
        <f t="shared" si="16"/>
        <v>4.9245322369712526E-2</v>
      </c>
      <c r="L46" s="45">
        <f t="shared" si="17"/>
        <v>-0.13676300750016721</v>
      </c>
      <c r="M46" s="45">
        <f t="shared" si="18"/>
        <v>2.1449442160145602E-3</v>
      </c>
      <c r="N46" s="45">
        <f t="shared" si="19"/>
        <v>9.6054085153395544E-2</v>
      </c>
      <c r="O46" s="45">
        <f t="shared" si="20"/>
        <v>9.847844795651749E-3</v>
      </c>
      <c r="P46" s="45">
        <f t="shared" si="21"/>
        <v>-1.6522154167968366</v>
      </c>
      <c r="Q46" s="45">
        <f t="shared" si="22"/>
        <v>-1.7641164711824084</v>
      </c>
      <c r="R46" s="49">
        <f t="shared" si="23"/>
        <v>-0.56762954767457974</v>
      </c>
      <c r="S46" s="50">
        <f t="shared" si="24"/>
        <v>-7.3594926021311631E-3</v>
      </c>
    </row>
    <row r="47" spans="1:19" x14ac:dyDescent="0.2">
      <c r="A47" s="3">
        <v>45377</v>
      </c>
      <c r="B47" s="42">
        <f>+(VLOOKUP(H47,'AMZN Daily Changes'!A:C,3,FALSE)+VLOOKUP(H47,'AMZN Daily Changes'!A:D,4,FALSE))/2</f>
        <v>423.66999799999996</v>
      </c>
      <c r="C47" s="43">
        <f>(+VLOOKUP(H47,'10 Years Treasury'!A:C,3,FALSE)+VLOOKUP('AMZN Strategy'!H47,'10 Years Treasury'!A:D,4,FALSE))/2/100</f>
        <v>4.258E-2</v>
      </c>
      <c r="D47" s="44">
        <v>515</v>
      </c>
      <c r="E47" s="76">
        <f t="shared" si="13"/>
        <v>4.6575342465753428E-2</v>
      </c>
      <c r="F47" s="45">
        <v>0.50390000000000001</v>
      </c>
      <c r="G47" s="46">
        <f t="shared" si="1"/>
        <v>0</v>
      </c>
      <c r="H47" s="47">
        <f t="shared" si="14"/>
        <v>45377</v>
      </c>
      <c r="I47" s="47">
        <v>45394</v>
      </c>
      <c r="J47" s="42">
        <f t="shared" si="15"/>
        <v>0.76688634278627887</v>
      </c>
      <c r="K47" s="45">
        <f t="shared" si="16"/>
        <v>4.2492091953963633E-2</v>
      </c>
      <c r="L47" s="45">
        <f t="shared" si="17"/>
        <v>-0.12464880921317692</v>
      </c>
      <c r="M47" s="45">
        <f t="shared" si="18"/>
        <v>1.9642838386255594E-3</v>
      </c>
      <c r="N47" s="45">
        <f t="shared" si="19"/>
        <v>8.27484905121708E-2</v>
      </c>
      <c r="O47" s="45">
        <f t="shared" si="20"/>
        <v>8.0276040793482249E-3</v>
      </c>
      <c r="P47" s="45">
        <f t="shared" si="21"/>
        <v>-1.722471264242488</v>
      </c>
      <c r="Q47" s="45">
        <f t="shared" si="22"/>
        <v>-1.8312195417599444</v>
      </c>
      <c r="R47" s="49">
        <f t="shared" si="23"/>
        <v>-0.15964902416890156</v>
      </c>
      <c r="S47" s="50">
        <f t="shared" si="24"/>
        <v>-1.6855130994547992E-3</v>
      </c>
    </row>
    <row r="48" spans="1:19" x14ac:dyDescent="0.2">
      <c r="A48" s="3">
        <v>45378</v>
      </c>
      <c r="B48" s="42">
        <f>+(VLOOKUP(H48,'AMZN Daily Changes'!A:C,3,FALSE)+VLOOKUP(H48,'AMZN Daily Changes'!A:D,4,FALSE))/2</f>
        <v>421.73001099999999</v>
      </c>
      <c r="C48" s="43">
        <f>(+VLOOKUP(H48,'10 Years Treasury'!A:C,3,FALSE)+VLOOKUP('AMZN Strategy'!H48,'10 Years Treasury'!A:D,4,FALSE))/2/100</f>
        <v>4.2394999999999995E-2</v>
      </c>
      <c r="D48" s="44">
        <v>515</v>
      </c>
      <c r="E48" s="76">
        <f t="shared" si="13"/>
        <v>4.3835616438356165E-2</v>
      </c>
      <c r="F48" s="45">
        <v>0.50390000000000001</v>
      </c>
      <c r="G48" s="46">
        <f t="shared" si="1"/>
        <v>0</v>
      </c>
      <c r="H48" s="47">
        <f t="shared" si="14"/>
        <v>45378</v>
      </c>
      <c r="I48" s="47">
        <v>45394</v>
      </c>
      <c r="J48" s="42">
        <f t="shared" si="15"/>
        <v>0.57686753542378533</v>
      </c>
      <c r="K48" s="45">
        <f t="shared" si="16"/>
        <v>3.4116550641971465E-2</v>
      </c>
      <c r="L48" s="45">
        <f t="shared" si="17"/>
        <v>-0.10680838857945439</v>
      </c>
      <c r="M48" s="45">
        <f t="shared" si="18"/>
        <v>1.7005847741862507E-3</v>
      </c>
      <c r="N48" s="45">
        <f t="shared" si="19"/>
        <v>6.6809585513219846E-2</v>
      </c>
      <c r="O48" s="45">
        <f t="shared" si="20"/>
        <v>6.0541833390013802E-3</v>
      </c>
      <c r="P48" s="45">
        <f t="shared" si="21"/>
        <v>-1.8234642870588562</v>
      </c>
      <c r="Q48" s="45">
        <f t="shared" si="22"/>
        <v>-1.9289656128961397</v>
      </c>
      <c r="R48" s="49">
        <f t="shared" si="23"/>
        <v>-0.1697939357702605</v>
      </c>
      <c r="S48" s="50">
        <f t="shared" si="24"/>
        <v>-3.2793516591529855E-3</v>
      </c>
    </row>
    <row r="49" spans="1:19" x14ac:dyDescent="0.2">
      <c r="A49" s="3">
        <v>45379</v>
      </c>
      <c r="B49" s="42">
        <f>+(VLOOKUP(H49,'AMZN Daily Changes'!A:C,3,FALSE)+VLOOKUP(H49,'AMZN Daily Changes'!A:D,4,FALSE))/2</f>
        <v>420.49499500000002</v>
      </c>
      <c r="C49" s="43">
        <f>(+VLOOKUP(H49,'10 Years Treasury'!A:C,3,FALSE)+VLOOKUP('AMZN Strategy'!H49,'10 Years Treasury'!A:D,4,FALSE))/2/100</f>
        <v>4.2220000000000008E-2</v>
      </c>
      <c r="D49" s="44">
        <v>515</v>
      </c>
      <c r="E49" s="76">
        <f t="shared" si="13"/>
        <v>4.1095890410958902E-2</v>
      </c>
      <c r="F49" s="45">
        <v>0.50390000000000001</v>
      </c>
      <c r="G49" s="46">
        <f t="shared" si="1"/>
        <v>0</v>
      </c>
      <c r="H49" s="47">
        <f t="shared" si="14"/>
        <v>45379</v>
      </c>
      <c r="I49" s="47">
        <v>45394</v>
      </c>
      <c r="J49" s="42">
        <f t="shared" si="15"/>
        <v>0.43913005089497403</v>
      </c>
      <c r="K49" s="45">
        <f t="shared" si="16"/>
        <v>2.764513563171889E-2</v>
      </c>
      <c r="L49" s="45">
        <f t="shared" si="17"/>
        <v>-9.2315347300996484E-2</v>
      </c>
      <c r="M49" s="45">
        <f t="shared" si="18"/>
        <v>1.4799822125434298E-3</v>
      </c>
      <c r="N49" s="45">
        <f t="shared" si="19"/>
        <v>5.4190219551249467E-2</v>
      </c>
      <c r="O49" s="45">
        <f t="shared" si="20"/>
        <v>4.5967853910982119E-3</v>
      </c>
      <c r="P49" s="45">
        <f t="shared" si="21"/>
        <v>-1.9165881765867105</v>
      </c>
      <c r="Q49" s="45">
        <f t="shared" si="22"/>
        <v>-2.0187393960793605</v>
      </c>
      <c r="R49" s="49">
        <f t="shared" si="23"/>
        <v>-0.12532884994863749</v>
      </c>
      <c r="S49" s="50">
        <f t="shared" si="24"/>
        <v>-1.8116456966410868E-3</v>
      </c>
    </row>
    <row r="50" spans="1:19" x14ac:dyDescent="0.2">
      <c r="A50" s="3">
        <v>45383</v>
      </c>
      <c r="B50" s="42">
        <f>+(VLOOKUP(H50,'AMZN Daily Changes'!A:C,3,FALSE)+VLOOKUP(H50,'AMZN Daily Changes'!A:D,4,FALSE))/2</f>
        <v>425.05500800000004</v>
      </c>
      <c r="C50" s="43">
        <f>(+VLOOKUP(H50,'10 Years Treasury'!A:C,3,FALSE)+VLOOKUP('AMZN Strategy'!H50,'10 Years Treasury'!A:D,4,FALSE))/2/100</f>
        <v>4.2635000000000006E-2</v>
      </c>
      <c r="D50" s="44">
        <v>515</v>
      </c>
      <c r="E50" s="76">
        <f t="shared" si="13"/>
        <v>3.0136986301369864E-2</v>
      </c>
      <c r="F50" s="45">
        <v>0.50390000000000001</v>
      </c>
      <c r="G50" s="46">
        <f t="shared" si="1"/>
        <v>0</v>
      </c>
      <c r="H50" s="47">
        <f t="shared" si="14"/>
        <v>45383</v>
      </c>
      <c r="I50" s="47">
        <v>45394</v>
      </c>
      <c r="J50" s="42">
        <f t="shared" si="15"/>
        <v>0.21164261852049737</v>
      </c>
      <c r="K50" s="45">
        <f t="shared" si="16"/>
        <v>1.6346109046494018E-2</v>
      </c>
      <c r="L50" s="45">
        <f t="shared" si="17"/>
        <v>-6.969001000115084E-2</v>
      </c>
      <c r="M50" s="45">
        <f t="shared" si="18"/>
        <v>1.0964351164266762E-3</v>
      </c>
      <c r="N50" s="45">
        <f t="shared" si="19"/>
        <v>3.0082740018876786E-2</v>
      </c>
      <c r="O50" s="45">
        <f t="shared" si="20"/>
        <v>2.0301337485771178E-3</v>
      </c>
      <c r="P50" s="45">
        <f t="shared" si="21"/>
        <v>-2.1358429364297193</v>
      </c>
      <c r="Q50" s="45">
        <f t="shared" si="22"/>
        <v>-2.2233200146015433</v>
      </c>
      <c r="R50" s="49">
        <f t="shared" si="23"/>
        <v>-0.19282208863794126</v>
      </c>
      <c r="S50" s="50">
        <f t="shared" si="24"/>
        <v>4.9708396209116584E-3</v>
      </c>
    </row>
    <row r="51" spans="1:19" x14ac:dyDescent="0.2">
      <c r="A51" s="3">
        <v>45384</v>
      </c>
      <c r="B51" s="42">
        <f>+(VLOOKUP(H51,'AMZN Daily Changes'!A:C,3,FALSE)+VLOOKUP(H51,'AMZN Daily Changes'!A:D,4,FALSE))/2</f>
        <v>420.11000049999996</v>
      </c>
      <c r="C51" s="43">
        <f>(+VLOOKUP(H51,'10 Years Treasury'!A:C,3,FALSE)+VLOOKUP('AMZN Strategy'!H51,'10 Years Treasury'!A:D,4,FALSE))/2/100</f>
        <v>4.3550000000000005E-2</v>
      </c>
      <c r="D51" s="44">
        <v>515</v>
      </c>
      <c r="E51" s="76">
        <f t="shared" si="13"/>
        <v>2.7397260273972601E-2</v>
      </c>
      <c r="F51" s="45">
        <v>0.50390000000000001</v>
      </c>
      <c r="G51" s="46">
        <f t="shared" si="1"/>
        <v>0</v>
      </c>
      <c r="H51" s="47">
        <f t="shared" si="14"/>
        <v>45384</v>
      </c>
      <c r="I51" s="47">
        <v>45394</v>
      </c>
      <c r="J51" s="42">
        <f t="shared" si="15"/>
        <v>9.7028902200102518E-2</v>
      </c>
      <c r="K51" s="45">
        <f t="shared" si="16"/>
        <v>8.5241887021633659E-3</v>
      </c>
      <c r="L51" s="45">
        <f t="shared" si="17"/>
        <v>-4.1020007802732759E-2</v>
      </c>
      <c r="M51" s="45">
        <f t="shared" si="18"/>
        <v>6.6142437509388843E-4</v>
      </c>
      <c r="N51" s="45">
        <f t="shared" si="19"/>
        <v>1.6116017459243008E-2</v>
      </c>
      <c r="O51" s="45">
        <f t="shared" si="20"/>
        <v>9.5453918293913489E-4</v>
      </c>
      <c r="P51" s="45">
        <f t="shared" si="21"/>
        <v>-2.3856627430366775</v>
      </c>
      <c r="Q51" s="45">
        <f t="shared" si="22"/>
        <v>-2.4690688644900241</v>
      </c>
      <c r="R51" s="49">
        <f t="shared" si="23"/>
        <v>-7.5085246945861106E-2</v>
      </c>
      <c r="S51" s="50">
        <f t="shared" si="24"/>
        <v>-3.3082750562952916E-3</v>
      </c>
    </row>
    <row r="52" spans="1:19" x14ac:dyDescent="0.2">
      <c r="A52" s="3">
        <v>45385</v>
      </c>
      <c r="B52" s="42">
        <f>+(VLOOKUP(H52,'AMZN Daily Changes'!A:C,3,FALSE)+VLOOKUP(H52,'AMZN Daily Changes'!A:D,4,FALSE))/2</f>
        <v>421.175003</v>
      </c>
      <c r="C52" s="43">
        <f>(+VLOOKUP(H52,'10 Years Treasury'!A:C,3,FALSE)+VLOOKUP('AMZN Strategy'!H52,'10 Years Treasury'!A:D,4,FALSE))/2/100</f>
        <v>4.3930000000000004E-2</v>
      </c>
      <c r="D52" s="44">
        <v>515</v>
      </c>
      <c r="E52" s="76">
        <f t="shared" si="13"/>
        <v>2.4657534246575342E-2</v>
      </c>
      <c r="F52" s="45">
        <v>0.50390000000000001</v>
      </c>
      <c r="G52" s="46">
        <f t="shared" si="1"/>
        <v>0</v>
      </c>
      <c r="H52" s="47">
        <f t="shared" si="14"/>
        <v>45385</v>
      </c>
      <c r="I52" s="47">
        <v>45394</v>
      </c>
      <c r="J52" s="42">
        <f t="shared" si="15"/>
        <v>6.7601804725983428E-2</v>
      </c>
      <c r="K52" s="45">
        <f t="shared" si="16"/>
        <v>6.4142153664915784E-3</v>
      </c>
      <c r="L52" s="45">
        <f t="shared" si="17"/>
        <v>-3.3714166017547925E-2</v>
      </c>
      <c r="M52" s="45">
        <f t="shared" si="18"/>
        <v>5.4127565703171779E-4</v>
      </c>
      <c r="N52" s="45">
        <f t="shared" si="19"/>
        <v>1.1929923930429276E-2</v>
      </c>
      <c r="O52" s="45">
        <f t="shared" si="20"/>
        <v>6.4945611899969256E-4</v>
      </c>
      <c r="P52" s="45">
        <f t="shared" si="21"/>
        <v>-2.4884970336723602</v>
      </c>
      <c r="Q52" s="45">
        <f t="shared" si="22"/>
        <v>-2.5676230280503227</v>
      </c>
      <c r="R52" s="49">
        <f t="shared" si="23"/>
        <v>-2.6576044984499114E-2</v>
      </c>
      <c r="S52" s="50">
        <f t="shared" si="24"/>
        <v>5.636494061817878E-4</v>
      </c>
    </row>
    <row r="53" spans="1:19" x14ac:dyDescent="0.2">
      <c r="A53" s="3">
        <v>45386</v>
      </c>
      <c r="B53" s="42">
        <f>+(VLOOKUP(H53,'AMZN Daily Changes'!A:C,3,FALSE)+VLOOKUP(H53,'AMZN Daily Changes'!A:D,4,FALSE))/2</f>
        <v>423.12000999999998</v>
      </c>
      <c r="C53" s="43">
        <f>(+VLOOKUP(H53,'10 Years Treasury'!A:C,3,FALSE)+VLOOKUP('AMZN Strategy'!H53,'10 Years Treasury'!A:D,4,FALSE))/2/100</f>
        <v>4.3619999999999999E-2</v>
      </c>
      <c r="D53" s="44">
        <v>515</v>
      </c>
      <c r="E53" s="76">
        <f t="shared" si="13"/>
        <v>2.1917808219178082E-2</v>
      </c>
      <c r="F53" s="45">
        <v>0.50390000000000001</v>
      </c>
      <c r="G53" s="46">
        <f t="shared" si="1"/>
        <v>0</v>
      </c>
      <c r="H53" s="47">
        <f t="shared" si="14"/>
        <v>45386</v>
      </c>
      <c r="I53" s="47">
        <v>45394</v>
      </c>
      <c r="J53" s="42">
        <f t="shared" si="15"/>
        <v>4.7566905104681201E-2</v>
      </c>
      <c r="K53" s="45">
        <f t="shared" si="16"/>
        <v>4.88230279385526E-3</v>
      </c>
      <c r="L53" s="45">
        <f t="shared" si="17"/>
        <v>-2.8168553737100047E-2</v>
      </c>
      <c r="M53" s="45">
        <f t="shared" si="18"/>
        <v>4.4847363291502693E-4</v>
      </c>
      <c r="N53" s="45">
        <f t="shared" si="19"/>
        <v>8.8675883494071205E-3</v>
      </c>
      <c r="O53" s="45">
        <f t="shared" si="20"/>
        <v>4.4235246068041306E-4</v>
      </c>
      <c r="P53" s="45">
        <f t="shared" si="21"/>
        <v>-2.5840555850566647</v>
      </c>
      <c r="Q53" s="45">
        <f t="shared" si="22"/>
        <v>-2.6586562879803792</v>
      </c>
      <c r="R53" s="49">
        <f t="shared" si="23"/>
        <v>-1.7824141038373466E-2</v>
      </c>
      <c r="S53" s="50">
        <f t="shared" si="24"/>
        <v>8.8101703308126808E-4</v>
      </c>
    </row>
    <row r="54" spans="1:19" ht="16" thickBot="1" x14ac:dyDescent="0.25">
      <c r="A54" s="85">
        <v>45387</v>
      </c>
      <c r="B54" s="52">
        <f>+(VLOOKUP(H54,'AMZN Daily Changes'!A:C,3,FALSE)+VLOOKUP(H54,'AMZN Daily Changes'!A:D,4,FALSE))/2</f>
        <v>422.4150085</v>
      </c>
      <c r="C54" s="53">
        <f>(+VLOOKUP(H54,'10 Years Treasury'!A:C,3,FALSE)+VLOOKUP('AMZN Strategy'!H54,'10 Years Treasury'!A:D,4,FALSE))/2/100</f>
        <v>4.3575000000000003E-2</v>
      </c>
      <c r="D54" s="54">
        <v>515</v>
      </c>
      <c r="E54" s="77">
        <f t="shared" si="13"/>
        <v>1.9178082191780823E-2</v>
      </c>
      <c r="F54" s="55">
        <v>0.50390000000000001</v>
      </c>
      <c r="G54" s="56">
        <f t="shared" si="1"/>
        <v>0</v>
      </c>
      <c r="H54" s="57">
        <f t="shared" si="14"/>
        <v>45387</v>
      </c>
      <c r="I54" s="57">
        <v>45394</v>
      </c>
      <c r="J54" s="52">
        <f t="shared" si="15"/>
        <v>2.2522633996462593E-2</v>
      </c>
      <c r="K54" s="55">
        <f t="shared" si="16"/>
        <v>2.610455723098642E-3</v>
      </c>
      <c r="L54" s="55">
        <f t="shared" si="17"/>
        <v>-1.71208166377156E-2</v>
      </c>
      <c r="M54" s="55">
        <f t="shared" si="18"/>
        <v>2.7377666452590494E-4</v>
      </c>
      <c r="N54" s="55">
        <f t="shared" si="19"/>
        <v>4.7208982785870678E-3</v>
      </c>
      <c r="O54" s="55">
        <f t="shared" si="20"/>
        <v>2.0715647389742104E-4</v>
      </c>
      <c r="P54" s="55">
        <f t="shared" si="21"/>
        <v>-2.7930779172888052</v>
      </c>
      <c r="Q54" s="55">
        <f t="shared" si="22"/>
        <v>-2.8628604850770665</v>
      </c>
      <c r="R54" s="58">
        <f t="shared" si="23"/>
        <v>-1.8893154625321554E-2</v>
      </c>
      <c r="S54" s="59">
        <f t="shared" si="24"/>
        <v>-1.9224251762714774E-4</v>
      </c>
    </row>
    <row r="58" spans="1:19" x14ac:dyDescent="0.2">
      <c r="A58" s="73" t="s">
        <v>45</v>
      </c>
      <c r="B58" s="74">
        <v>520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19" ht="16" thickBot="1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19" ht="30" x14ac:dyDescent="0.2">
      <c r="A60" s="35" t="s">
        <v>54</v>
      </c>
      <c r="B60" s="36" t="s">
        <v>0</v>
      </c>
      <c r="C60" s="36" t="s">
        <v>1</v>
      </c>
      <c r="D60" s="37" t="s">
        <v>2</v>
      </c>
      <c r="E60" s="36" t="s">
        <v>20</v>
      </c>
      <c r="F60" s="36" t="s">
        <v>44</v>
      </c>
      <c r="G60" s="36" t="s">
        <v>3</v>
      </c>
      <c r="H60" s="36" t="s">
        <v>18</v>
      </c>
      <c r="I60" s="36" t="s">
        <v>19</v>
      </c>
      <c r="J60" s="36" t="s">
        <v>14</v>
      </c>
      <c r="K60" s="37" t="s">
        <v>4</v>
      </c>
      <c r="L60" s="37" t="s">
        <v>5</v>
      </c>
      <c r="M60" s="37" t="s">
        <v>6</v>
      </c>
      <c r="N60" s="37" t="s">
        <v>7</v>
      </c>
      <c r="O60" s="37" t="s">
        <v>8</v>
      </c>
      <c r="P60" s="38" t="s">
        <v>21</v>
      </c>
      <c r="Q60" s="38" t="s">
        <v>22</v>
      </c>
      <c r="R60" s="39" t="s">
        <v>25</v>
      </c>
      <c r="S60" s="40" t="s">
        <v>24</v>
      </c>
    </row>
    <row r="61" spans="1:19" x14ac:dyDescent="0.2">
      <c r="A61" s="41">
        <v>45350</v>
      </c>
      <c r="B61" s="42">
        <f>+(VLOOKUP(H61,'AMZN Daily Changes'!A:C,3,FALSE)+VLOOKUP(H28,'AMZN Daily Changes'!A:D,4,FALSE))/2</f>
        <v>407.30999750000001</v>
      </c>
      <c r="C61" s="43">
        <f>(+VLOOKUP(H61,'10 Years Treasury'!A:C,3,FALSE)+VLOOKUP('AMZN Strategy'!H28,'10 Years Treasury'!A:D,4,FALSE))/2/100</f>
        <v>4.3070000000000004E-2</v>
      </c>
      <c r="D61" s="42">
        <v>520</v>
      </c>
      <c r="E61" s="76">
        <f t="shared" ref="E61:E73" si="25">+(I61-H61)/365</f>
        <v>0.12054794520547946</v>
      </c>
      <c r="F61" s="45">
        <v>0.52339999999999998</v>
      </c>
      <c r="G61" s="46">
        <f t="shared" ref="G61:G87" si="26">0/100</f>
        <v>0</v>
      </c>
      <c r="H61" s="47">
        <f>+A61</f>
        <v>45350</v>
      </c>
      <c r="I61" s="47">
        <v>45394</v>
      </c>
      <c r="J61" s="42">
        <f t="shared" ref="J61:J73" si="27">((B61*EXP(((-1*G61)*E61)))*NORMSDIST(P61))-((D61*EXP(((-1*C61)*E61)))*NORMSDIST(Q61))</f>
        <v>3.6636526773454747</v>
      </c>
      <c r="K61" s="45">
        <f t="shared" ref="K61:K73" si="28">EXP(((-1*G61)*E61))*NORMSDIST(P61)</f>
        <v>0.11035214751674945</v>
      </c>
      <c r="L61" s="45">
        <f t="shared" ref="L61:L73" si="29">((((-1*((((B61*((1/SQRT((2*PI())))*EXP(((-1*POWER(P61,2))/2))))*F61)*EXP(((-1*E61)*G61)))/(2*SQRT(E61))))+((G61*B61)*K61))-(((C61*D61)*EXP(((-1*C61)*E61)))*NORMSDIST(Q61))))/365</f>
        <v>-0.16339428522231997</v>
      </c>
      <c r="M61" s="45">
        <f t="shared" ref="M61:M73" si="30">((((1/SQRT((2*PI())))*EXP(((-1*POWER(P61,2))/2)))*EXP(((-1*E61)*G61)))/((B61*F61)*SQRT(E61)))</f>
        <v>2.5462262049989349E-3</v>
      </c>
      <c r="N61" s="45">
        <f t="shared" ref="N61:N73" si="31">(((((1/SQRT((2*PI())))*EXP(((-1*POWER(P61,2))/2)))*EXP(((-1*E61)*G61)))*B61)*SQRT(E61))/100</f>
        <v>0.26652665813964932</v>
      </c>
      <c r="O61" s="45">
        <f t="shared" ref="O61:O73" si="32">((((D61*E61)*EXP(((-1*C61)*E61)))*NORMSDIST(Q61))*EXP(((-1*G61)*E61)))/100</f>
        <v>4.9766869344661381E-2</v>
      </c>
      <c r="P61" s="45">
        <f t="shared" ref="P61:P73" si="33">(LN((B61/D61))+(((C61-G61)+(POWER(F61,2)/2))*E61))/(F61*SQRT(E61))</f>
        <v>-1.2246574957544449</v>
      </c>
      <c r="Q61" s="45">
        <f t="shared" ref="Q61:Q73" si="34">(LN((B61/D61))+(((C61-G61)-(POWER(F61,2)/2))*E61))/(F61*SQRT(E61))</f>
        <v>-1.4063820550524517</v>
      </c>
      <c r="R61" s="30"/>
      <c r="S61" s="48"/>
    </row>
    <row r="62" spans="1:19" x14ac:dyDescent="0.2">
      <c r="A62" s="41">
        <v>45351</v>
      </c>
      <c r="B62" s="42">
        <f>+(VLOOKUP(H62,'AMZN Daily Changes'!A:C,3,FALSE)+VLOOKUP(H29,'AMZN Daily Changes'!A:D,4,FALSE))/2</f>
        <v>410.06001249999997</v>
      </c>
      <c r="C62" s="43">
        <f>(+VLOOKUP(H62,'10 Years Treasury'!A:C,3,FALSE)+VLOOKUP('AMZN Strategy'!H29,'10 Years Treasury'!A:D,4,FALSE))/2/100</f>
        <v>4.2925000000000005E-2</v>
      </c>
      <c r="D62" s="42">
        <v>520</v>
      </c>
      <c r="E62" s="76">
        <f t="shared" si="25"/>
        <v>0.11780821917808219</v>
      </c>
      <c r="F62" s="45">
        <v>0.52339999999999998</v>
      </c>
      <c r="G62" s="46">
        <f t="shared" si="26"/>
        <v>0</v>
      </c>
      <c r="H62" s="47">
        <f t="shared" ref="H62:H87" si="35">+A62</f>
        <v>45351</v>
      </c>
      <c r="I62" s="47">
        <v>45394</v>
      </c>
      <c r="J62" s="42">
        <f t="shared" si="27"/>
        <v>3.8047831255675533</v>
      </c>
      <c r="K62" s="45">
        <f t="shared" si="28"/>
        <v>0.11425609043619647</v>
      </c>
      <c r="L62" s="45">
        <f t="shared" si="29"/>
        <v>-0.17056157965667085</v>
      </c>
      <c r="M62" s="45">
        <f t="shared" si="30"/>
        <v>2.6227463267138955E-3</v>
      </c>
      <c r="N62" s="45">
        <f t="shared" si="31"/>
        <v>0.27193207591078244</v>
      </c>
      <c r="O62" s="45">
        <f t="shared" si="32"/>
        <v>5.0712987455252392E-2</v>
      </c>
      <c r="P62" s="45">
        <f t="shared" si="33"/>
        <v>-1.2042002720385476</v>
      </c>
      <c r="Q62" s="45">
        <f t="shared" si="34"/>
        <v>-1.3838479110204747</v>
      </c>
      <c r="R62" s="49">
        <f>(K62*(B62-B61)+N62*(F62-F61)+L62*(A62-A61)+1/2*M62*(B62-B61)^2)</f>
        <v>0.15356175062068933</v>
      </c>
      <c r="S62" s="50">
        <f>J62-J61-R62</f>
        <v>-1.2431302398610788E-2</v>
      </c>
    </row>
    <row r="63" spans="1:19" x14ac:dyDescent="0.2">
      <c r="A63" s="41">
        <v>45352</v>
      </c>
      <c r="B63" s="42">
        <f>+(VLOOKUP(H63,'AMZN Daily Changes'!A:C,3,FALSE)+VLOOKUP(H30,'AMZN Daily Changes'!A:D,4,FALSE))/2</f>
        <v>413.375</v>
      </c>
      <c r="C63" s="43">
        <f>(+VLOOKUP(H63,'10 Years Treasury'!A:C,3,FALSE)+VLOOKUP('AMZN Strategy'!H30,'10 Years Treasury'!A:D,4,FALSE))/2/100</f>
        <v>4.2750000000000003E-2</v>
      </c>
      <c r="D63" s="42">
        <v>520</v>
      </c>
      <c r="E63" s="76">
        <f t="shared" si="25"/>
        <v>0.11506849315068493</v>
      </c>
      <c r="F63" s="45">
        <v>0.52339999999999998</v>
      </c>
      <c r="G63" s="46">
        <f t="shared" si="26"/>
        <v>0</v>
      </c>
      <c r="H63" s="47">
        <f t="shared" si="35"/>
        <v>45352</v>
      </c>
      <c r="I63" s="47">
        <v>45394</v>
      </c>
      <c r="J63" s="42">
        <f t="shared" si="27"/>
        <v>4.0165695094944525</v>
      </c>
      <c r="K63" s="45">
        <f t="shared" si="28"/>
        <v>0.11979912578220717</v>
      </c>
      <c r="L63" s="45">
        <f t="shared" si="29"/>
        <v>-0.1799046447707002</v>
      </c>
      <c r="M63" s="45">
        <f t="shared" si="30"/>
        <v>2.7223804546722594E-3</v>
      </c>
      <c r="N63" s="45">
        <f t="shared" si="31"/>
        <v>0.28017370817877069</v>
      </c>
      <c r="O63" s="45">
        <f t="shared" si="32"/>
        <v>5.2362371305492282E-2</v>
      </c>
      <c r="P63" s="45">
        <f t="shared" si="33"/>
        <v>-1.1759915529286979</v>
      </c>
      <c r="Q63" s="45">
        <f t="shared" si="34"/>
        <v>-1.3535379776505345</v>
      </c>
      <c r="R63" s="49">
        <f t="shared" ref="R63:R73" si="36">(K63*(B63-B62)+N63*(F63-F62)+L63*(A63-A62)+1/2*M63*(B63-B62)^2)</f>
        <v>0.23218627257581853</v>
      </c>
      <c r="S63" s="50">
        <f t="shared" ref="S63:S73" si="37">J63-J62-R63</f>
        <v>-2.039988864891934E-2</v>
      </c>
    </row>
    <row r="64" spans="1:19" x14ac:dyDescent="0.2">
      <c r="A64" s="41">
        <v>45355</v>
      </c>
      <c r="B64" s="42">
        <f>+(VLOOKUP(H64,'AMZN Daily Changes'!A:C,3,FALSE)+VLOOKUP(H31,'AMZN Daily Changes'!A:D,4,FALSE))/2</f>
        <v>414.83500649999996</v>
      </c>
      <c r="C64" s="43">
        <f>(+VLOOKUP(H64,'10 Years Treasury'!A:C,3,FALSE)+VLOOKUP('AMZN Strategy'!H31,'10 Years Treasury'!A:D,4,FALSE))/2/100</f>
        <v>4.2140000000000004E-2</v>
      </c>
      <c r="D64" s="42">
        <v>520</v>
      </c>
      <c r="E64" s="76">
        <f t="shared" si="25"/>
        <v>0.10684931506849316</v>
      </c>
      <c r="F64" s="45">
        <v>0.52339999999999998</v>
      </c>
      <c r="G64" s="46">
        <f t="shared" si="26"/>
        <v>0</v>
      </c>
      <c r="H64" s="47">
        <f t="shared" si="35"/>
        <v>45355</v>
      </c>
      <c r="I64" s="47">
        <v>45394</v>
      </c>
      <c r="J64" s="42">
        <f t="shared" si="27"/>
        <v>3.6440779172472446</v>
      </c>
      <c r="K64" s="45">
        <f t="shared" si="28"/>
        <v>0.1133714552584997</v>
      </c>
      <c r="L64" s="45">
        <f t="shared" si="29"/>
        <v>-0.17984061476047727</v>
      </c>
      <c r="M64" s="45">
        <f t="shared" si="30"/>
        <v>2.7072258185116371E-3</v>
      </c>
      <c r="N64" s="45">
        <f t="shared" si="31"/>
        <v>0.26054379810786166</v>
      </c>
      <c r="O64" s="45">
        <f t="shared" si="32"/>
        <v>4.6358039671541118E-2</v>
      </c>
      <c r="P64" s="45">
        <f t="shared" si="33"/>
        <v>-1.2087916235214307</v>
      </c>
      <c r="Q64" s="45">
        <f t="shared" si="34"/>
        <v>-1.3798796393223189</v>
      </c>
      <c r="R64" s="49">
        <f t="shared" si="36"/>
        <v>-0.37111339572056745</v>
      </c>
      <c r="S64" s="50">
        <f t="shared" si="37"/>
        <v>-1.3781965266403962E-3</v>
      </c>
    </row>
    <row r="65" spans="1:19" x14ac:dyDescent="0.2">
      <c r="A65" s="41">
        <v>45356</v>
      </c>
      <c r="B65" s="42">
        <f>+(VLOOKUP(H65,'AMZN Daily Changes'!A:C,3,FALSE)+VLOOKUP(H32,'AMZN Daily Changes'!A:D,4,FALSE))/2</f>
        <v>407.44500749999997</v>
      </c>
      <c r="C65" s="43">
        <f>(+VLOOKUP(H65,'10 Years Treasury'!A:C,3,FALSE)+VLOOKUP('AMZN Strategy'!H32,'10 Years Treasury'!A:D,4,FALSE))/2/100</f>
        <v>4.2229999999999997E-2</v>
      </c>
      <c r="D65" s="42">
        <v>520</v>
      </c>
      <c r="E65" s="76">
        <f t="shared" si="25"/>
        <v>0.10410958904109589</v>
      </c>
      <c r="F65" s="45">
        <v>0.52339999999999998</v>
      </c>
      <c r="G65" s="46">
        <f t="shared" si="26"/>
        <v>0</v>
      </c>
      <c r="H65" s="47">
        <f t="shared" si="35"/>
        <v>45356</v>
      </c>
      <c r="I65" s="47">
        <v>45394</v>
      </c>
      <c r="J65" s="42">
        <f t="shared" si="27"/>
        <v>2.7244012427433546</v>
      </c>
      <c r="K65" s="45">
        <f t="shared" si="28"/>
        <v>9.112168629790264E-2</v>
      </c>
      <c r="L65" s="45">
        <f t="shared" si="29"/>
        <v>-0.15236490796049271</v>
      </c>
      <c r="M65" s="45">
        <f t="shared" si="30"/>
        <v>2.3818047211787694E-3</v>
      </c>
      <c r="N65" s="45">
        <f t="shared" si="31"/>
        <v>0.21546096648049695</v>
      </c>
      <c r="O65" s="45">
        <f t="shared" si="32"/>
        <v>3.5816483472440902E-2</v>
      </c>
      <c r="P65" s="45">
        <f t="shared" si="33"/>
        <v>-1.333879434130697</v>
      </c>
      <c r="Q65" s="45">
        <f t="shared" si="34"/>
        <v>-1.5027597701393955</v>
      </c>
      <c r="R65" s="49">
        <f t="shared" si="36"/>
        <v>-0.76071641737509832</v>
      </c>
      <c r="S65" s="50">
        <f t="shared" si="37"/>
        <v>-0.15896025712879169</v>
      </c>
    </row>
    <row r="66" spans="1:19" x14ac:dyDescent="0.2">
      <c r="A66" s="41">
        <v>45357</v>
      </c>
      <c r="B66" s="42">
        <f>+(VLOOKUP(H66,'AMZN Daily Changes'!A:C,3,FALSE)+VLOOKUP(H33,'AMZN Daily Changes'!A:D,4,FALSE))/2</f>
        <v>401.77500950000001</v>
      </c>
      <c r="C66" s="43">
        <f>(+VLOOKUP(H66,'10 Years Treasury'!A:C,3,FALSE)+VLOOKUP('AMZN Strategy'!H33,'10 Years Treasury'!A:D,4,FALSE))/2/100</f>
        <v>4.1624999999999995E-2</v>
      </c>
      <c r="D66" s="42">
        <v>520</v>
      </c>
      <c r="E66" s="76">
        <f t="shared" si="25"/>
        <v>0.10136986301369863</v>
      </c>
      <c r="F66" s="45">
        <v>0.52339999999999998</v>
      </c>
      <c r="G66" s="46">
        <f t="shared" si="26"/>
        <v>0</v>
      </c>
      <c r="H66" s="47">
        <f t="shared" si="35"/>
        <v>45357</v>
      </c>
      <c r="I66" s="47">
        <v>45394</v>
      </c>
      <c r="J66" s="42">
        <f t="shared" si="27"/>
        <v>2.1103910548121476</v>
      </c>
      <c r="K66" s="45">
        <f t="shared" si="28"/>
        <v>7.5047930733431856E-2</v>
      </c>
      <c r="L66" s="45">
        <f t="shared" si="29"/>
        <v>-0.13133579998879566</v>
      </c>
      <c r="M66" s="45">
        <f t="shared" si="30"/>
        <v>2.1152760480240233E-3</v>
      </c>
      <c r="N66" s="45">
        <f t="shared" si="31"/>
        <v>0.18116548865172266</v>
      </c>
      <c r="O66" s="45">
        <f t="shared" si="32"/>
        <v>2.8426128905671443E-2</v>
      </c>
      <c r="P66" s="45">
        <f t="shared" si="33"/>
        <v>-1.4391929529502496</v>
      </c>
      <c r="Q66" s="45">
        <f t="shared" si="34"/>
        <v>-1.6058363645515998</v>
      </c>
      <c r="R66" s="49">
        <f t="shared" si="36"/>
        <v>-0.522855542068557</v>
      </c>
      <c r="S66" s="50">
        <f t="shared" si="37"/>
        <v>-9.1154645862649986E-2</v>
      </c>
    </row>
    <row r="67" spans="1:19" x14ac:dyDescent="0.2">
      <c r="A67" s="41">
        <v>45358</v>
      </c>
      <c r="B67" s="42">
        <f>+(VLOOKUP(H67,'AMZN Daily Changes'!A:C,3,FALSE)+VLOOKUP(H34,'AMZN Daily Changes'!A:D,4,FALSE))/2</f>
        <v>406.00999449999995</v>
      </c>
      <c r="C67" s="43">
        <f>(+VLOOKUP(H67,'10 Years Treasury'!A:C,3,FALSE)+VLOOKUP('AMZN Strategy'!H34,'10 Years Treasury'!A:D,4,FALSE))/2/100</f>
        <v>4.1154999999999997E-2</v>
      </c>
      <c r="D67" s="42">
        <v>520</v>
      </c>
      <c r="E67" s="76">
        <f t="shared" si="25"/>
        <v>9.8630136986301367E-2</v>
      </c>
      <c r="F67" s="45">
        <v>0.52339999999999998</v>
      </c>
      <c r="G67" s="46">
        <f t="shared" si="26"/>
        <v>0</v>
      </c>
      <c r="H67" s="47">
        <f t="shared" si="35"/>
        <v>45358</v>
      </c>
      <c r="I67" s="47">
        <v>45394</v>
      </c>
      <c r="J67" s="42">
        <f t="shared" si="27"/>
        <v>2.3024048323676922</v>
      </c>
      <c r="K67" s="45">
        <f t="shared" si="28"/>
        <v>8.0979418619243071E-2</v>
      </c>
      <c r="L67" s="45">
        <f t="shared" si="29"/>
        <v>-0.14252201912640394</v>
      </c>
      <c r="M67" s="45">
        <f t="shared" si="30"/>
        <v>2.2481711603161087E-3</v>
      </c>
      <c r="N67" s="45">
        <f t="shared" si="31"/>
        <v>0.19131374620318214</v>
      </c>
      <c r="O67" s="45">
        <f t="shared" si="32"/>
        <v>3.0157198496723228E-2</v>
      </c>
      <c r="P67" s="45">
        <f t="shared" si="33"/>
        <v>-1.3985137810327484</v>
      </c>
      <c r="Q67" s="45">
        <f t="shared" si="34"/>
        <v>-1.562889829682979</v>
      </c>
      <c r="R67" s="49">
        <f t="shared" si="36"/>
        <v>0.22058518901937577</v>
      </c>
      <c r="S67" s="50">
        <f t="shared" si="37"/>
        <v>-2.8571411463831159E-2</v>
      </c>
    </row>
    <row r="68" spans="1:19" x14ac:dyDescent="0.2">
      <c r="A68" s="41">
        <v>45359</v>
      </c>
      <c r="B68" s="42">
        <f>+(VLOOKUP(H68,'AMZN Daily Changes'!A:C,3,FALSE)+VLOOKUP(H35,'AMZN Daily Changes'!A:D,4,FALSE))/2</f>
        <v>407.375</v>
      </c>
      <c r="C68" s="43">
        <f>(+VLOOKUP(H68,'10 Years Treasury'!A:C,3,FALSE)+VLOOKUP('AMZN Strategy'!H35,'10 Years Treasury'!A:D,4,FALSE))/2/100</f>
        <v>4.1105000000000003E-2</v>
      </c>
      <c r="D68" s="42">
        <v>520</v>
      </c>
      <c r="E68" s="76">
        <f t="shared" si="25"/>
        <v>9.5890410958904104E-2</v>
      </c>
      <c r="F68" s="45">
        <v>0.52339999999999998</v>
      </c>
      <c r="G68" s="46">
        <f t="shared" si="26"/>
        <v>0</v>
      </c>
      <c r="H68" s="47">
        <f t="shared" si="35"/>
        <v>45359</v>
      </c>
      <c r="I68" s="47">
        <v>45394</v>
      </c>
      <c r="J68" s="42">
        <f t="shared" si="27"/>
        <v>2.2690489265538183</v>
      </c>
      <c r="K68" s="45">
        <f t="shared" si="28"/>
        <v>8.0654286569587258E-2</v>
      </c>
      <c r="L68" s="45">
        <f t="shared" si="29"/>
        <v>-0.14453688516413815</v>
      </c>
      <c r="M68" s="45">
        <f t="shared" si="30"/>
        <v>2.2655297883473658E-3</v>
      </c>
      <c r="N68" s="45">
        <f t="shared" si="31"/>
        <v>0.18869805426733649</v>
      </c>
      <c r="O68" s="45">
        <f t="shared" si="32"/>
        <v>2.9330470883989389E-2</v>
      </c>
      <c r="P68" s="45">
        <f t="shared" si="33"/>
        <v>-1.4006840541878782</v>
      </c>
      <c r="Q68" s="45">
        <f t="shared" si="34"/>
        <v>-1.5627610238954497</v>
      </c>
      <c r="R68" s="49">
        <f t="shared" si="36"/>
        <v>-3.2332727519625147E-2</v>
      </c>
      <c r="S68" s="50">
        <f t="shared" si="37"/>
        <v>-1.0231782942487846E-3</v>
      </c>
    </row>
    <row r="69" spans="1:19" x14ac:dyDescent="0.2">
      <c r="A69" s="41">
        <v>45362</v>
      </c>
      <c r="B69" s="42">
        <f>+(VLOOKUP(H69,'AMZN Daily Changes'!A:C,3,FALSE)+VLOOKUP(H36,'AMZN Daily Changes'!A:D,4,FALSE))/2</f>
        <v>403.47000150000002</v>
      </c>
      <c r="C69" s="43">
        <f>(+VLOOKUP(H69,'10 Years Treasury'!A:C,3,FALSE)+VLOOKUP('AMZN Strategy'!H36,'10 Years Treasury'!A:D,4,FALSE))/2/100</f>
        <v>4.0994999999999997E-2</v>
      </c>
      <c r="D69" s="42">
        <v>520</v>
      </c>
      <c r="E69" s="76">
        <f t="shared" si="25"/>
        <v>8.7671232876712329E-2</v>
      </c>
      <c r="F69" s="45">
        <v>0.52339999999999998</v>
      </c>
      <c r="G69" s="46">
        <f t="shared" si="26"/>
        <v>0</v>
      </c>
      <c r="H69" s="47">
        <f t="shared" si="35"/>
        <v>45362</v>
      </c>
      <c r="I69" s="47">
        <v>45394</v>
      </c>
      <c r="J69" s="42">
        <f t="shared" si="27"/>
        <v>1.5896878797993352</v>
      </c>
      <c r="K69" s="45">
        <f t="shared" si="28"/>
        <v>6.2204343328294387E-2</v>
      </c>
      <c r="L69" s="45">
        <f t="shared" si="29"/>
        <v>-0.12235183858036354</v>
      </c>
      <c r="M69" s="45">
        <f t="shared" si="30"/>
        <v>1.9596069361789343E-3</v>
      </c>
      <c r="N69" s="45">
        <f t="shared" si="31"/>
        <v>0.14638018780240938</v>
      </c>
      <c r="O69" s="45">
        <f t="shared" si="32"/>
        <v>2.0609664540207441E-2</v>
      </c>
      <c r="P69" s="45">
        <f t="shared" si="33"/>
        <v>-1.5365290172778616</v>
      </c>
      <c r="Q69" s="45">
        <f t="shared" si="34"/>
        <v>-1.6915042421648323</v>
      </c>
      <c r="R69" s="49">
        <f t="shared" si="36"/>
        <v>-0.59502234702997636</v>
      </c>
      <c r="S69" s="50">
        <f t="shared" si="37"/>
        <v>-8.4338699724506694E-2</v>
      </c>
    </row>
    <row r="70" spans="1:19" x14ac:dyDescent="0.2">
      <c r="A70" s="41">
        <v>45363</v>
      </c>
      <c r="B70" s="42">
        <f>+(VLOOKUP(H70,'AMZN Daily Changes'!A:C,3,FALSE)+VLOOKUP(H37,'AMZN Daily Changes'!A:D,4,FALSE))/2</f>
        <v>411.18000799999999</v>
      </c>
      <c r="C70" s="43">
        <f>(+VLOOKUP(H70,'10 Years Treasury'!A:C,3,FALSE)+VLOOKUP('AMZN Strategy'!H37,'10 Years Treasury'!A:D,4,FALSE))/2/100</f>
        <v>4.1329999999999999E-2</v>
      </c>
      <c r="D70" s="42">
        <v>520</v>
      </c>
      <c r="E70" s="76">
        <f t="shared" si="25"/>
        <v>8.4931506849315067E-2</v>
      </c>
      <c r="F70" s="45">
        <v>0.52339999999999998</v>
      </c>
      <c r="G70" s="46">
        <f t="shared" si="26"/>
        <v>0</v>
      </c>
      <c r="H70" s="47">
        <f t="shared" si="35"/>
        <v>45363</v>
      </c>
      <c r="I70" s="47">
        <v>45394</v>
      </c>
      <c r="J70" s="42">
        <f t="shared" si="27"/>
        <v>1.9837976763140404</v>
      </c>
      <c r="K70" s="45">
        <f t="shared" si="28"/>
        <v>7.4929616112354408E-2</v>
      </c>
      <c r="L70" s="45">
        <f t="shared" si="29"/>
        <v>-0.14635884907720845</v>
      </c>
      <c r="M70" s="45">
        <f t="shared" si="30"/>
        <v>2.2553573855228579E-3</v>
      </c>
      <c r="N70" s="45">
        <f t="shared" si="31"/>
        <v>0.16950476030289108</v>
      </c>
      <c r="O70" s="45">
        <f t="shared" si="32"/>
        <v>2.4482154431841752E-2</v>
      </c>
      <c r="P70" s="45">
        <f t="shared" si="33"/>
        <v>-1.4400288668729542</v>
      </c>
      <c r="Q70" s="45">
        <f t="shared" si="34"/>
        <v>-1.5925633845025489</v>
      </c>
      <c r="R70" s="49">
        <f t="shared" si="36"/>
        <v>0.49838293619920809</v>
      </c>
      <c r="S70" s="50">
        <f t="shared" si="37"/>
        <v>-0.10427313968450297</v>
      </c>
    </row>
    <row r="71" spans="1:19" x14ac:dyDescent="0.2">
      <c r="A71" s="41">
        <v>45364</v>
      </c>
      <c r="B71" s="42">
        <f>+(VLOOKUP(H71,'AMZN Daily Changes'!A:C,3,FALSE)+VLOOKUP(H38,'AMZN Daily Changes'!A:D,4,FALSE))/2</f>
        <v>414.81500249999999</v>
      </c>
      <c r="C71" s="43">
        <f>(+VLOOKUP(H71,'10 Years Treasury'!A:C,3,FALSE)+VLOOKUP('AMZN Strategy'!H38,'10 Years Treasury'!A:D,4,FALSE))/2/100</f>
        <v>4.1725000000000005E-2</v>
      </c>
      <c r="D71" s="42">
        <v>520</v>
      </c>
      <c r="E71" s="76">
        <f t="shared" si="25"/>
        <v>8.2191780821917804E-2</v>
      </c>
      <c r="F71" s="45">
        <v>0.52339999999999998</v>
      </c>
      <c r="G71" s="46">
        <f t="shared" si="26"/>
        <v>0</v>
      </c>
      <c r="H71" s="47">
        <f t="shared" si="35"/>
        <v>45364</v>
      </c>
      <c r="I71" s="47">
        <v>45394</v>
      </c>
      <c r="J71" s="42">
        <f t="shared" si="27"/>
        <v>2.1137902569630391</v>
      </c>
      <c r="K71" s="45">
        <f t="shared" si="28"/>
        <v>7.9533570315143853E-2</v>
      </c>
      <c r="L71" s="45">
        <f t="shared" si="29"/>
        <v>-0.15707724094046852</v>
      </c>
      <c r="M71" s="45">
        <f t="shared" si="30"/>
        <v>2.3778752198929305E-3</v>
      </c>
      <c r="N71" s="45">
        <f t="shared" si="31"/>
        <v>0.17601921493649006</v>
      </c>
      <c r="O71" s="45">
        <f t="shared" si="32"/>
        <v>2.5379118831901873E-2</v>
      </c>
      <c r="P71" s="45">
        <f t="shared" si="33"/>
        <v>-1.4082159299687633</v>
      </c>
      <c r="Q71" s="45">
        <f t="shared" si="34"/>
        <v>-1.55827004623426</v>
      </c>
      <c r="R71" s="49">
        <f t="shared" si="36"/>
        <v>0.14773650233199356</v>
      </c>
      <c r="S71" s="50">
        <f t="shared" si="37"/>
        <v>-1.7743921682994795E-2</v>
      </c>
    </row>
    <row r="72" spans="1:19" x14ac:dyDescent="0.2">
      <c r="A72" s="41">
        <v>45365</v>
      </c>
      <c r="B72" s="42">
        <f>+(VLOOKUP(H72,'AMZN Daily Changes'!A:C,3,FALSE)+VLOOKUP(H39,'AMZN Daily Changes'!A:D,4,FALSE))/2</f>
        <v>422.90499849999998</v>
      </c>
      <c r="C72" s="43">
        <f>(+VLOOKUP(H72,'10 Years Treasury'!A:C,3,FALSE)+VLOOKUP('AMZN Strategy'!H39,'10 Years Treasury'!A:D,4,FALSE))/2/100</f>
        <v>4.2450000000000002E-2</v>
      </c>
      <c r="D72" s="42">
        <v>520</v>
      </c>
      <c r="E72" s="76">
        <f t="shared" si="25"/>
        <v>7.9452054794520555E-2</v>
      </c>
      <c r="F72" s="45">
        <v>0.52339999999999998</v>
      </c>
      <c r="G72" s="46">
        <f t="shared" si="26"/>
        <v>0</v>
      </c>
      <c r="H72" s="47">
        <f t="shared" si="35"/>
        <v>45365</v>
      </c>
      <c r="I72" s="47">
        <v>45394</v>
      </c>
      <c r="J72" s="42">
        <f t="shared" si="27"/>
        <v>2.6523775174600459</v>
      </c>
      <c r="K72" s="45">
        <f t="shared" si="28"/>
        <v>9.6066064749051577E-2</v>
      </c>
      <c r="L72" s="45">
        <f t="shared" si="29"/>
        <v>-0.18773315410241176</v>
      </c>
      <c r="M72" s="45">
        <f t="shared" si="30"/>
        <v>2.7313147952283739E-3</v>
      </c>
      <c r="N72" s="45">
        <f t="shared" si="31"/>
        <v>0.2031403730116158</v>
      </c>
      <c r="O72" s="45">
        <f t="shared" si="32"/>
        <v>3.0171474029671696E-2</v>
      </c>
      <c r="P72" s="45">
        <f t="shared" si="33"/>
        <v>-1.3042976111609685</v>
      </c>
      <c r="Q72" s="45">
        <f t="shared" si="34"/>
        <v>-1.4518296298821436</v>
      </c>
      <c r="R72" s="49">
        <f t="shared" si="36"/>
        <v>0.67882051899262286</v>
      </c>
      <c r="S72" s="50">
        <f t="shared" si="37"/>
        <v>-0.14023325849561608</v>
      </c>
    </row>
    <row r="73" spans="1:19" x14ac:dyDescent="0.2">
      <c r="A73" s="41">
        <v>45366</v>
      </c>
      <c r="B73" s="42">
        <f>+(VLOOKUP(H73,'AMZN Daily Changes'!A:C,3,FALSE)+VLOOKUP(H40,'AMZN Daily Changes'!A:D,4,FALSE))/2</f>
        <v>417.69500749999997</v>
      </c>
      <c r="C73" s="43">
        <f>(+VLOOKUP(H73,'10 Years Treasury'!A:C,3,FALSE)+VLOOKUP('AMZN Strategy'!H40,'10 Years Treasury'!A:D,4,FALSE))/2/100</f>
        <v>4.3090000000000003E-2</v>
      </c>
      <c r="D73" s="42">
        <v>520</v>
      </c>
      <c r="E73" s="76">
        <f t="shared" si="25"/>
        <v>7.6712328767123292E-2</v>
      </c>
      <c r="F73" s="45">
        <v>0.52339999999999998</v>
      </c>
      <c r="G73" s="46">
        <f t="shared" si="26"/>
        <v>0</v>
      </c>
      <c r="H73" s="47">
        <f t="shared" si="35"/>
        <v>45366</v>
      </c>
      <c r="I73" s="47">
        <v>45394</v>
      </c>
      <c r="J73" s="42">
        <f t="shared" si="27"/>
        <v>2.0256173383367901</v>
      </c>
      <c r="K73" s="45">
        <f t="shared" si="28"/>
        <v>7.8395573116829834E-2</v>
      </c>
      <c r="L73" s="45">
        <f t="shared" si="29"/>
        <v>-0.16192924076404575</v>
      </c>
      <c r="M73" s="45">
        <f t="shared" si="30"/>
        <v>2.4178254980728631E-3</v>
      </c>
      <c r="N73" s="45">
        <f t="shared" si="31"/>
        <v>0.16937230864294572</v>
      </c>
      <c r="O73" s="45">
        <f t="shared" si="32"/>
        <v>2.3565890974098599E-2</v>
      </c>
      <c r="P73" s="45">
        <f t="shared" si="33"/>
        <v>-1.4159465777934601</v>
      </c>
      <c r="Q73" s="45">
        <f t="shared" si="34"/>
        <v>-1.5609126265347817</v>
      </c>
      <c r="R73" s="49">
        <f t="shared" si="36"/>
        <v>-0.53755473596319114</v>
      </c>
      <c r="S73" s="50">
        <f t="shared" si="37"/>
        <v>-8.9205443160064624E-2</v>
      </c>
    </row>
    <row r="74" spans="1:19" x14ac:dyDescent="0.2">
      <c r="A74" s="41">
        <v>45369</v>
      </c>
      <c r="B74" s="42">
        <f>+(VLOOKUP(H74,'AMZN Daily Changes'!A:C,3,FALSE)+VLOOKUP(H41,'AMZN Daily Changes'!A:D,4,FALSE))/2</f>
        <v>417.25500499999998</v>
      </c>
      <c r="C74" s="43">
        <f>(+VLOOKUP(H74,'10 Years Treasury'!A:C,3,FALSE)+VLOOKUP('AMZN Strategy'!H41,'10 Years Treasury'!A:D,4,FALSE))/2/100</f>
        <v>4.3279999999999992E-2</v>
      </c>
      <c r="D74" s="42">
        <v>520</v>
      </c>
      <c r="E74" s="76">
        <f t="shared" ref="E74:E87" si="38">+(I74-H74)/365</f>
        <v>6.8493150684931503E-2</v>
      </c>
      <c r="F74" s="45">
        <v>0.52339999999999998</v>
      </c>
      <c r="G74" s="46">
        <f t="shared" si="26"/>
        <v>0</v>
      </c>
      <c r="H74" s="47">
        <f t="shared" si="35"/>
        <v>45369</v>
      </c>
      <c r="I74" s="47">
        <v>45394</v>
      </c>
      <c r="J74" s="42">
        <f t="shared" ref="J74:J87" si="39">((B74*EXP(((-1*G74)*E74)))*NORMSDIST(P74))-((D74*EXP(((-1*C74)*E74)))*NORMSDIST(Q74))</f>
        <v>1.5298996568053838</v>
      </c>
      <c r="K74" s="45">
        <f t="shared" ref="K74:K87" si="40">EXP(((-1*G74)*E74))*NORMSDIST(P74)</f>
        <v>6.4645892075826272E-2</v>
      </c>
      <c r="L74" s="45">
        <f t="shared" ref="L74:L87" si="41">((((-1*((((B74*((1/SQRT((2*PI())))*EXP(((-1*POWER(P74,2))/2))))*F74)*EXP(((-1*E74)*G74)))/(2*SQRT(E74))))+((G74*B74)*K74))-(((C74*D74)*EXP(((-1*C74)*E74)))*NORMSDIST(Q74))))/365</f>
        <v>-0.14734344210323219</v>
      </c>
      <c r="M74" s="45">
        <f t="shared" ref="M74:M87" si="42">((((1/SQRT((2*PI())))*EXP(((-1*POWER(P74,2))/2)))*EXP(((-1*E74)*G74)))/((B74*F74)*SQRT(E74)))</f>
        <v>2.2090124012996877E-3</v>
      </c>
      <c r="N74" s="45">
        <f t="shared" ref="N74:N87" si="43">(((((1/SQRT((2*PI())))*EXP(((-1*POWER(P74,2))/2)))*EXP(((-1*E74)*G74)))*B74)*SQRT(E74))/100</f>
        <v>0.13787392080166871</v>
      </c>
      <c r="O74" s="45">
        <f t="shared" ref="O74:O87" si="44">((((D74*E74)*EXP(((-1*C74)*E74)))*NORMSDIST(Q74))*EXP(((-1*G74)*E74)))/100</f>
        <v>1.7427344085289703E-2</v>
      </c>
      <c r="P74" s="45">
        <f t="shared" ref="P74:P87" si="45">(LN((B74/D74))+(((C74-G74)+(POWER(F74,2)/2))*E74))/(F74*SQRT(E74))</f>
        <v>-1.5169005919529981</v>
      </c>
      <c r="Q74" s="45">
        <f t="shared" ref="Q74:Q87" si="46">(LN((B74/D74))+(((C74-G74)-(POWER(F74,2)/2))*E74))/(F74*SQRT(E74))</f>
        <v>-1.6538806324948572</v>
      </c>
      <c r="R74" s="49">
        <f t="shared" ref="R74:R87" si="47">(K74*(B74-B73)+N74*(F74-F73)+L74*(A74-A73)+1/2*M74*(B74-B73)^2)</f>
        <v>-0.47026084560742343</v>
      </c>
      <c r="S74" s="50">
        <f t="shared" ref="S74:S87" si="48">J74-J73-R74</f>
        <v>-2.5456835923982957E-2</v>
      </c>
    </row>
    <row r="75" spans="1:19" x14ac:dyDescent="0.2">
      <c r="A75" s="41">
        <v>45370</v>
      </c>
      <c r="B75" s="42">
        <f>+(VLOOKUP(H75,'AMZN Daily Changes'!A:C,3,FALSE)+VLOOKUP(H42,'AMZN Daily Changes'!A:D,4,FALSE))/2</f>
        <v>418.61000049999996</v>
      </c>
      <c r="C75" s="43">
        <f>(+VLOOKUP(H75,'10 Years Treasury'!A:C,3,FALSE)+VLOOKUP('AMZN Strategy'!H42,'10 Years Treasury'!A:D,4,FALSE))/2/100</f>
        <v>4.3320000000000004E-2</v>
      </c>
      <c r="D75" s="42">
        <v>520</v>
      </c>
      <c r="E75" s="76">
        <f t="shared" si="38"/>
        <v>6.575342465753424E-2</v>
      </c>
      <c r="F75" s="45">
        <v>0.52339999999999998</v>
      </c>
      <c r="G75" s="46">
        <f t="shared" si="26"/>
        <v>0</v>
      </c>
      <c r="H75" s="47">
        <f t="shared" si="35"/>
        <v>45370</v>
      </c>
      <c r="I75" s="47">
        <v>45394</v>
      </c>
      <c r="J75" s="42">
        <f t="shared" si="39"/>
        <v>1.4688043706924638</v>
      </c>
      <c r="K75" s="45">
        <f t="shared" si="40"/>
        <v>6.3295583974528918E-2</v>
      </c>
      <c r="L75" s="45">
        <f t="shared" si="41"/>
        <v>-0.14834530002920807</v>
      </c>
      <c r="M75" s="45">
        <f t="shared" si="42"/>
        <v>2.210679286468432E-3</v>
      </c>
      <c r="N75" s="45">
        <f t="shared" si="43"/>
        <v>0.13332053146076606</v>
      </c>
      <c r="O75" s="45">
        <f t="shared" si="44"/>
        <v>1.6456346346432574E-2</v>
      </c>
      <c r="P75" s="45">
        <f t="shared" si="45"/>
        <v>-1.5276833824202165</v>
      </c>
      <c r="Q75" s="45">
        <f t="shared" si="46"/>
        <v>-1.6618958641295394</v>
      </c>
      <c r="R75" s="49">
        <f t="shared" si="47"/>
        <v>-6.0550650834976544E-2</v>
      </c>
      <c r="S75" s="50">
        <f t="shared" si="48"/>
        <v>-5.4463527794337829E-4</v>
      </c>
    </row>
    <row r="76" spans="1:19" x14ac:dyDescent="0.2">
      <c r="A76" s="41">
        <v>45371</v>
      </c>
      <c r="B76" s="42">
        <f>+(VLOOKUP(H76,'AMZN Daily Changes'!A:C,3,FALSE)+VLOOKUP(H43,'AMZN Daily Changes'!A:D,4,FALSE))/2</f>
        <v>423.30999750000001</v>
      </c>
      <c r="C76" s="43">
        <f>(+VLOOKUP(H76,'10 Years Treasury'!A:C,3,FALSE)+VLOOKUP('AMZN Strategy'!H43,'10 Years Treasury'!A:D,4,FALSE))/2/100</f>
        <v>4.3045E-2</v>
      </c>
      <c r="D76" s="42">
        <v>520</v>
      </c>
      <c r="E76" s="76">
        <f t="shared" si="38"/>
        <v>6.3013698630136991E-2</v>
      </c>
      <c r="F76" s="45">
        <v>0.52339999999999998</v>
      </c>
      <c r="G76" s="46">
        <f t="shared" si="26"/>
        <v>0</v>
      </c>
      <c r="H76" s="47">
        <f t="shared" si="35"/>
        <v>45371</v>
      </c>
      <c r="I76" s="47">
        <v>45394</v>
      </c>
      <c r="J76" s="42">
        <f t="shared" si="39"/>
        <v>1.6238184659021542</v>
      </c>
      <c r="K76" s="45">
        <f t="shared" si="40"/>
        <v>6.9509601840519755E-2</v>
      </c>
      <c r="L76" s="45">
        <f t="shared" si="41"/>
        <v>-0.16474188673189427</v>
      </c>
      <c r="M76" s="45">
        <f t="shared" si="42"/>
        <v>2.4011116168365519E-3</v>
      </c>
      <c r="N76" s="45">
        <f t="shared" si="43"/>
        <v>0.14190512801940847</v>
      </c>
      <c r="O76" s="45">
        <f t="shared" si="44"/>
        <v>1.7517991535753091E-2</v>
      </c>
      <c r="P76" s="45">
        <f t="shared" si="45"/>
        <v>-1.4794533006734989</v>
      </c>
      <c r="Q76" s="45">
        <f t="shared" si="46"/>
        <v>-1.6108399399725593</v>
      </c>
      <c r="R76" s="49">
        <f t="shared" si="47"/>
        <v>0.18847327734204408</v>
      </c>
      <c r="S76" s="50">
        <f t="shared" si="48"/>
        <v>-3.3459182132353743E-2</v>
      </c>
    </row>
    <row r="77" spans="1:19" x14ac:dyDescent="0.2">
      <c r="A77" s="41">
        <v>45372</v>
      </c>
      <c r="B77" s="42">
        <f>+(VLOOKUP(H77,'AMZN Daily Changes'!A:C,3,FALSE)+VLOOKUP(H44,'AMZN Daily Changes'!A:D,4,FALSE))/2</f>
        <v>428.9900055</v>
      </c>
      <c r="C77" s="43">
        <f>(+VLOOKUP(H77,'10 Years Treasury'!A:C,3,FALSE)+VLOOKUP('AMZN Strategy'!H44,'10 Years Treasury'!A:D,4,FALSE))/2/100</f>
        <v>4.2829999999999993E-2</v>
      </c>
      <c r="D77" s="42">
        <v>520</v>
      </c>
      <c r="E77" s="76">
        <f t="shared" si="38"/>
        <v>6.0273972602739728E-2</v>
      </c>
      <c r="F77" s="45">
        <v>0.52339999999999998</v>
      </c>
      <c r="G77" s="46">
        <f t="shared" si="26"/>
        <v>0</v>
      </c>
      <c r="H77" s="47">
        <f t="shared" si="35"/>
        <v>45372</v>
      </c>
      <c r="I77" s="47">
        <v>45394</v>
      </c>
      <c r="J77" s="42">
        <f t="shared" si="39"/>
        <v>1.8681256536488462</v>
      </c>
      <c r="K77" s="45">
        <f t="shared" si="40"/>
        <v>7.8840351895156105E-2</v>
      </c>
      <c r="L77" s="45">
        <f t="shared" si="41"/>
        <v>-0.18795640369314906</v>
      </c>
      <c r="M77" s="45">
        <f t="shared" si="42"/>
        <v>2.6672697828069285E-3</v>
      </c>
      <c r="N77" s="45">
        <f t="shared" si="43"/>
        <v>0.15485485576676131</v>
      </c>
      <c r="O77" s="45">
        <f t="shared" si="44"/>
        <v>1.9259702505985597E-2</v>
      </c>
      <c r="P77" s="45">
        <f t="shared" si="45"/>
        <v>-1.4129150486350799</v>
      </c>
      <c r="Q77" s="45">
        <f t="shared" si="46"/>
        <v>-1.5414137168228372</v>
      </c>
      <c r="R77" s="49">
        <f t="shared" si="47"/>
        <v>0.30288380931539094</v>
      </c>
      <c r="S77" s="50">
        <f t="shared" si="48"/>
        <v>-5.8576621568698917E-2</v>
      </c>
    </row>
    <row r="78" spans="1:19" x14ac:dyDescent="0.2">
      <c r="A78" s="41">
        <v>45373</v>
      </c>
      <c r="B78" s="42">
        <f>+(VLOOKUP(H78,'AMZN Daily Changes'!A:C,3,FALSE)+VLOOKUP(H45,'AMZN Daily Changes'!A:D,4,FALSE))/2</f>
        <v>427.96499599999999</v>
      </c>
      <c r="C78" s="43">
        <f>(+VLOOKUP(H78,'10 Years Treasury'!A:C,3,FALSE)+VLOOKUP('AMZN Strategy'!H45,'10 Years Treasury'!A:D,4,FALSE))/2/100</f>
        <v>4.2669999999999993E-2</v>
      </c>
      <c r="D78" s="42">
        <v>520</v>
      </c>
      <c r="E78" s="76">
        <f t="shared" si="38"/>
        <v>5.7534246575342465E-2</v>
      </c>
      <c r="F78" s="45">
        <v>0.52339999999999998</v>
      </c>
      <c r="G78" s="46">
        <f t="shared" si="26"/>
        <v>0</v>
      </c>
      <c r="H78" s="47">
        <f t="shared" si="35"/>
        <v>45373</v>
      </c>
      <c r="I78" s="47">
        <v>45394</v>
      </c>
      <c r="J78" s="42">
        <f t="shared" si="39"/>
        <v>1.60869317517745</v>
      </c>
      <c r="K78" s="45">
        <f t="shared" si="40"/>
        <v>7.0887031808734763E-2</v>
      </c>
      <c r="L78" s="45">
        <f t="shared" si="41"/>
        <v>-0.17679178889430788</v>
      </c>
      <c r="M78" s="45">
        <f t="shared" si="42"/>
        <v>2.5233148522652181E-3</v>
      </c>
      <c r="N78" s="45">
        <f t="shared" si="43"/>
        <v>0.13917078922154719</v>
      </c>
      <c r="O78" s="45">
        <f t="shared" si="44"/>
        <v>1.6528711706720312E-2</v>
      </c>
      <c r="P78" s="45">
        <f t="shared" si="45"/>
        <v>-1.4692165468149625</v>
      </c>
      <c r="Q78" s="45">
        <f t="shared" si="46"/>
        <v>-1.5947608277112002</v>
      </c>
      <c r="R78" s="49">
        <f t="shared" si="47"/>
        <v>-0.24812611652084107</v>
      </c>
      <c r="S78" s="50">
        <f t="shared" si="48"/>
        <v>-1.1306361950555094E-2</v>
      </c>
    </row>
    <row r="79" spans="1:19" x14ac:dyDescent="0.2">
      <c r="A79" s="41">
        <v>45376</v>
      </c>
      <c r="B79" s="42">
        <f>+(VLOOKUP(H79,'AMZN Daily Changes'!A:C,3,FALSE)+VLOOKUP(H46,'AMZN Daily Changes'!A:D,4,FALSE))/2</f>
        <v>424.5099945</v>
      </c>
      <c r="C79" s="43">
        <f>(+VLOOKUP(H79,'10 Years Treasury'!A:C,3,FALSE)+VLOOKUP('AMZN Strategy'!H46,'10 Years Treasury'!A:D,4,FALSE))/2/100</f>
        <v>4.2294999999999999E-2</v>
      </c>
      <c r="D79" s="42">
        <v>520</v>
      </c>
      <c r="E79" s="76">
        <f t="shared" si="38"/>
        <v>4.9315068493150684E-2</v>
      </c>
      <c r="F79" s="45">
        <v>0.52339999999999998</v>
      </c>
      <c r="G79" s="46">
        <f t="shared" si="26"/>
        <v>0</v>
      </c>
      <c r="H79" s="47">
        <f t="shared" si="35"/>
        <v>45376</v>
      </c>
      <c r="I79" s="47">
        <v>45394</v>
      </c>
      <c r="J79" s="42">
        <f t="shared" si="39"/>
        <v>0.93116491987651173</v>
      </c>
      <c r="K79" s="45">
        <f t="shared" si="40"/>
        <v>4.7505539702796508E-2</v>
      </c>
      <c r="L79" s="45">
        <f t="shared" si="41"/>
        <v>-0.13792058306690277</v>
      </c>
      <c r="M79" s="45">
        <f t="shared" si="42"/>
        <v>2.0064701247510049E-3</v>
      </c>
      <c r="N79" s="45">
        <f t="shared" si="43"/>
        <v>9.3330135377973994E-2</v>
      </c>
      <c r="O79" s="45">
        <f t="shared" si="44"/>
        <v>9.4859563453531231E-3</v>
      </c>
      <c r="P79" s="45">
        <f t="shared" si="45"/>
        <v>-1.6695366192350274</v>
      </c>
      <c r="Q79" s="45">
        <f t="shared" si="46"/>
        <v>-1.7857680379002554</v>
      </c>
      <c r="R79" s="49">
        <f t="shared" si="47"/>
        <v>-0.56591780771319233</v>
      </c>
      <c r="S79" s="50">
        <f t="shared" si="48"/>
        <v>-0.11161044758774596</v>
      </c>
    </row>
    <row r="80" spans="1:19" x14ac:dyDescent="0.2">
      <c r="A80" s="41">
        <v>45377</v>
      </c>
      <c r="B80" s="42">
        <f>+(VLOOKUP(H80,'AMZN Daily Changes'!A:C,3,FALSE)+VLOOKUP(H47,'AMZN Daily Changes'!A:D,4,FALSE))/2</f>
        <v>423.66999799999996</v>
      </c>
      <c r="C80" s="43">
        <f>(+VLOOKUP(H80,'10 Years Treasury'!A:C,3,FALSE)+VLOOKUP('AMZN Strategy'!H47,'10 Years Treasury'!A:D,4,FALSE))/2/100</f>
        <v>4.258E-2</v>
      </c>
      <c r="D80" s="42">
        <v>520</v>
      </c>
      <c r="E80" s="76">
        <f t="shared" si="38"/>
        <v>4.6575342465753428E-2</v>
      </c>
      <c r="F80" s="45">
        <v>0.52339999999999998</v>
      </c>
      <c r="G80" s="46">
        <f t="shared" si="26"/>
        <v>0</v>
      </c>
      <c r="H80" s="47">
        <f t="shared" si="35"/>
        <v>45377</v>
      </c>
      <c r="I80" s="47">
        <v>45394</v>
      </c>
      <c r="J80" s="42">
        <f t="shared" si="39"/>
        <v>0.76248579913520587</v>
      </c>
      <c r="K80" s="45">
        <f t="shared" si="40"/>
        <v>4.0955443280334285E-2</v>
      </c>
      <c r="L80" s="45">
        <f t="shared" si="41"/>
        <v>-0.12557517791675646</v>
      </c>
      <c r="M80" s="45">
        <f t="shared" si="42"/>
        <v>1.83551849680068E-3</v>
      </c>
      <c r="N80" s="45">
        <f t="shared" si="43"/>
        <v>8.0316349699214751E-2</v>
      </c>
      <c r="O80" s="45">
        <f t="shared" si="44"/>
        <v>7.7264332917825543E-3</v>
      </c>
      <c r="P80" s="45">
        <f t="shared" si="45"/>
        <v>-1.7397046833746472</v>
      </c>
      <c r="Q80" s="45">
        <f t="shared" si="46"/>
        <v>-1.8526613185257421</v>
      </c>
      <c r="R80" s="49">
        <f t="shared" si="47"/>
        <v>-0.15933004139892923</v>
      </c>
      <c r="S80" s="50">
        <f t="shared" si="48"/>
        <v>-9.3490793423766372E-3</v>
      </c>
    </row>
    <row r="81" spans="1:19" x14ac:dyDescent="0.2">
      <c r="A81" s="41">
        <v>45378</v>
      </c>
      <c r="B81" s="42">
        <f>+(VLOOKUP(H81,'AMZN Daily Changes'!A:C,3,FALSE)+VLOOKUP(H48,'AMZN Daily Changes'!A:D,4,FALSE))/2</f>
        <v>421.73001099999999</v>
      </c>
      <c r="C81" s="43">
        <f>(+VLOOKUP(H81,'10 Years Treasury'!A:C,3,FALSE)+VLOOKUP('AMZN Strategy'!H48,'10 Years Treasury'!A:D,4,FALSE))/2/100</f>
        <v>4.2394999999999995E-2</v>
      </c>
      <c r="D81" s="42">
        <v>520</v>
      </c>
      <c r="E81" s="76">
        <f t="shared" si="38"/>
        <v>4.3835616438356165E-2</v>
      </c>
      <c r="F81" s="45">
        <v>0.52339999999999998</v>
      </c>
      <c r="G81" s="46">
        <f t="shared" si="26"/>
        <v>0</v>
      </c>
      <c r="H81" s="47">
        <f t="shared" si="35"/>
        <v>45378</v>
      </c>
      <c r="I81" s="47">
        <v>45394</v>
      </c>
      <c r="J81" s="42">
        <f t="shared" si="39"/>
        <v>0.57426179220348494</v>
      </c>
      <c r="K81" s="45">
        <f t="shared" si="40"/>
        <v>3.2906816260960585E-2</v>
      </c>
      <c r="L81" s="45">
        <f t="shared" si="41"/>
        <v>-0.10762073349967471</v>
      </c>
      <c r="M81" s="45">
        <f t="shared" si="42"/>
        <v>1.5892842366655548E-3</v>
      </c>
      <c r="N81" s="45">
        <f t="shared" si="43"/>
        <v>6.4853202510309071E-2</v>
      </c>
      <c r="O81" s="45">
        <f t="shared" si="44"/>
        <v>5.8316844675096544E-3</v>
      </c>
      <c r="P81" s="45">
        <f t="shared" si="45"/>
        <v>-1.8396908849860656</v>
      </c>
      <c r="Q81" s="45">
        <f t="shared" si="46"/>
        <v>-1.9492749174195529</v>
      </c>
      <c r="R81" s="49">
        <f t="shared" si="47"/>
        <v>-0.16846885426238298</v>
      </c>
      <c r="S81" s="50">
        <f t="shared" si="48"/>
        <v>-1.9755152669337944E-2</v>
      </c>
    </row>
    <row r="82" spans="1:19" x14ac:dyDescent="0.2">
      <c r="A82" s="41">
        <v>45379</v>
      </c>
      <c r="B82" s="42">
        <f>+(VLOOKUP(H82,'AMZN Daily Changes'!A:C,3,FALSE)+VLOOKUP(H49,'AMZN Daily Changes'!A:D,4,FALSE))/2</f>
        <v>420.49499500000002</v>
      </c>
      <c r="C82" s="43">
        <f>(+VLOOKUP(H82,'10 Years Treasury'!A:C,3,FALSE)+VLOOKUP('AMZN Strategy'!H49,'10 Years Treasury'!A:D,4,FALSE))/2/100</f>
        <v>4.2220000000000008E-2</v>
      </c>
      <c r="D82" s="42">
        <v>520</v>
      </c>
      <c r="E82" s="76">
        <f t="shared" si="38"/>
        <v>4.1095890410958902E-2</v>
      </c>
      <c r="F82" s="45">
        <v>0.52339999999999998</v>
      </c>
      <c r="G82" s="46">
        <f t="shared" si="26"/>
        <v>0</v>
      </c>
      <c r="H82" s="47">
        <f t="shared" si="35"/>
        <v>45379</v>
      </c>
      <c r="I82" s="47">
        <v>45394</v>
      </c>
      <c r="J82" s="42">
        <f t="shared" si="39"/>
        <v>0.43715444589175512</v>
      </c>
      <c r="K82" s="45">
        <f t="shared" si="40"/>
        <v>2.6657291399337823E-2</v>
      </c>
      <c r="L82" s="45">
        <f t="shared" si="41"/>
        <v>-9.2962640405682473E-2</v>
      </c>
      <c r="M82" s="45">
        <f t="shared" si="42"/>
        <v>1.3822347064261619E-3</v>
      </c>
      <c r="N82" s="45">
        <f t="shared" si="43"/>
        <v>5.2569708417036412E-2</v>
      </c>
      <c r="O82" s="45">
        <f t="shared" si="44"/>
        <v>4.4268917127889091E-3</v>
      </c>
      <c r="P82" s="45">
        <f t="shared" si="45"/>
        <v>-1.9323640920614253</v>
      </c>
      <c r="Q82" s="45">
        <f t="shared" si="46"/>
        <v>-2.0384683752177124</v>
      </c>
      <c r="R82" s="49">
        <f t="shared" si="47"/>
        <v>-0.12483068502233724</v>
      </c>
      <c r="S82" s="50">
        <f t="shared" si="48"/>
        <v>-1.2276661289392587E-2</v>
      </c>
    </row>
    <row r="83" spans="1:19" x14ac:dyDescent="0.2">
      <c r="A83" s="41">
        <v>45383</v>
      </c>
      <c r="B83" s="42">
        <f>+(VLOOKUP(H83,'AMZN Daily Changes'!A:C,3,FALSE)+VLOOKUP(H50,'AMZN Daily Changes'!A:D,4,FALSE))/2</f>
        <v>425.05500800000004</v>
      </c>
      <c r="C83" s="43">
        <f>(+VLOOKUP(H83,'10 Years Treasury'!A:C,3,FALSE)+VLOOKUP('AMZN Strategy'!H50,'10 Years Treasury'!A:D,4,FALSE))/2/100</f>
        <v>4.2635000000000006E-2</v>
      </c>
      <c r="D83" s="42">
        <v>520</v>
      </c>
      <c r="E83" s="76">
        <f t="shared" si="38"/>
        <v>3.0136986301369864E-2</v>
      </c>
      <c r="F83" s="45">
        <v>0.52339999999999998</v>
      </c>
      <c r="G83" s="46">
        <f t="shared" si="26"/>
        <v>0</v>
      </c>
      <c r="H83" s="47">
        <f t="shared" si="35"/>
        <v>45383</v>
      </c>
      <c r="I83" s="47">
        <v>45394</v>
      </c>
      <c r="J83" s="42">
        <f t="shared" si="39"/>
        <v>0.20567525176843304</v>
      </c>
      <c r="K83" s="45">
        <f t="shared" si="40"/>
        <v>1.5414118780643398E-2</v>
      </c>
      <c r="L83" s="45">
        <f t="shared" si="41"/>
        <v>-6.8797330154026504E-2</v>
      </c>
      <c r="M83" s="45">
        <f t="shared" si="42"/>
        <v>1.003764554325313E-3</v>
      </c>
      <c r="N83" s="45">
        <f t="shared" si="43"/>
        <v>2.8605903503762371E-2</v>
      </c>
      <c r="O83" s="45">
        <f t="shared" si="44"/>
        <v>1.9125453268043799E-3</v>
      </c>
      <c r="P83" s="45">
        <f t="shared" si="45"/>
        <v>-2.1592827502641567</v>
      </c>
      <c r="Q83" s="45">
        <f t="shared" si="46"/>
        <v>-2.2501450299131602</v>
      </c>
      <c r="R83" s="49">
        <f t="shared" si="47"/>
        <v>-0.19446473977117043</v>
      </c>
      <c r="S83" s="50">
        <f t="shared" si="48"/>
        <v>-3.7014454352151643E-2</v>
      </c>
    </row>
    <row r="84" spans="1:19" x14ac:dyDescent="0.2">
      <c r="A84" s="41">
        <v>45384</v>
      </c>
      <c r="B84" s="42">
        <f>+(VLOOKUP(H84,'AMZN Daily Changes'!A:C,3,FALSE)+VLOOKUP(H51,'AMZN Daily Changes'!A:D,4,FALSE))/2</f>
        <v>420.11000049999996</v>
      </c>
      <c r="C84" s="43">
        <f>(+VLOOKUP(H84,'10 Years Treasury'!A:C,3,FALSE)+VLOOKUP('AMZN Strategy'!H51,'10 Years Treasury'!A:D,4,FALSE))/2/100</f>
        <v>4.3550000000000005E-2</v>
      </c>
      <c r="D84" s="42">
        <v>520</v>
      </c>
      <c r="E84" s="76">
        <f t="shared" si="38"/>
        <v>2.7397260273972601E-2</v>
      </c>
      <c r="F84" s="45">
        <v>0.52339999999999998</v>
      </c>
      <c r="G84" s="46">
        <f t="shared" si="26"/>
        <v>0</v>
      </c>
      <c r="H84" s="47">
        <f t="shared" si="35"/>
        <v>45384</v>
      </c>
      <c r="I84" s="47">
        <v>45394</v>
      </c>
      <c r="J84" s="42">
        <f t="shared" si="39"/>
        <v>9.4965815761534067E-2</v>
      </c>
      <c r="K84" s="45">
        <f t="shared" si="40"/>
        <v>8.0831378134713951E-3</v>
      </c>
      <c r="L84" s="45">
        <f t="shared" si="41"/>
        <v>-4.0646925829342109E-2</v>
      </c>
      <c r="M84" s="45">
        <f t="shared" si="42"/>
        <v>6.0775503033138408E-4</v>
      </c>
      <c r="N84" s="45">
        <f t="shared" si="43"/>
        <v>1.5381385454213884E-2</v>
      </c>
      <c r="O84" s="45">
        <f t="shared" si="44"/>
        <v>9.0434005893082257E-4</v>
      </c>
      <c r="P84" s="45">
        <f t="shared" si="45"/>
        <v>-2.4051399006564265</v>
      </c>
      <c r="Q84" s="45">
        <f t="shared" si="46"/>
        <v>-2.4917736850753225</v>
      </c>
      <c r="R84" s="49">
        <f t="shared" si="47"/>
        <v>-7.3187355925075886E-2</v>
      </c>
      <c r="S84" s="50">
        <f t="shared" si="48"/>
        <v>-3.7522080081823089E-2</v>
      </c>
    </row>
    <row r="85" spans="1:19" x14ac:dyDescent="0.2">
      <c r="A85" s="41">
        <v>45385</v>
      </c>
      <c r="B85" s="42">
        <f>+(VLOOKUP(H85,'AMZN Daily Changes'!A:C,3,FALSE)+VLOOKUP(H52,'AMZN Daily Changes'!A:D,4,FALSE))/2</f>
        <v>421.175003</v>
      </c>
      <c r="C85" s="43">
        <f>(+VLOOKUP(H85,'10 Years Treasury'!A:C,3,FALSE)+VLOOKUP('AMZN Strategy'!H52,'10 Years Treasury'!A:D,4,FALSE))/2/100</f>
        <v>4.3930000000000004E-2</v>
      </c>
      <c r="D85" s="42">
        <v>520</v>
      </c>
      <c r="E85" s="76">
        <f t="shared" si="38"/>
        <v>2.4657534246575342E-2</v>
      </c>
      <c r="F85" s="45">
        <v>0.52339999999999998</v>
      </c>
      <c r="G85" s="46">
        <f t="shared" si="26"/>
        <v>0</v>
      </c>
      <c r="H85" s="47">
        <f t="shared" si="35"/>
        <v>45385</v>
      </c>
      <c r="I85" s="47">
        <v>45394</v>
      </c>
      <c r="J85" s="42">
        <f t="shared" si="39"/>
        <v>6.5573338951062876E-2</v>
      </c>
      <c r="K85" s="45">
        <f t="shared" si="40"/>
        <v>6.0307787038966108E-3</v>
      </c>
      <c r="L85" s="45">
        <f t="shared" si="41"/>
        <v>-3.3144430639317206E-2</v>
      </c>
      <c r="M85" s="45">
        <f t="shared" si="42"/>
        <v>4.9342470342861008E-4</v>
      </c>
      <c r="N85" s="45">
        <f t="shared" si="43"/>
        <v>1.1296123381576826E-2</v>
      </c>
      <c r="O85" s="45">
        <f t="shared" si="44"/>
        <v>6.1013586569299606E-4</v>
      </c>
      <c r="P85" s="45">
        <f t="shared" si="45"/>
        <v>-2.5103382241364143</v>
      </c>
      <c r="Q85" s="45">
        <f t="shared" si="46"/>
        <v>-2.5925262484615295</v>
      </c>
      <c r="R85" s="49">
        <f t="shared" si="47"/>
        <v>-2.6441807611852264E-2</v>
      </c>
      <c r="S85" s="50">
        <f t="shared" si="48"/>
        <v>-2.9506691986189264E-3</v>
      </c>
    </row>
    <row r="86" spans="1:19" x14ac:dyDescent="0.2">
      <c r="A86" s="41">
        <v>45386</v>
      </c>
      <c r="B86" s="42">
        <f>+(VLOOKUP(H86,'AMZN Daily Changes'!A:C,3,FALSE)+VLOOKUP(H53,'AMZN Daily Changes'!A:D,4,FALSE))/2</f>
        <v>423.12000999999998</v>
      </c>
      <c r="C86" s="43">
        <f>(+VLOOKUP(H86,'10 Years Treasury'!A:C,3,FALSE)+VLOOKUP('AMZN Strategy'!H53,'10 Years Treasury'!A:D,4,FALSE))/2/100</f>
        <v>4.3619999999999999E-2</v>
      </c>
      <c r="D86" s="42">
        <v>520</v>
      </c>
      <c r="E86" s="76">
        <f t="shared" si="38"/>
        <v>2.1917808219178082E-2</v>
      </c>
      <c r="F86" s="45">
        <v>0.52339999999999998</v>
      </c>
      <c r="G86" s="46">
        <f t="shared" si="26"/>
        <v>0</v>
      </c>
      <c r="H86" s="47">
        <f t="shared" si="35"/>
        <v>45386</v>
      </c>
      <c r="I86" s="47">
        <v>45394</v>
      </c>
      <c r="J86" s="42">
        <f t="shared" si="39"/>
        <v>4.5513924755381741E-2</v>
      </c>
      <c r="K86" s="45">
        <f t="shared" si="40"/>
        <v>4.5318829043849403E-3</v>
      </c>
      <c r="L86" s="45">
        <f t="shared" si="41"/>
        <v>-2.7367209856423168E-2</v>
      </c>
      <c r="M86" s="45">
        <f t="shared" si="42"/>
        <v>4.0401175265137229E-4</v>
      </c>
      <c r="N86" s="45">
        <f t="shared" si="43"/>
        <v>8.2975899343652876E-3</v>
      </c>
      <c r="O86" s="45">
        <f t="shared" si="44"/>
        <v>4.1030496768587458E-4</v>
      </c>
      <c r="P86" s="45">
        <f t="shared" si="45"/>
        <v>-2.6096395923368796</v>
      </c>
      <c r="Q86" s="45">
        <f t="shared" si="46"/>
        <v>-2.6871272047803649</v>
      </c>
      <c r="R86" s="49">
        <f t="shared" si="47"/>
        <v>-1.7788467103297369E-2</v>
      </c>
      <c r="S86" s="50">
        <f t="shared" si="48"/>
        <v>-2.2709470923837662E-3</v>
      </c>
    </row>
    <row r="87" spans="1:19" ht="16" thickBot="1" x14ac:dyDescent="0.25">
      <c r="A87" s="51">
        <v>45387</v>
      </c>
      <c r="B87" s="52">
        <f>+(VLOOKUP(H87,'AMZN Daily Changes'!A:C,3,FALSE)+VLOOKUP(H54,'AMZN Daily Changes'!A:D,4,FALSE))/2</f>
        <v>422.4150085</v>
      </c>
      <c r="C87" s="53">
        <f>(+VLOOKUP(H87,'10 Years Treasury'!A:C,3,FALSE)+VLOOKUP('AMZN Strategy'!H54,'10 Years Treasury'!A:D,4,FALSE))/2/100</f>
        <v>4.3575000000000003E-2</v>
      </c>
      <c r="D87" s="52">
        <v>520</v>
      </c>
      <c r="E87" s="77">
        <f t="shared" si="38"/>
        <v>1.9178082191780823E-2</v>
      </c>
      <c r="F87" s="55">
        <v>0.52339999999999998</v>
      </c>
      <c r="G87" s="56">
        <f t="shared" si="26"/>
        <v>0</v>
      </c>
      <c r="H87" s="57">
        <f t="shared" si="35"/>
        <v>45387</v>
      </c>
      <c r="I87" s="57">
        <v>45394</v>
      </c>
      <c r="J87" s="52">
        <f t="shared" si="39"/>
        <v>2.1380065598573639E-2</v>
      </c>
      <c r="K87" s="55">
        <f t="shared" si="40"/>
        <v>2.4036778066112885E-3</v>
      </c>
      <c r="L87" s="55">
        <f t="shared" si="41"/>
        <v>-1.6499050274429727E-2</v>
      </c>
      <c r="M87" s="55">
        <f t="shared" si="42"/>
        <v>2.4462502985688432E-4</v>
      </c>
      <c r="N87" s="55">
        <f t="shared" si="43"/>
        <v>4.3814561167182728E-3</v>
      </c>
      <c r="O87" s="55">
        <f t="shared" si="44"/>
        <v>1.9062429064621277E-4</v>
      </c>
      <c r="P87" s="55">
        <f t="shared" si="45"/>
        <v>-2.819666684164579</v>
      </c>
      <c r="Q87" s="55">
        <f t="shared" si="46"/>
        <v>-2.8921497085352392</v>
      </c>
      <c r="R87" s="58">
        <f t="shared" si="47"/>
        <v>-1.81328540971838E-2</v>
      </c>
      <c r="S87" s="59">
        <f t="shared" si="48"/>
        <v>-6.0010050596243023E-3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52"/>
  <sheetViews>
    <sheetView workbookViewId="0">
      <selection activeCell="J17" sqref="J17"/>
    </sheetView>
  </sheetViews>
  <sheetFormatPr baseColWidth="10" defaultColWidth="8.83203125" defaultRowHeight="15" x14ac:dyDescent="0.2"/>
  <cols>
    <col min="1" max="1" width="10.6640625" style="87" bestFit="1" customWidth="1"/>
    <col min="2" max="4" width="11" style="95" bestFit="1" customWidth="1"/>
    <col min="5" max="5" width="11" style="96" bestFit="1" customWidth="1"/>
    <col min="6" max="6" width="13.5" style="87" bestFit="1" customWidth="1"/>
    <col min="8" max="8" width="10.1640625" bestFit="1" customWidth="1"/>
    <col min="9" max="9" width="11.5" bestFit="1" customWidth="1"/>
    <col min="11" max="12" width="10.5" bestFit="1" customWidth="1"/>
    <col min="13" max="13" width="14.33203125" bestFit="1" customWidth="1"/>
    <col min="15" max="15" width="10.5" bestFit="1" customWidth="1"/>
  </cols>
  <sheetData>
    <row r="1" spans="1:20" ht="18" x14ac:dyDescent="0.2">
      <c r="A1" s="27" t="s">
        <v>9</v>
      </c>
      <c r="B1" s="88" t="s">
        <v>10</v>
      </c>
      <c r="C1" s="88" t="s">
        <v>11</v>
      </c>
      <c r="D1" s="88" t="s">
        <v>12</v>
      </c>
      <c r="E1" s="89" t="s">
        <v>13</v>
      </c>
      <c r="F1" s="90" t="s">
        <v>15</v>
      </c>
      <c r="L1" s="5"/>
    </row>
    <row r="2" spans="1:20" x14ac:dyDescent="0.2">
      <c r="A2" s="41">
        <v>45020</v>
      </c>
      <c r="B2" s="97">
        <v>348.48998999999998</v>
      </c>
      <c r="C2" s="97">
        <v>349.79998799999998</v>
      </c>
      <c r="D2" s="97">
        <v>343.95001200000002</v>
      </c>
      <c r="E2" s="49">
        <v>346.75</v>
      </c>
      <c r="F2" s="91">
        <f>+(E3-E2)/E2</f>
        <v>-1.2689240086517643E-2</v>
      </c>
    </row>
    <row r="3" spans="1:20" x14ac:dyDescent="0.2">
      <c r="A3" s="41">
        <v>45021</v>
      </c>
      <c r="B3" s="97">
        <v>345.29998799999998</v>
      </c>
      <c r="C3" s="97">
        <v>345.42999300000002</v>
      </c>
      <c r="D3" s="97">
        <v>336.25</v>
      </c>
      <c r="E3" s="49">
        <v>342.35000600000001</v>
      </c>
      <c r="F3" s="91">
        <f t="shared" ref="F3:F66" si="0">+(E4-E3)/E3</f>
        <v>-8.8214369711446441E-3</v>
      </c>
      <c r="H3" s="15"/>
    </row>
    <row r="4" spans="1:20" x14ac:dyDescent="0.2">
      <c r="A4" s="41">
        <v>45022</v>
      </c>
      <c r="B4" s="97">
        <v>339.33999599999999</v>
      </c>
      <c r="C4" s="97">
        <v>340.48001099999999</v>
      </c>
      <c r="D4" s="97">
        <v>332.63000499999998</v>
      </c>
      <c r="E4" s="49">
        <v>339.32998700000002</v>
      </c>
      <c r="F4" s="91">
        <f t="shared" si="0"/>
        <v>-1.0019656765555454E-3</v>
      </c>
    </row>
    <row r="5" spans="1:20" x14ac:dyDescent="0.2">
      <c r="A5" s="41">
        <v>45026</v>
      </c>
      <c r="B5" s="97">
        <v>335.26998900000001</v>
      </c>
      <c r="C5" s="97">
        <v>339.88000499999998</v>
      </c>
      <c r="D5" s="97">
        <v>333.35998499999999</v>
      </c>
      <c r="E5" s="49">
        <v>338.98998999999998</v>
      </c>
      <c r="F5" s="91">
        <f t="shared" si="0"/>
        <v>-2.3009499484040082E-3</v>
      </c>
    </row>
    <row r="6" spans="1:20" x14ac:dyDescent="0.2">
      <c r="A6" s="41">
        <v>45027</v>
      </c>
      <c r="B6" s="97">
        <v>343.45001200000002</v>
      </c>
      <c r="C6" s="97">
        <v>347.14001500000001</v>
      </c>
      <c r="D6" s="97">
        <v>337.64001500000001</v>
      </c>
      <c r="E6" s="49">
        <v>338.209991</v>
      </c>
      <c r="F6" s="91">
        <f t="shared" si="0"/>
        <v>-2.1229390588878336E-2</v>
      </c>
    </row>
    <row r="7" spans="1:20" x14ac:dyDescent="0.2">
      <c r="A7" s="41">
        <v>45028</v>
      </c>
      <c r="B7" s="97">
        <v>340.80999800000001</v>
      </c>
      <c r="C7" s="97">
        <v>342.79998799999998</v>
      </c>
      <c r="D7" s="97">
        <v>330.040009</v>
      </c>
      <c r="E7" s="49">
        <v>331.02999899999998</v>
      </c>
      <c r="F7" s="91">
        <f t="shared" si="0"/>
        <v>4.5796462694609193E-2</v>
      </c>
    </row>
    <row r="8" spans="1:20" x14ac:dyDescent="0.2">
      <c r="A8" s="41">
        <v>45029</v>
      </c>
      <c r="B8" s="97">
        <v>339.98998999999998</v>
      </c>
      <c r="C8" s="97">
        <v>346.42999300000002</v>
      </c>
      <c r="D8" s="97">
        <v>338.75</v>
      </c>
      <c r="E8" s="49">
        <v>346.19000199999999</v>
      </c>
      <c r="F8" s="91">
        <f t="shared" si="0"/>
        <v>-2.1837710379631385E-2</v>
      </c>
    </row>
    <row r="9" spans="1:20" x14ac:dyDescent="0.2">
      <c r="A9" s="41">
        <v>45030</v>
      </c>
      <c r="B9" s="97">
        <v>342.94000199999999</v>
      </c>
      <c r="C9" s="97">
        <v>344.85000600000001</v>
      </c>
      <c r="D9" s="97">
        <v>336.41000400000001</v>
      </c>
      <c r="E9" s="49">
        <v>338.63000499999998</v>
      </c>
      <c r="F9" s="91">
        <f t="shared" si="0"/>
        <v>-1.7452688517663868E-2</v>
      </c>
    </row>
    <row r="10" spans="1:20" x14ac:dyDescent="0.2">
      <c r="A10" s="41">
        <v>45033</v>
      </c>
      <c r="B10" s="97">
        <v>338</v>
      </c>
      <c r="C10" s="97">
        <v>338.39001500000001</v>
      </c>
      <c r="D10" s="97">
        <v>327.5</v>
      </c>
      <c r="E10" s="49">
        <v>332.72000100000002</v>
      </c>
      <c r="F10" s="91">
        <f t="shared" si="0"/>
        <v>2.9454526239917579E-3</v>
      </c>
    </row>
    <row r="11" spans="1:20" x14ac:dyDescent="0.2">
      <c r="A11" s="41">
        <v>45034</v>
      </c>
      <c r="B11" s="97">
        <v>335</v>
      </c>
      <c r="C11" s="97">
        <v>337.19000199999999</v>
      </c>
      <c r="D11" s="97">
        <v>330.5</v>
      </c>
      <c r="E11" s="49">
        <v>333.70001200000002</v>
      </c>
      <c r="F11" s="91">
        <f t="shared" si="0"/>
        <v>-3.170517416702999E-2</v>
      </c>
    </row>
    <row r="12" spans="1:20" x14ac:dyDescent="0.2">
      <c r="A12" s="41">
        <v>45035</v>
      </c>
      <c r="B12" s="97">
        <v>324.209991</v>
      </c>
      <c r="C12" s="97">
        <v>325.75</v>
      </c>
      <c r="D12" s="97">
        <v>316.10000600000001</v>
      </c>
      <c r="E12" s="49">
        <v>323.11999500000002</v>
      </c>
      <c r="F12" s="91">
        <f t="shared" si="0"/>
        <v>6.9014949074878212E-3</v>
      </c>
    </row>
    <row r="13" spans="1:20" x14ac:dyDescent="0.2">
      <c r="A13" s="41">
        <v>45036</v>
      </c>
      <c r="B13" s="97">
        <v>320.39001500000001</v>
      </c>
      <c r="C13" s="97">
        <v>331.42999300000002</v>
      </c>
      <c r="D13" s="97">
        <v>318.32998700000002</v>
      </c>
      <c r="E13" s="49">
        <v>325.35000600000001</v>
      </c>
      <c r="F13" s="91">
        <f t="shared" si="0"/>
        <v>8.0836174934632785E-3</v>
      </c>
    </row>
    <row r="14" spans="1:20" x14ac:dyDescent="0.2">
      <c r="A14" s="41">
        <v>45037</v>
      </c>
      <c r="B14" s="97">
        <v>323</v>
      </c>
      <c r="C14" s="97">
        <v>328.290009</v>
      </c>
      <c r="D14" s="97">
        <v>319.5</v>
      </c>
      <c r="E14" s="49">
        <v>327.98001099999999</v>
      </c>
      <c r="F14" s="91">
        <f t="shared" si="0"/>
        <v>3.1708578727988983E-3</v>
      </c>
      <c r="H14" s="7"/>
    </row>
    <row r="15" spans="1:20" x14ac:dyDescent="0.2">
      <c r="A15" s="41">
        <v>45040</v>
      </c>
      <c r="B15" s="97">
        <v>330.20001200000002</v>
      </c>
      <c r="C15" s="97">
        <v>334.66000400000001</v>
      </c>
      <c r="D15" s="97">
        <v>326.75</v>
      </c>
      <c r="E15" s="49">
        <v>329.01998900000001</v>
      </c>
      <c r="F15" s="91">
        <f t="shared" si="0"/>
        <v>-1.9664461784417678E-2</v>
      </c>
      <c r="T15" s="8"/>
    </row>
    <row r="16" spans="1:20" x14ac:dyDescent="0.2">
      <c r="A16" s="41">
        <v>45041</v>
      </c>
      <c r="B16" s="97">
        <v>328.5</v>
      </c>
      <c r="C16" s="97">
        <v>328.66000400000001</v>
      </c>
      <c r="D16" s="97">
        <v>321.10000600000001</v>
      </c>
      <c r="E16" s="49">
        <v>322.54998799999998</v>
      </c>
      <c r="F16" s="91">
        <f t="shared" si="0"/>
        <v>-4.3403938988830233E-3</v>
      </c>
    </row>
    <row r="17" spans="1:6" x14ac:dyDescent="0.2">
      <c r="A17" s="41">
        <v>45042</v>
      </c>
      <c r="B17" s="97">
        <v>321.35998499999999</v>
      </c>
      <c r="C17" s="97">
        <v>325.89999399999999</v>
      </c>
      <c r="D17" s="97">
        <v>320.47000100000002</v>
      </c>
      <c r="E17" s="49">
        <v>321.14999399999999</v>
      </c>
      <c r="F17" s="91">
        <f t="shared" si="0"/>
        <v>1.4634943446394755E-2</v>
      </c>
    </row>
    <row r="18" spans="1:6" x14ac:dyDescent="0.2">
      <c r="A18" s="41">
        <v>45043</v>
      </c>
      <c r="B18" s="97">
        <v>324.29998799999998</v>
      </c>
      <c r="C18" s="97">
        <v>327.45001200000002</v>
      </c>
      <c r="D18" s="97">
        <v>317.44000199999999</v>
      </c>
      <c r="E18" s="49">
        <v>325.85000600000001</v>
      </c>
      <c r="F18" s="91">
        <f t="shared" si="0"/>
        <v>1.2521058538817449E-2</v>
      </c>
    </row>
    <row r="19" spans="1:6" x14ac:dyDescent="0.2">
      <c r="A19" s="41">
        <v>45044</v>
      </c>
      <c r="B19" s="97">
        <v>325.23998999999998</v>
      </c>
      <c r="C19" s="97">
        <v>330.80999800000001</v>
      </c>
      <c r="D19" s="97">
        <v>324</v>
      </c>
      <c r="E19" s="49">
        <v>329.92999300000002</v>
      </c>
      <c r="F19" s="91">
        <f t="shared" si="0"/>
        <v>-1.7609790329065376E-2</v>
      </c>
    </row>
    <row r="20" spans="1:6" x14ac:dyDescent="0.2">
      <c r="A20" s="41">
        <v>45047</v>
      </c>
      <c r="B20" s="97">
        <v>329.44000199999999</v>
      </c>
      <c r="C20" s="97">
        <v>331.23001099999999</v>
      </c>
      <c r="D20" s="97">
        <v>318.08999599999999</v>
      </c>
      <c r="E20" s="49">
        <v>324.11999500000002</v>
      </c>
      <c r="F20" s="91">
        <f t="shared" si="0"/>
        <v>-2.0270292179907112E-2</v>
      </c>
    </row>
    <row r="21" spans="1:6" x14ac:dyDescent="0.2">
      <c r="A21" s="41">
        <v>45048</v>
      </c>
      <c r="B21" s="97">
        <v>325</v>
      </c>
      <c r="C21" s="97">
        <v>326.07000699999998</v>
      </c>
      <c r="D21" s="97">
        <v>315.61999500000002</v>
      </c>
      <c r="E21" s="49">
        <v>317.54998799999998</v>
      </c>
      <c r="F21" s="91">
        <f t="shared" si="0"/>
        <v>5.5109433668125351E-3</v>
      </c>
    </row>
    <row r="22" spans="1:6" x14ac:dyDescent="0.2">
      <c r="A22" s="41">
        <v>45049</v>
      </c>
      <c r="B22" s="97">
        <v>317.54998799999998</v>
      </c>
      <c r="C22" s="97">
        <v>324.61999500000002</v>
      </c>
      <c r="D22" s="97">
        <v>315.85000600000001</v>
      </c>
      <c r="E22" s="49">
        <v>319.29998799999998</v>
      </c>
      <c r="F22" s="91">
        <f t="shared" si="0"/>
        <v>4.6351739919263339E-3</v>
      </c>
    </row>
    <row r="23" spans="1:6" x14ac:dyDescent="0.2">
      <c r="A23" s="41">
        <v>45050</v>
      </c>
      <c r="B23" s="97">
        <v>319.01001000000002</v>
      </c>
      <c r="C23" s="97">
        <v>323.60998499999999</v>
      </c>
      <c r="D23" s="97">
        <v>317.95001200000002</v>
      </c>
      <c r="E23" s="49">
        <v>320.77999899999998</v>
      </c>
      <c r="F23" s="91">
        <f t="shared" si="0"/>
        <v>6.1724889524675365E-3</v>
      </c>
    </row>
    <row r="24" spans="1:6" x14ac:dyDescent="0.2">
      <c r="A24" s="41">
        <v>45051</v>
      </c>
      <c r="B24" s="97">
        <v>323.60998499999999</v>
      </c>
      <c r="C24" s="97">
        <v>324.14999399999999</v>
      </c>
      <c r="D24" s="97">
        <v>319.44000199999999</v>
      </c>
      <c r="E24" s="49">
        <v>322.76001000000002</v>
      </c>
      <c r="F24" s="91">
        <f t="shared" si="0"/>
        <v>2.6180383994906863E-2</v>
      </c>
    </row>
    <row r="25" spans="1:6" x14ac:dyDescent="0.2">
      <c r="A25" s="41">
        <v>45054</v>
      </c>
      <c r="B25" s="97">
        <v>322.98998999999998</v>
      </c>
      <c r="C25" s="97">
        <v>332.55999800000001</v>
      </c>
      <c r="D25" s="97">
        <v>322.02999899999998</v>
      </c>
      <c r="E25" s="49">
        <v>331.209991</v>
      </c>
      <c r="F25" s="91">
        <f t="shared" si="0"/>
        <v>2.8079587732001811E-3</v>
      </c>
    </row>
    <row r="26" spans="1:6" x14ac:dyDescent="0.2">
      <c r="A26" s="41">
        <v>45055</v>
      </c>
      <c r="B26" s="97">
        <v>330.67001299999998</v>
      </c>
      <c r="C26" s="97">
        <v>336.32000699999998</v>
      </c>
      <c r="D26" s="97">
        <v>329.73998999999998</v>
      </c>
      <c r="E26" s="49">
        <v>332.14001500000001</v>
      </c>
      <c r="F26" s="91">
        <f t="shared" si="0"/>
        <v>9.8753472989395082E-3</v>
      </c>
    </row>
    <row r="27" spans="1:6" x14ac:dyDescent="0.2">
      <c r="A27" s="41">
        <v>45056</v>
      </c>
      <c r="B27" s="97">
        <v>335.209991</v>
      </c>
      <c r="C27" s="97">
        <v>337.10998499999999</v>
      </c>
      <c r="D27" s="97">
        <v>329.51001000000002</v>
      </c>
      <c r="E27" s="49">
        <v>335.42001299999998</v>
      </c>
      <c r="F27" s="91">
        <f t="shared" si="0"/>
        <v>2.7845675982369127E-2</v>
      </c>
    </row>
    <row r="28" spans="1:6" x14ac:dyDescent="0.2">
      <c r="A28" s="41">
        <v>45057</v>
      </c>
      <c r="B28" s="97">
        <v>334.98001099999999</v>
      </c>
      <c r="C28" s="97">
        <v>345.47000100000002</v>
      </c>
      <c r="D28" s="97">
        <v>331.83999599999999</v>
      </c>
      <c r="E28" s="49">
        <v>344.76001000000002</v>
      </c>
      <c r="F28" s="91">
        <f t="shared" si="0"/>
        <v>-1.4125753738085856E-2</v>
      </c>
    </row>
    <row r="29" spans="1:6" x14ac:dyDescent="0.2">
      <c r="A29" s="41">
        <v>45058</v>
      </c>
      <c r="B29" s="97">
        <v>344.76001000000002</v>
      </c>
      <c r="C29" s="97">
        <v>348.17001299999998</v>
      </c>
      <c r="D29" s="97">
        <v>337.35998499999999</v>
      </c>
      <c r="E29" s="49">
        <v>339.89001500000001</v>
      </c>
      <c r="F29" s="91">
        <f t="shared" si="0"/>
        <v>-1.1768512823184876E-2</v>
      </c>
    </row>
    <row r="30" spans="1:6" x14ac:dyDescent="0.2">
      <c r="A30" s="41">
        <v>45061</v>
      </c>
      <c r="B30" s="97">
        <v>340.61999500000002</v>
      </c>
      <c r="C30" s="97">
        <v>341.89999399999999</v>
      </c>
      <c r="D30" s="97">
        <v>335.540009</v>
      </c>
      <c r="E30" s="49">
        <v>335.89001500000001</v>
      </c>
      <c r="F30" s="91">
        <f t="shared" si="0"/>
        <v>-6.3711777797265138E-3</v>
      </c>
    </row>
    <row r="31" spans="1:6" x14ac:dyDescent="0.2">
      <c r="A31" s="41">
        <v>45062</v>
      </c>
      <c r="B31" s="97">
        <v>334</v>
      </c>
      <c r="C31" s="97">
        <v>335.17001299999998</v>
      </c>
      <c r="D31" s="97">
        <v>331.91000400000001</v>
      </c>
      <c r="E31" s="49">
        <v>333.75</v>
      </c>
      <c r="F31" s="91">
        <f t="shared" si="0"/>
        <v>1.860671460674158E-2</v>
      </c>
    </row>
    <row r="32" spans="1:6" x14ac:dyDescent="0.2">
      <c r="A32" s="41">
        <v>45063</v>
      </c>
      <c r="B32" s="97">
        <v>331.76001000000002</v>
      </c>
      <c r="C32" s="97">
        <v>341.38000499999998</v>
      </c>
      <c r="D32" s="97">
        <v>329.61999500000002</v>
      </c>
      <c r="E32" s="49">
        <v>339.959991</v>
      </c>
      <c r="F32" s="91">
        <f t="shared" si="0"/>
        <v>9.2157956316689035E-2</v>
      </c>
    </row>
    <row r="33" spans="1:6" x14ac:dyDescent="0.2">
      <c r="A33" s="41">
        <v>45064</v>
      </c>
      <c r="B33" s="97">
        <v>347.25</v>
      </c>
      <c r="C33" s="97">
        <v>375.86999500000002</v>
      </c>
      <c r="D33" s="97">
        <v>346.36999500000002</v>
      </c>
      <c r="E33" s="49">
        <v>371.290009</v>
      </c>
      <c r="F33" s="91">
        <f t="shared" si="0"/>
        <v>-1.5971407407302476E-2</v>
      </c>
    </row>
    <row r="34" spans="1:6" x14ac:dyDescent="0.2">
      <c r="A34" s="41">
        <v>45065</v>
      </c>
      <c r="B34" s="97">
        <v>369.85998499999999</v>
      </c>
      <c r="C34" s="97">
        <v>369.98998999999998</v>
      </c>
      <c r="D34" s="97">
        <v>363.80999800000001</v>
      </c>
      <c r="E34" s="49">
        <v>365.35998499999999</v>
      </c>
      <c r="F34" s="91">
        <f t="shared" si="0"/>
        <v>-6.4319441002822801E-3</v>
      </c>
    </row>
    <row r="35" spans="1:6" x14ac:dyDescent="0.2">
      <c r="A35" s="41">
        <v>45068</v>
      </c>
      <c r="B35" s="97">
        <v>365.35998499999999</v>
      </c>
      <c r="C35" s="97">
        <v>372.01001000000002</v>
      </c>
      <c r="D35" s="97">
        <v>362.5</v>
      </c>
      <c r="E35" s="49">
        <v>363.01001000000002</v>
      </c>
      <c r="F35" s="91">
        <f t="shared" si="0"/>
        <v>-1.9338364801565786E-2</v>
      </c>
    </row>
    <row r="36" spans="1:6" x14ac:dyDescent="0.2">
      <c r="A36" s="41">
        <v>45069</v>
      </c>
      <c r="B36" s="97">
        <v>360.23998999999998</v>
      </c>
      <c r="C36" s="97">
        <v>364.17001299999998</v>
      </c>
      <c r="D36" s="97">
        <v>354.30999800000001</v>
      </c>
      <c r="E36" s="49">
        <v>355.98998999999998</v>
      </c>
      <c r="F36" s="91">
        <f t="shared" si="0"/>
        <v>2.4888385204314398E-2</v>
      </c>
    </row>
    <row r="37" spans="1:6" x14ac:dyDescent="0.2">
      <c r="A37" s="41">
        <v>45070</v>
      </c>
      <c r="B37" s="97">
        <v>356.92999300000002</v>
      </c>
      <c r="C37" s="97">
        <v>367.14999399999999</v>
      </c>
      <c r="D37" s="97">
        <v>356.63000499999998</v>
      </c>
      <c r="E37" s="49">
        <v>364.85000600000001</v>
      </c>
      <c r="F37" s="91">
        <f t="shared" si="0"/>
        <v>-1.6034002751256656E-2</v>
      </c>
    </row>
    <row r="38" spans="1:6" x14ac:dyDescent="0.2">
      <c r="A38" s="41">
        <v>45071</v>
      </c>
      <c r="B38" s="97">
        <v>359.60998499999999</v>
      </c>
      <c r="C38" s="97">
        <v>367.45001200000002</v>
      </c>
      <c r="D38" s="97">
        <v>357.42001299999998</v>
      </c>
      <c r="E38" s="49">
        <v>359</v>
      </c>
      <c r="F38" s="91">
        <f t="shared" si="0"/>
        <v>5.5376058495821681E-2</v>
      </c>
    </row>
    <row r="39" spans="1:6" x14ac:dyDescent="0.2">
      <c r="A39" s="41">
        <v>45072</v>
      </c>
      <c r="B39" s="97">
        <v>361.10000600000001</v>
      </c>
      <c r="C39" s="97">
        <v>383.76001000000002</v>
      </c>
      <c r="D39" s="97">
        <v>356</v>
      </c>
      <c r="E39" s="49">
        <v>378.88000499999998</v>
      </c>
      <c r="F39" s="91">
        <f t="shared" si="0"/>
        <v>3.7214964669354901E-2</v>
      </c>
    </row>
    <row r="40" spans="1:6" x14ac:dyDescent="0.2">
      <c r="A40" s="41">
        <v>45076</v>
      </c>
      <c r="B40" s="97">
        <v>397.48001099999999</v>
      </c>
      <c r="C40" s="97">
        <v>405.10998499999999</v>
      </c>
      <c r="D40" s="97">
        <v>385.790009</v>
      </c>
      <c r="E40" s="49">
        <v>392.98001099999999</v>
      </c>
      <c r="F40" s="91">
        <f t="shared" si="0"/>
        <v>5.7254820525718805E-3</v>
      </c>
    </row>
    <row r="41" spans="1:6" x14ac:dyDescent="0.2">
      <c r="A41" s="41">
        <v>45077</v>
      </c>
      <c r="B41" s="97">
        <v>391.89001500000001</v>
      </c>
      <c r="C41" s="97">
        <v>396.26001000000002</v>
      </c>
      <c r="D41" s="97">
        <v>388.91000400000001</v>
      </c>
      <c r="E41" s="49">
        <v>395.23001099999999</v>
      </c>
      <c r="F41" s="91">
        <f t="shared" si="0"/>
        <v>1.9988345470050836E-2</v>
      </c>
    </row>
    <row r="42" spans="1:6" x14ac:dyDescent="0.2">
      <c r="A42" s="41">
        <v>45078</v>
      </c>
      <c r="B42" s="97">
        <v>397.41000400000001</v>
      </c>
      <c r="C42" s="97">
        <v>407.51998900000001</v>
      </c>
      <c r="D42" s="97">
        <v>393.07998700000002</v>
      </c>
      <c r="E42" s="49">
        <v>403.13000499999998</v>
      </c>
      <c r="F42" s="91">
        <f t="shared" si="0"/>
        <v>-6.5983776127007919E-3</v>
      </c>
    </row>
    <row r="43" spans="1:6" x14ac:dyDescent="0.2">
      <c r="A43" s="41">
        <v>45079</v>
      </c>
      <c r="B43" s="97">
        <v>402.89001500000001</v>
      </c>
      <c r="C43" s="97">
        <v>406.57998700000002</v>
      </c>
      <c r="D43" s="97">
        <v>395.89999399999999</v>
      </c>
      <c r="E43" s="49">
        <v>400.47000100000002</v>
      </c>
      <c r="F43" s="91">
        <f t="shared" si="0"/>
        <v>7.666012416245812E-3</v>
      </c>
    </row>
    <row r="44" spans="1:6" x14ac:dyDescent="0.2">
      <c r="A44" s="41">
        <v>45082</v>
      </c>
      <c r="B44" s="97">
        <v>400.47000100000002</v>
      </c>
      <c r="C44" s="97">
        <v>413.85998499999999</v>
      </c>
      <c r="D44" s="97">
        <v>400.14999399999999</v>
      </c>
      <c r="E44" s="49">
        <v>403.540009</v>
      </c>
      <c r="F44" s="91">
        <f t="shared" si="0"/>
        <v>-1.05317933915197E-2</v>
      </c>
    </row>
    <row r="45" spans="1:6" x14ac:dyDescent="0.2">
      <c r="A45" s="41">
        <v>45083</v>
      </c>
      <c r="B45" s="97">
        <v>405</v>
      </c>
      <c r="C45" s="97">
        <v>405.11999500000002</v>
      </c>
      <c r="D45" s="97">
        <v>396.92999300000002</v>
      </c>
      <c r="E45" s="49">
        <v>399.290009</v>
      </c>
      <c r="F45" s="91">
        <f t="shared" si="0"/>
        <v>1.2020836714700062E-3</v>
      </c>
    </row>
    <row r="46" spans="1:6" x14ac:dyDescent="0.2">
      <c r="A46" s="41">
        <v>45084</v>
      </c>
      <c r="B46" s="97">
        <v>410.42999300000002</v>
      </c>
      <c r="C46" s="97">
        <v>418.95001200000002</v>
      </c>
      <c r="D46" s="97">
        <v>399.23001099999999</v>
      </c>
      <c r="E46" s="49">
        <v>399.76998900000001</v>
      </c>
      <c r="F46" s="91">
        <f t="shared" si="0"/>
        <v>2.4013823608955317E-2</v>
      </c>
    </row>
    <row r="47" spans="1:6" x14ac:dyDescent="0.2">
      <c r="A47" s="41">
        <v>45085</v>
      </c>
      <c r="B47" s="97">
        <v>399.76998900000001</v>
      </c>
      <c r="C47" s="97">
        <v>409.540009</v>
      </c>
      <c r="D47" s="97">
        <v>396.33999599999999</v>
      </c>
      <c r="E47" s="49">
        <v>409.36999500000002</v>
      </c>
      <c r="F47" s="91">
        <f t="shared" si="0"/>
        <v>2.6015570584258359E-2</v>
      </c>
    </row>
    <row r="48" spans="1:6" x14ac:dyDescent="0.2">
      <c r="A48" s="41">
        <v>45086</v>
      </c>
      <c r="B48" s="97">
        <v>424.5</v>
      </c>
      <c r="C48" s="97">
        <v>425.89999399999999</v>
      </c>
      <c r="D48" s="97">
        <v>414.76001000000002</v>
      </c>
      <c r="E48" s="49">
        <v>420.01998900000001</v>
      </c>
      <c r="F48" s="91">
        <f t="shared" si="0"/>
        <v>9.4043428966425098E-3</v>
      </c>
    </row>
    <row r="49" spans="1:6" x14ac:dyDescent="0.2">
      <c r="A49" s="41">
        <v>45089</v>
      </c>
      <c r="B49" s="97">
        <v>418.82998700000002</v>
      </c>
      <c r="C49" s="97">
        <v>424.70001200000002</v>
      </c>
      <c r="D49" s="97">
        <v>416.57000699999998</v>
      </c>
      <c r="E49" s="49">
        <v>423.97000100000002</v>
      </c>
      <c r="F49" s="91">
        <f t="shared" si="0"/>
        <v>2.7737835158766256E-2</v>
      </c>
    </row>
    <row r="50" spans="1:6" x14ac:dyDescent="0.2">
      <c r="A50" s="41">
        <v>45090</v>
      </c>
      <c r="B50" s="97">
        <v>430.01001000000002</v>
      </c>
      <c r="C50" s="97">
        <v>437.26998900000001</v>
      </c>
      <c r="D50" s="97">
        <v>428.39999399999999</v>
      </c>
      <c r="E50" s="49">
        <v>435.73001099999999</v>
      </c>
      <c r="F50" s="91">
        <f t="shared" si="0"/>
        <v>1.1773285912133337E-2</v>
      </c>
    </row>
    <row r="51" spans="1:6" x14ac:dyDescent="0.2">
      <c r="A51" s="41">
        <v>45091</v>
      </c>
      <c r="B51" s="97">
        <v>434.98998999999998</v>
      </c>
      <c r="C51" s="97">
        <v>447.32998700000002</v>
      </c>
      <c r="D51" s="97">
        <v>433.5</v>
      </c>
      <c r="E51" s="49">
        <v>440.85998499999999</v>
      </c>
      <c r="F51" s="91">
        <f t="shared" si="0"/>
        <v>1.0003185024832805E-2</v>
      </c>
    </row>
    <row r="52" spans="1:6" x14ac:dyDescent="0.2">
      <c r="A52" s="41">
        <v>45092</v>
      </c>
      <c r="B52" s="97">
        <v>444.10000600000001</v>
      </c>
      <c r="C52" s="97">
        <v>448.64999399999999</v>
      </c>
      <c r="D52" s="97">
        <v>439.5</v>
      </c>
      <c r="E52" s="49">
        <v>445.26998900000001</v>
      </c>
      <c r="F52" s="91">
        <f t="shared" si="0"/>
        <v>-2.9891971902018321E-2</v>
      </c>
    </row>
    <row r="53" spans="1:6" x14ac:dyDescent="0.2">
      <c r="A53" s="41">
        <v>45093</v>
      </c>
      <c r="B53" s="97">
        <v>446.14999399999999</v>
      </c>
      <c r="C53" s="97">
        <v>447.51001000000002</v>
      </c>
      <c r="D53" s="97">
        <v>430.89999399999999</v>
      </c>
      <c r="E53" s="49">
        <v>431.959991</v>
      </c>
      <c r="F53" s="91">
        <f t="shared" si="0"/>
        <v>6.3432286718424647E-3</v>
      </c>
    </row>
    <row r="54" spans="1:6" x14ac:dyDescent="0.2">
      <c r="A54" s="41">
        <v>45097</v>
      </c>
      <c r="B54" s="97">
        <v>430.17999300000002</v>
      </c>
      <c r="C54" s="97">
        <v>440</v>
      </c>
      <c r="D54" s="97">
        <v>430</v>
      </c>
      <c r="E54" s="49">
        <v>434.70001200000002</v>
      </c>
      <c r="F54" s="91">
        <f t="shared" si="0"/>
        <v>-2.3579479450301925E-2</v>
      </c>
    </row>
    <row r="55" spans="1:6" x14ac:dyDescent="0.2">
      <c r="A55" s="41">
        <v>45098</v>
      </c>
      <c r="B55" s="97">
        <v>432.64999399999999</v>
      </c>
      <c r="C55" s="97">
        <v>434.54998799999998</v>
      </c>
      <c r="D55" s="97">
        <v>422.540009</v>
      </c>
      <c r="E55" s="49">
        <v>424.45001200000002</v>
      </c>
      <c r="F55" s="91">
        <f t="shared" si="0"/>
        <v>-4.6413027313096759E-3</v>
      </c>
    </row>
    <row r="56" spans="1:6" x14ac:dyDescent="0.2">
      <c r="A56" s="41">
        <v>45099</v>
      </c>
      <c r="B56" s="97">
        <v>422.92999300000002</v>
      </c>
      <c r="C56" s="97">
        <v>424.709991</v>
      </c>
      <c r="D56" s="97">
        <v>418.67999300000002</v>
      </c>
      <c r="E56" s="49">
        <v>422.48001099999999</v>
      </c>
      <c r="F56" s="91">
        <f t="shared" si="0"/>
        <v>3.6450907969703193E-3</v>
      </c>
    </row>
    <row r="57" spans="1:6" x14ac:dyDescent="0.2">
      <c r="A57" s="41">
        <v>45100</v>
      </c>
      <c r="B57" s="97">
        <v>418.58999599999999</v>
      </c>
      <c r="C57" s="97">
        <v>425.82000699999998</v>
      </c>
      <c r="D57" s="97">
        <v>417.73001099999999</v>
      </c>
      <c r="E57" s="49">
        <v>424.01998900000001</v>
      </c>
      <c r="F57" s="91">
        <f t="shared" si="0"/>
        <v>-1.9055674754993725E-2</v>
      </c>
    </row>
    <row r="58" spans="1:6" x14ac:dyDescent="0.2">
      <c r="A58" s="41">
        <v>45103</v>
      </c>
      <c r="B58" s="97">
        <v>422.44000199999999</v>
      </c>
      <c r="C58" s="97">
        <v>430.959991</v>
      </c>
      <c r="D58" s="97">
        <v>414.89999399999999</v>
      </c>
      <c r="E58" s="49">
        <v>415.94000199999999</v>
      </c>
      <c r="F58" s="91">
        <f t="shared" si="0"/>
        <v>2.7407438441086132E-3</v>
      </c>
    </row>
    <row r="59" spans="1:6" x14ac:dyDescent="0.2">
      <c r="A59" s="41">
        <v>45104</v>
      </c>
      <c r="B59" s="97">
        <v>417.39001500000001</v>
      </c>
      <c r="C59" s="97">
        <v>420.88000499999998</v>
      </c>
      <c r="D59" s="97">
        <v>411.5</v>
      </c>
      <c r="E59" s="49">
        <v>417.07998700000002</v>
      </c>
      <c r="F59" s="91">
        <f t="shared" si="0"/>
        <v>3.0593673630281301E-2</v>
      </c>
    </row>
    <row r="60" spans="1:6" x14ac:dyDescent="0.2">
      <c r="A60" s="41">
        <v>45105</v>
      </c>
      <c r="B60" s="97">
        <v>423.10000600000001</v>
      </c>
      <c r="C60" s="97">
        <v>437.290009</v>
      </c>
      <c r="D60" s="97">
        <v>422.89001500000001</v>
      </c>
      <c r="E60" s="49">
        <v>429.83999599999999</v>
      </c>
      <c r="F60" s="91">
        <f t="shared" si="0"/>
        <v>-3.7223292734257507E-3</v>
      </c>
    </row>
    <row r="61" spans="1:6" x14ac:dyDescent="0.2">
      <c r="A61" s="41">
        <v>45106</v>
      </c>
      <c r="B61" s="97">
        <v>434.32998700000002</v>
      </c>
      <c r="C61" s="97">
        <v>437.85000600000001</v>
      </c>
      <c r="D61" s="97">
        <v>426.14999399999999</v>
      </c>
      <c r="E61" s="49">
        <v>428.23998999999998</v>
      </c>
      <c r="F61" s="91">
        <f t="shared" si="0"/>
        <v>2.8605455553088351E-2</v>
      </c>
    </row>
    <row r="62" spans="1:6" x14ac:dyDescent="0.2">
      <c r="A62" s="41">
        <v>45107</v>
      </c>
      <c r="B62" s="97">
        <v>431.10000600000001</v>
      </c>
      <c r="C62" s="97">
        <v>444.11999500000002</v>
      </c>
      <c r="D62" s="97">
        <v>431.10000600000001</v>
      </c>
      <c r="E62" s="49">
        <v>440.48998999999998</v>
      </c>
      <c r="F62" s="91">
        <f t="shared" si="0"/>
        <v>2.1567164329886709E-3</v>
      </c>
    </row>
    <row r="63" spans="1:6" x14ac:dyDescent="0.2">
      <c r="A63" s="41">
        <v>45110</v>
      </c>
      <c r="B63" s="97">
        <v>439.76001000000002</v>
      </c>
      <c r="C63" s="97">
        <v>441.54998799999998</v>
      </c>
      <c r="D63" s="97">
        <v>431.61999500000002</v>
      </c>
      <c r="E63" s="49">
        <v>441.44000199999999</v>
      </c>
      <c r="F63" s="91">
        <f t="shared" si="0"/>
        <v>1.0103280128201884E-2</v>
      </c>
    </row>
    <row r="64" spans="1:6" x14ac:dyDescent="0.2">
      <c r="A64" s="41">
        <v>45112</v>
      </c>
      <c r="B64" s="97">
        <v>444.91000400000001</v>
      </c>
      <c r="C64" s="97">
        <v>450.97000100000002</v>
      </c>
      <c r="D64" s="97">
        <v>439.61999500000002</v>
      </c>
      <c r="E64" s="49">
        <v>445.89999399999999</v>
      </c>
      <c r="F64" s="91">
        <f t="shared" si="0"/>
        <v>-1.5833142173130435E-2</v>
      </c>
    </row>
    <row r="65" spans="1:6" x14ac:dyDescent="0.2">
      <c r="A65" s="41">
        <v>45113</v>
      </c>
      <c r="B65" s="97">
        <v>440</v>
      </c>
      <c r="C65" s="97">
        <v>442.79998799999998</v>
      </c>
      <c r="D65" s="97">
        <v>430.72000100000002</v>
      </c>
      <c r="E65" s="49">
        <v>438.83999599999999</v>
      </c>
      <c r="F65" s="91">
        <f t="shared" si="0"/>
        <v>-1.6862410143672901E-3</v>
      </c>
    </row>
    <row r="66" spans="1:6" x14ac:dyDescent="0.2">
      <c r="A66" s="41">
        <v>45114</v>
      </c>
      <c r="B66" s="97">
        <v>438.60000600000001</v>
      </c>
      <c r="C66" s="97">
        <v>442.32998700000002</v>
      </c>
      <c r="D66" s="97">
        <v>435.83999599999999</v>
      </c>
      <c r="E66" s="49">
        <v>438.10000600000001</v>
      </c>
      <c r="F66" s="91">
        <f t="shared" si="0"/>
        <v>8.2400934730870439E-3</v>
      </c>
    </row>
    <row r="67" spans="1:6" x14ac:dyDescent="0.2">
      <c r="A67" s="41">
        <v>45117</v>
      </c>
      <c r="B67" s="97">
        <v>438.51998900000001</v>
      </c>
      <c r="C67" s="97">
        <v>444.41000400000001</v>
      </c>
      <c r="D67" s="97">
        <v>436.82000699999998</v>
      </c>
      <c r="E67" s="49">
        <v>441.709991</v>
      </c>
      <c r="F67" s="91">
        <f t="shared" ref="F67:F130" si="1">+(E68-E67)/E67</f>
        <v>-3.3958933023092975E-3</v>
      </c>
    </row>
    <row r="68" spans="1:6" x14ac:dyDescent="0.2">
      <c r="A68" s="41">
        <v>45118</v>
      </c>
      <c r="B68" s="97">
        <v>438.64999399999999</v>
      </c>
      <c r="C68" s="97">
        <v>440.79998799999998</v>
      </c>
      <c r="D68" s="97">
        <v>431.040009</v>
      </c>
      <c r="E68" s="49">
        <v>440.209991</v>
      </c>
      <c r="F68" s="91">
        <f t="shared" si="1"/>
        <v>8.7231027884598425E-3</v>
      </c>
    </row>
    <row r="69" spans="1:6" x14ac:dyDescent="0.2">
      <c r="A69" s="41">
        <v>45119</v>
      </c>
      <c r="B69" s="97">
        <v>444.54998799999998</v>
      </c>
      <c r="C69" s="97">
        <v>445.41000400000001</v>
      </c>
      <c r="D69" s="97">
        <v>437.75</v>
      </c>
      <c r="E69" s="49">
        <v>444.04998799999998</v>
      </c>
      <c r="F69" s="91">
        <f t="shared" si="1"/>
        <v>1.4255190116118184E-2</v>
      </c>
    </row>
    <row r="70" spans="1:6" x14ac:dyDescent="0.2">
      <c r="A70" s="41">
        <v>45120</v>
      </c>
      <c r="B70" s="97">
        <v>447</v>
      </c>
      <c r="C70" s="97">
        <v>451.67001299999998</v>
      </c>
      <c r="D70" s="97">
        <v>441.17999300000002</v>
      </c>
      <c r="E70" s="49">
        <v>450.38000499999998</v>
      </c>
      <c r="F70" s="91">
        <f t="shared" si="1"/>
        <v>-1.8806343323345291E-2</v>
      </c>
    </row>
    <row r="71" spans="1:6" x14ac:dyDescent="0.2">
      <c r="A71" s="41">
        <v>45121</v>
      </c>
      <c r="B71" s="97">
        <v>452.790009</v>
      </c>
      <c r="C71" s="97">
        <v>456.48001099999999</v>
      </c>
      <c r="D71" s="97">
        <v>439.70001200000002</v>
      </c>
      <c r="E71" s="49">
        <v>441.91000400000001</v>
      </c>
      <c r="F71" s="91">
        <f t="shared" si="1"/>
        <v>1.8420003906496694E-2</v>
      </c>
    </row>
    <row r="72" spans="1:6" x14ac:dyDescent="0.2">
      <c r="A72" s="41">
        <v>45124</v>
      </c>
      <c r="B72" s="97">
        <v>445.57000699999998</v>
      </c>
      <c r="C72" s="97">
        <v>456.67999300000002</v>
      </c>
      <c r="D72" s="97">
        <v>445.10998499999999</v>
      </c>
      <c r="E72" s="49">
        <v>450.04998799999998</v>
      </c>
      <c r="F72" s="91">
        <f t="shared" si="1"/>
        <v>5.4993891034166631E-2</v>
      </c>
    </row>
    <row r="73" spans="1:6" x14ac:dyDescent="0.2">
      <c r="A73" s="41">
        <v>45125</v>
      </c>
      <c r="B73" s="97">
        <v>451</v>
      </c>
      <c r="C73" s="97">
        <v>478.14999399999999</v>
      </c>
      <c r="D73" s="97">
        <v>448.77999899999998</v>
      </c>
      <c r="E73" s="49">
        <v>474.79998799999998</v>
      </c>
      <c r="F73" s="91">
        <f t="shared" si="1"/>
        <v>5.8761753801897746E-3</v>
      </c>
    </row>
    <row r="74" spans="1:6" x14ac:dyDescent="0.2">
      <c r="A74" s="41">
        <v>45126</v>
      </c>
      <c r="B74" s="97">
        <v>476.85998499999999</v>
      </c>
      <c r="C74" s="97">
        <v>485</v>
      </c>
      <c r="D74" s="97">
        <v>470</v>
      </c>
      <c r="E74" s="49">
        <v>477.58999599999999</v>
      </c>
      <c r="F74" s="91">
        <f t="shared" si="1"/>
        <v>-8.4109766403063446E-2</v>
      </c>
    </row>
    <row r="75" spans="1:6" x14ac:dyDescent="0.2">
      <c r="A75" s="41">
        <v>45127</v>
      </c>
      <c r="B75" s="97">
        <v>447</v>
      </c>
      <c r="C75" s="97">
        <v>448.5</v>
      </c>
      <c r="D75" s="97">
        <v>432</v>
      </c>
      <c r="E75" s="49">
        <v>437.42001299999998</v>
      </c>
      <c r="F75" s="91">
        <f t="shared" si="1"/>
        <v>-2.2678461673403094E-2</v>
      </c>
    </row>
    <row r="76" spans="1:6" x14ac:dyDescent="0.2">
      <c r="A76" s="41">
        <v>45128</v>
      </c>
      <c r="B76" s="97">
        <v>437.36999500000002</v>
      </c>
      <c r="C76" s="97">
        <v>438.23998999999998</v>
      </c>
      <c r="D76" s="97">
        <v>423.19000199999999</v>
      </c>
      <c r="E76" s="49">
        <v>427.5</v>
      </c>
      <c r="F76" s="91">
        <f t="shared" si="1"/>
        <v>2.0350760233918529E-3</v>
      </c>
    </row>
    <row r="77" spans="1:6" x14ac:dyDescent="0.2">
      <c r="A77" s="41">
        <v>45131</v>
      </c>
      <c r="B77" s="97">
        <v>425</v>
      </c>
      <c r="C77" s="97">
        <v>428.64001500000001</v>
      </c>
      <c r="D77" s="97">
        <v>419.19000199999999</v>
      </c>
      <c r="E77" s="49">
        <v>428.36999500000002</v>
      </c>
      <c r="F77" s="91">
        <f t="shared" si="1"/>
        <v>-1.5640287784395403E-3</v>
      </c>
    </row>
    <row r="78" spans="1:6" x14ac:dyDescent="0.2">
      <c r="A78" s="41">
        <v>45132</v>
      </c>
      <c r="B78" s="97">
        <v>427.17999300000002</v>
      </c>
      <c r="C78" s="97">
        <v>430.88000499999998</v>
      </c>
      <c r="D78" s="97">
        <v>426.13000499999998</v>
      </c>
      <c r="E78" s="49">
        <v>427.70001200000002</v>
      </c>
      <c r="F78" s="91">
        <f t="shared" si="1"/>
        <v>-1.1760577177631765E-2</v>
      </c>
    </row>
    <row r="79" spans="1:6" x14ac:dyDescent="0.2">
      <c r="A79" s="41">
        <v>45133</v>
      </c>
      <c r="B79" s="97">
        <v>424.20001200000002</v>
      </c>
      <c r="C79" s="97">
        <v>425.26001000000002</v>
      </c>
      <c r="D79" s="97">
        <v>415.58999599999999</v>
      </c>
      <c r="E79" s="49">
        <v>422.67001299999998</v>
      </c>
      <c r="F79" s="91">
        <f t="shared" si="1"/>
        <v>-2.2476162745900783E-2</v>
      </c>
    </row>
    <row r="80" spans="1:6" x14ac:dyDescent="0.2">
      <c r="A80" s="41">
        <v>45134</v>
      </c>
      <c r="B80" s="97">
        <v>426.89999399999999</v>
      </c>
      <c r="C80" s="97">
        <v>427.51998900000001</v>
      </c>
      <c r="D80" s="97">
        <v>411.88000499999998</v>
      </c>
      <c r="E80" s="49">
        <v>413.17001299999998</v>
      </c>
      <c r="F80" s="91">
        <f t="shared" si="1"/>
        <v>3.0520090043417533E-2</v>
      </c>
    </row>
    <row r="81" spans="1:6" x14ac:dyDescent="0.2">
      <c r="A81" s="41">
        <v>45135</v>
      </c>
      <c r="B81" s="97">
        <v>415.55999800000001</v>
      </c>
      <c r="C81" s="97">
        <v>427.47000100000002</v>
      </c>
      <c r="D81" s="97">
        <v>413.76001000000002</v>
      </c>
      <c r="E81" s="49">
        <v>425.77999899999998</v>
      </c>
      <c r="F81" s="91">
        <f t="shared" si="1"/>
        <v>3.0978444339749389E-2</v>
      </c>
    </row>
    <row r="82" spans="1:6" x14ac:dyDescent="0.2">
      <c r="A82" s="41">
        <v>45138</v>
      </c>
      <c r="B82" s="97">
        <v>426.51001000000002</v>
      </c>
      <c r="C82" s="97">
        <v>439.13000499999998</v>
      </c>
      <c r="D82" s="97">
        <v>426.29998799999998</v>
      </c>
      <c r="E82" s="49">
        <v>438.97000100000002</v>
      </c>
      <c r="F82" s="91">
        <f t="shared" si="1"/>
        <v>-7.9733466797884348E-4</v>
      </c>
    </row>
    <row r="83" spans="1:6" x14ac:dyDescent="0.2">
      <c r="A83" s="41">
        <v>45139</v>
      </c>
      <c r="B83" s="97">
        <v>437.36999500000002</v>
      </c>
      <c r="C83" s="97">
        <v>445.25</v>
      </c>
      <c r="D83" s="97">
        <v>431.39999399999999</v>
      </c>
      <c r="E83" s="49">
        <v>438.61999500000002</v>
      </c>
      <c r="F83" s="91">
        <f t="shared" si="1"/>
        <v>-2.0336471436966756E-2</v>
      </c>
    </row>
    <row r="84" spans="1:6" x14ac:dyDescent="0.2">
      <c r="A84" s="41">
        <v>45140</v>
      </c>
      <c r="B84" s="97">
        <v>435.23001099999999</v>
      </c>
      <c r="C84" s="97">
        <v>435.55999800000001</v>
      </c>
      <c r="D84" s="97">
        <v>426.55999800000001</v>
      </c>
      <c r="E84" s="49">
        <v>429.70001200000002</v>
      </c>
      <c r="F84" s="91">
        <f t="shared" si="1"/>
        <v>3.0253385238443622E-3</v>
      </c>
    </row>
    <row r="85" spans="1:6" x14ac:dyDescent="0.2">
      <c r="A85" s="41">
        <v>45141</v>
      </c>
      <c r="B85" s="97">
        <v>427.79998799999998</v>
      </c>
      <c r="C85" s="97">
        <v>441.92999300000002</v>
      </c>
      <c r="D85" s="97">
        <v>427.19000199999999</v>
      </c>
      <c r="E85" s="49">
        <v>431</v>
      </c>
      <c r="F85" s="91">
        <f t="shared" si="1"/>
        <v>1.3921252900232195E-3</v>
      </c>
    </row>
    <row r="86" spans="1:6" x14ac:dyDescent="0.2">
      <c r="A86" s="41">
        <v>45142</v>
      </c>
      <c r="B86" s="97">
        <v>433.05999800000001</v>
      </c>
      <c r="C86" s="97">
        <v>436.5</v>
      </c>
      <c r="D86" s="97">
        <v>426.26998900000001</v>
      </c>
      <c r="E86" s="49">
        <v>431.60000600000001</v>
      </c>
      <c r="F86" s="91">
        <f t="shared" si="1"/>
        <v>2.1223363931093215E-2</v>
      </c>
    </row>
    <row r="87" spans="1:6" x14ac:dyDescent="0.2">
      <c r="A87" s="41">
        <v>45145</v>
      </c>
      <c r="B87" s="97">
        <v>436.459991</v>
      </c>
      <c r="C87" s="97">
        <v>441.10998499999999</v>
      </c>
      <c r="D87" s="97">
        <v>428.91000400000001</v>
      </c>
      <c r="E87" s="49">
        <v>440.76001000000002</v>
      </c>
      <c r="F87" s="91">
        <f t="shared" si="1"/>
        <v>-5.5813185048254211E-3</v>
      </c>
    </row>
    <row r="88" spans="1:6" x14ac:dyDescent="0.2">
      <c r="A88" s="41">
        <v>45146</v>
      </c>
      <c r="B88" s="97">
        <v>440.35998499999999</v>
      </c>
      <c r="C88" s="97">
        <v>443.57000699999998</v>
      </c>
      <c r="D88" s="97">
        <v>435.10000600000001</v>
      </c>
      <c r="E88" s="49">
        <v>438.29998799999998</v>
      </c>
      <c r="F88" s="91">
        <f t="shared" si="1"/>
        <v>-2.1446484730453592E-2</v>
      </c>
    </row>
    <row r="89" spans="1:6" x14ac:dyDescent="0.2">
      <c r="A89" s="41">
        <v>45147</v>
      </c>
      <c r="B89" s="97">
        <v>439.73998999999998</v>
      </c>
      <c r="C89" s="97">
        <v>440.61999500000002</v>
      </c>
      <c r="D89" s="97">
        <v>427.58999599999999</v>
      </c>
      <c r="E89" s="49">
        <v>428.89999399999999</v>
      </c>
      <c r="F89" s="91">
        <f t="shared" si="1"/>
        <v>2.5181091515706529E-3</v>
      </c>
    </row>
    <row r="90" spans="1:6" x14ac:dyDescent="0.2">
      <c r="A90" s="41">
        <v>45148</v>
      </c>
      <c r="B90" s="97">
        <v>431.11999500000002</v>
      </c>
      <c r="C90" s="97">
        <v>438.11999500000002</v>
      </c>
      <c r="D90" s="97">
        <v>428.69000199999999</v>
      </c>
      <c r="E90" s="49">
        <v>429.98001099999999</v>
      </c>
      <c r="F90" s="91">
        <f t="shared" si="1"/>
        <v>-1.9349752981889141E-2</v>
      </c>
    </row>
    <row r="91" spans="1:6" x14ac:dyDescent="0.2">
      <c r="A91" s="41">
        <v>45149</v>
      </c>
      <c r="B91" s="97">
        <v>428.98001099999999</v>
      </c>
      <c r="C91" s="97">
        <v>430.63000499999998</v>
      </c>
      <c r="D91" s="97">
        <v>421.32998700000002</v>
      </c>
      <c r="E91" s="49">
        <v>421.66000400000001</v>
      </c>
      <c r="F91" s="91">
        <f t="shared" si="1"/>
        <v>1.4514051467874009E-2</v>
      </c>
    </row>
    <row r="92" spans="1:6" x14ac:dyDescent="0.2">
      <c r="A92" s="41">
        <v>45152</v>
      </c>
      <c r="B92" s="97">
        <v>421.98998999999998</v>
      </c>
      <c r="C92" s="97">
        <v>428.85000600000001</v>
      </c>
      <c r="D92" s="97">
        <v>418.77999899999998</v>
      </c>
      <c r="E92" s="49">
        <v>427.77999899999998</v>
      </c>
      <c r="F92" s="91">
        <f t="shared" si="1"/>
        <v>-9.5375824244647786E-3</v>
      </c>
    </row>
    <row r="93" spans="1:6" x14ac:dyDescent="0.2">
      <c r="A93" s="41">
        <v>45153</v>
      </c>
      <c r="B93" s="97">
        <v>424.41000400000001</v>
      </c>
      <c r="C93" s="97">
        <v>429.11999500000002</v>
      </c>
      <c r="D93" s="97">
        <v>421.040009</v>
      </c>
      <c r="E93" s="49">
        <v>423.70001200000002</v>
      </c>
      <c r="F93" s="91">
        <f t="shared" si="1"/>
        <v>-1.9471323498570021E-2</v>
      </c>
    </row>
    <row r="94" spans="1:6" x14ac:dyDescent="0.2">
      <c r="A94" s="41">
        <v>45154</v>
      </c>
      <c r="B94" s="97">
        <v>423.73001099999999</v>
      </c>
      <c r="C94" s="97">
        <v>424.51001000000002</v>
      </c>
      <c r="D94" s="97">
        <v>415.25</v>
      </c>
      <c r="E94" s="49">
        <v>415.45001200000002</v>
      </c>
      <c r="F94" s="91">
        <f t="shared" si="1"/>
        <v>-2.9967533133685442E-2</v>
      </c>
    </row>
    <row r="95" spans="1:6" x14ac:dyDescent="0.2">
      <c r="A95" s="41">
        <v>45155</v>
      </c>
      <c r="B95" s="97">
        <v>415</v>
      </c>
      <c r="C95" s="97">
        <v>415.23998999999998</v>
      </c>
      <c r="D95" s="97">
        <v>401.57998700000002</v>
      </c>
      <c r="E95" s="49">
        <v>403</v>
      </c>
      <c r="F95" s="91">
        <f t="shared" si="1"/>
        <v>3.7965235732009312E-3</v>
      </c>
    </row>
    <row r="96" spans="1:6" x14ac:dyDescent="0.2">
      <c r="A96" s="41">
        <v>45156</v>
      </c>
      <c r="B96" s="97">
        <v>399.32998700000002</v>
      </c>
      <c r="C96" s="97">
        <v>406.51998900000001</v>
      </c>
      <c r="D96" s="97">
        <v>398.14999399999999</v>
      </c>
      <c r="E96" s="49">
        <v>404.52999899999998</v>
      </c>
      <c r="F96" s="91">
        <f t="shared" si="1"/>
        <v>9.2947618453385027E-3</v>
      </c>
    </row>
    <row r="97" spans="1:6" x14ac:dyDescent="0.2">
      <c r="A97" s="41">
        <v>45159</v>
      </c>
      <c r="B97" s="97">
        <v>402.23001099999999</v>
      </c>
      <c r="C97" s="97">
        <v>409.60998499999999</v>
      </c>
      <c r="D97" s="97">
        <v>399.5</v>
      </c>
      <c r="E97" s="49">
        <v>408.290009</v>
      </c>
      <c r="F97" s="91">
        <f t="shared" si="1"/>
        <v>1.1952298347814789E-2</v>
      </c>
    </row>
    <row r="98" spans="1:6" x14ac:dyDescent="0.2">
      <c r="A98" s="41">
        <v>45160</v>
      </c>
      <c r="B98" s="97">
        <v>409</v>
      </c>
      <c r="C98" s="97">
        <v>415.73998999999998</v>
      </c>
      <c r="D98" s="97">
        <v>407.39999399999999</v>
      </c>
      <c r="E98" s="49">
        <v>413.17001299999998</v>
      </c>
      <c r="F98" s="91">
        <f t="shared" si="1"/>
        <v>3.4804014201292005E-2</v>
      </c>
    </row>
    <row r="99" spans="1:6" x14ac:dyDescent="0.2">
      <c r="A99" s="41">
        <v>45161</v>
      </c>
      <c r="B99" s="97">
        <v>418.39999399999999</v>
      </c>
      <c r="C99" s="97">
        <v>437.01998900000001</v>
      </c>
      <c r="D99" s="97">
        <v>417.709991</v>
      </c>
      <c r="E99" s="49">
        <v>427.54998799999998</v>
      </c>
      <c r="F99" s="91">
        <f t="shared" si="1"/>
        <v>-4.8228267053535646E-2</v>
      </c>
    </row>
    <row r="100" spans="1:6" x14ac:dyDescent="0.2">
      <c r="A100" s="41">
        <v>45162</v>
      </c>
      <c r="B100" s="97">
        <v>425.41000400000001</v>
      </c>
      <c r="C100" s="97">
        <v>427.58999599999999</v>
      </c>
      <c r="D100" s="97">
        <v>406.17001299999998</v>
      </c>
      <c r="E100" s="49">
        <v>406.92999300000002</v>
      </c>
      <c r="F100" s="91">
        <f t="shared" si="1"/>
        <v>2.23625836299561E-2</v>
      </c>
    </row>
    <row r="101" spans="1:6" x14ac:dyDescent="0.2">
      <c r="A101" s="41">
        <v>45163</v>
      </c>
      <c r="B101" s="97">
        <v>412</v>
      </c>
      <c r="C101" s="97">
        <v>419.25</v>
      </c>
      <c r="D101" s="97">
        <v>407.55999800000001</v>
      </c>
      <c r="E101" s="49">
        <v>416.02999899999998</v>
      </c>
      <c r="F101" s="91">
        <f t="shared" si="1"/>
        <v>4.8794534165312251E-3</v>
      </c>
    </row>
    <row r="102" spans="1:6" x14ac:dyDescent="0.2">
      <c r="A102" s="41">
        <v>45166</v>
      </c>
      <c r="B102" s="97">
        <v>418.040009</v>
      </c>
      <c r="C102" s="97">
        <v>419.82998700000002</v>
      </c>
      <c r="D102" s="97">
        <v>413.26998900000001</v>
      </c>
      <c r="E102" s="49">
        <v>418.05999800000001</v>
      </c>
      <c r="F102" s="91">
        <f t="shared" si="1"/>
        <v>2.8536554698065059E-2</v>
      </c>
    </row>
    <row r="103" spans="1:6" x14ac:dyDescent="0.2">
      <c r="A103" s="41">
        <v>45167</v>
      </c>
      <c r="B103" s="97">
        <v>416</v>
      </c>
      <c r="C103" s="97">
        <v>432.17001299999998</v>
      </c>
      <c r="D103" s="97">
        <v>414.5</v>
      </c>
      <c r="E103" s="49">
        <v>429.98998999999998</v>
      </c>
      <c r="F103" s="91">
        <f t="shared" si="1"/>
        <v>1.0884027788646907E-2</v>
      </c>
    </row>
    <row r="104" spans="1:6" x14ac:dyDescent="0.2">
      <c r="A104" s="41">
        <v>45168</v>
      </c>
      <c r="B104" s="97">
        <v>430.85000600000001</v>
      </c>
      <c r="C104" s="97">
        <v>438.16000400000001</v>
      </c>
      <c r="D104" s="97">
        <v>428.35000600000001</v>
      </c>
      <c r="E104" s="49">
        <v>434.67001299999998</v>
      </c>
      <c r="F104" s="91">
        <f t="shared" si="1"/>
        <v>-2.277635839581045E-3</v>
      </c>
    </row>
    <row r="105" spans="1:6" x14ac:dyDescent="0.2">
      <c r="A105" s="41">
        <v>45169</v>
      </c>
      <c r="B105" s="97">
        <v>431.23001099999999</v>
      </c>
      <c r="C105" s="97">
        <v>437.14999399999999</v>
      </c>
      <c r="D105" s="97">
        <v>431.23001099999999</v>
      </c>
      <c r="E105" s="49">
        <v>433.67999300000002</v>
      </c>
      <c r="F105" s="91">
        <f t="shared" si="1"/>
        <v>1.4296283204376361E-2</v>
      </c>
    </row>
    <row r="106" spans="1:6" x14ac:dyDescent="0.2">
      <c r="A106" s="41">
        <v>45170</v>
      </c>
      <c r="B106" s="97">
        <v>437.73001099999999</v>
      </c>
      <c r="C106" s="97">
        <v>445.5</v>
      </c>
      <c r="D106" s="97">
        <v>435.92999300000002</v>
      </c>
      <c r="E106" s="49">
        <v>439.88000499999998</v>
      </c>
      <c r="F106" s="91">
        <f t="shared" si="1"/>
        <v>2.0005428525900017E-2</v>
      </c>
    </row>
    <row r="107" spans="1:6" x14ac:dyDescent="0.2">
      <c r="A107" s="41">
        <v>45174</v>
      </c>
      <c r="B107" s="97">
        <v>438.39001500000001</v>
      </c>
      <c r="C107" s="97">
        <v>453.45001200000002</v>
      </c>
      <c r="D107" s="97">
        <v>438</v>
      </c>
      <c r="E107" s="49">
        <v>448.67999300000002</v>
      </c>
      <c r="F107" s="91">
        <f t="shared" si="1"/>
        <v>-6.5079411731202418E-3</v>
      </c>
    </row>
    <row r="108" spans="1:6" x14ac:dyDescent="0.2">
      <c r="A108" s="41">
        <v>45175</v>
      </c>
      <c r="B108" s="97">
        <v>448.60998499999999</v>
      </c>
      <c r="C108" s="97">
        <v>451.39001500000001</v>
      </c>
      <c r="D108" s="97">
        <v>440.48998999999998</v>
      </c>
      <c r="E108" s="49">
        <v>445.76001000000002</v>
      </c>
      <c r="F108" s="91">
        <f t="shared" si="1"/>
        <v>-5.8775909485465445E-3</v>
      </c>
    </row>
    <row r="109" spans="1:6" x14ac:dyDescent="0.2">
      <c r="A109" s="41">
        <v>45176</v>
      </c>
      <c r="B109" s="97">
        <v>441.14999399999999</v>
      </c>
      <c r="C109" s="97">
        <v>444.60000600000001</v>
      </c>
      <c r="D109" s="97">
        <v>436.70001200000002</v>
      </c>
      <c r="E109" s="49">
        <v>443.14001500000001</v>
      </c>
      <c r="F109" s="91">
        <f t="shared" si="1"/>
        <v>-7.6731278713347627E-4</v>
      </c>
    </row>
    <row r="110" spans="1:6" x14ac:dyDescent="0.2">
      <c r="A110" s="41">
        <v>45177</v>
      </c>
      <c r="B110" s="97">
        <v>443.55999800000001</v>
      </c>
      <c r="C110" s="97">
        <v>446.80999800000001</v>
      </c>
      <c r="D110" s="97">
        <v>438.85000600000001</v>
      </c>
      <c r="E110" s="49">
        <v>442.79998799999998</v>
      </c>
      <c r="F110" s="91">
        <f t="shared" si="1"/>
        <v>5.781384528854165E-3</v>
      </c>
    </row>
    <row r="111" spans="1:6" x14ac:dyDescent="0.2">
      <c r="A111" s="41">
        <v>45180</v>
      </c>
      <c r="B111" s="97">
        <v>443.07000699999998</v>
      </c>
      <c r="C111" s="97">
        <v>449.89001500000001</v>
      </c>
      <c r="D111" s="97">
        <v>442.75</v>
      </c>
      <c r="E111" s="49">
        <v>445.35998499999999</v>
      </c>
      <c r="F111" s="91">
        <f t="shared" si="1"/>
        <v>-2.3958108854346225E-2</v>
      </c>
    </row>
    <row r="112" spans="1:6" x14ac:dyDescent="0.2">
      <c r="A112" s="41">
        <v>45181</v>
      </c>
      <c r="B112" s="97">
        <v>442.85000600000001</v>
      </c>
      <c r="C112" s="97">
        <v>445.44000199999999</v>
      </c>
      <c r="D112" s="97">
        <v>434.11999500000002</v>
      </c>
      <c r="E112" s="49">
        <v>434.69000199999999</v>
      </c>
      <c r="F112" s="91">
        <f t="shared" si="1"/>
        <v>-5.164602796638515E-2</v>
      </c>
    </row>
    <row r="113" spans="1:6" x14ac:dyDescent="0.2">
      <c r="A113" s="41">
        <v>45182</v>
      </c>
      <c r="B113" s="97">
        <v>435.5</v>
      </c>
      <c r="C113" s="97">
        <v>438.39999399999999</v>
      </c>
      <c r="D113" s="97">
        <v>410.69000199999999</v>
      </c>
      <c r="E113" s="49">
        <v>412.23998999999998</v>
      </c>
      <c r="F113" s="91">
        <f t="shared" si="1"/>
        <v>-2.8502814586231676E-2</v>
      </c>
    </row>
    <row r="114" spans="1:6" x14ac:dyDescent="0.2">
      <c r="A114" s="41">
        <v>45183</v>
      </c>
      <c r="B114" s="97">
        <v>410.39999399999999</v>
      </c>
      <c r="C114" s="97">
        <v>411.39001500000001</v>
      </c>
      <c r="D114" s="97">
        <v>400</v>
      </c>
      <c r="E114" s="49">
        <v>400.48998999999998</v>
      </c>
      <c r="F114" s="91">
        <f t="shared" si="1"/>
        <v>-8.864111684788888E-3</v>
      </c>
    </row>
    <row r="115" spans="1:6" x14ac:dyDescent="0.2">
      <c r="A115" s="41">
        <v>45184</v>
      </c>
      <c r="B115" s="97">
        <v>401</v>
      </c>
      <c r="C115" s="97">
        <v>404.70001200000002</v>
      </c>
      <c r="D115" s="97">
        <v>395.02999899999998</v>
      </c>
      <c r="E115" s="49">
        <v>396.94000199999999</v>
      </c>
      <c r="F115" s="91">
        <f t="shared" si="1"/>
        <v>-6.3989721046053714E-3</v>
      </c>
    </row>
    <row r="116" spans="1:6" x14ac:dyDescent="0.2">
      <c r="A116" s="41">
        <v>45187</v>
      </c>
      <c r="B116" s="97">
        <v>395.5</v>
      </c>
      <c r="C116" s="97">
        <v>399.47000100000002</v>
      </c>
      <c r="D116" s="97">
        <v>392.60000600000001</v>
      </c>
      <c r="E116" s="49">
        <v>394.39999399999999</v>
      </c>
      <c r="F116" s="91">
        <f t="shared" si="1"/>
        <v>4.5639402317030021E-3</v>
      </c>
    </row>
    <row r="117" spans="1:6" x14ac:dyDescent="0.2">
      <c r="A117" s="41">
        <v>45188</v>
      </c>
      <c r="B117" s="97">
        <v>392.83999599999999</v>
      </c>
      <c r="C117" s="97">
        <v>398.23001099999999</v>
      </c>
      <c r="D117" s="97">
        <v>390.25</v>
      </c>
      <c r="E117" s="49">
        <v>396.20001200000002</v>
      </c>
      <c r="F117" s="91">
        <f t="shared" si="1"/>
        <v>-2.4987439929709112E-2</v>
      </c>
    </row>
    <row r="118" spans="1:6" x14ac:dyDescent="0.2">
      <c r="A118" s="41">
        <v>45189</v>
      </c>
      <c r="B118" s="97">
        <v>397.04998799999998</v>
      </c>
      <c r="C118" s="97">
        <v>397.98998999999998</v>
      </c>
      <c r="D118" s="97">
        <v>386.11999500000002</v>
      </c>
      <c r="E118" s="49">
        <v>386.29998799999998</v>
      </c>
      <c r="F118" s="91">
        <f t="shared" si="1"/>
        <v>-5.5656072140493895E-3</v>
      </c>
    </row>
    <row r="119" spans="1:6" x14ac:dyDescent="0.2">
      <c r="A119" s="41">
        <v>45190</v>
      </c>
      <c r="B119" s="97">
        <v>386.5</v>
      </c>
      <c r="C119" s="97">
        <v>395.89999399999999</v>
      </c>
      <c r="D119" s="97">
        <v>383.42001299999998</v>
      </c>
      <c r="E119" s="49">
        <v>384.14999399999999</v>
      </c>
      <c r="F119" s="91">
        <f t="shared" si="1"/>
        <v>-1.1297659944776637E-2</v>
      </c>
    </row>
    <row r="120" spans="1:6" x14ac:dyDescent="0.2">
      <c r="A120" s="41">
        <v>45191</v>
      </c>
      <c r="B120" s="97">
        <v>385</v>
      </c>
      <c r="C120" s="97">
        <v>386.88000499999998</v>
      </c>
      <c r="D120" s="97">
        <v>378.35998499999999</v>
      </c>
      <c r="E120" s="49">
        <v>379.80999800000001</v>
      </c>
      <c r="F120" s="91">
        <f t="shared" si="1"/>
        <v>1.3138121761607701E-2</v>
      </c>
    </row>
    <row r="121" spans="1:6" x14ac:dyDescent="0.2">
      <c r="A121" s="41">
        <v>45194</v>
      </c>
      <c r="B121" s="97">
        <v>382.89999399999999</v>
      </c>
      <c r="C121" s="97">
        <v>386.61999500000002</v>
      </c>
      <c r="D121" s="97">
        <v>380.80999800000001</v>
      </c>
      <c r="E121" s="49">
        <v>384.79998799999998</v>
      </c>
      <c r="F121" s="91">
        <f t="shared" si="1"/>
        <v>-1.4423046187828845E-2</v>
      </c>
    </row>
    <row r="122" spans="1:6" x14ac:dyDescent="0.2">
      <c r="A122" s="41">
        <v>45195</v>
      </c>
      <c r="B122" s="97">
        <v>382.88000499999998</v>
      </c>
      <c r="C122" s="97">
        <v>384.55999800000001</v>
      </c>
      <c r="D122" s="97">
        <v>377.35998499999999</v>
      </c>
      <c r="E122" s="49">
        <v>379.25</v>
      </c>
      <c r="F122" s="91">
        <f t="shared" si="1"/>
        <v>-4.3770705339486217E-3</v>
      </c>
    </row>
    <row r="123" spans="1:6" x14ac:dyDescent="0.2">
      <c r="A123" s="41">
        <v>45196</v>
      </c>
      <c r="B123" s="97">
        <v>382.39999399999999</v>
      </c>
      <c r="C123" s="97">
        <v>384.22000100000002</v>
      </c>
      <c r="D123" s="97">
        <v>376.25</v>
      </c>
      <c r="E123" s="49">
        <v>377.58999599999999</v>
      </c>
      <c r="F123" s="91">
        <f t="shared" si="1"/>
        <v>-3.2575306894518214E-3</v>
      </c>
    </row>
    <row r="124" spans="1:6" x14ac:dyDescent="0.2">
      <c r="A124" s="41">
        <v>45197</v>
      </c>
      <c r="B124" s="97">
        <v>375.60000600000001</v>
      </c>
      <c r="C124" s="97">
        <v>378.959991</v>
      </c>
      <c r="D124" s="97">
        <v>371.10000600000001</v>
      </c>
      <c r="E124" s="49">
        <v>376.35998499999999</v>
      </c>
      <c r="F124" s="91">
        <f t="shared" si="1"/>
        <v>3.2947737523159187E-3</v>
      </c>
    </row>
    <row r="125" spans="1:6" x14ac:dyDescent="0.2">
      <c r="A125" s="41">
        <v>45198</v>
      </c>
      <c r="B125" s="97">
        <v>380</v>
      </c>
      <c r="C125" s="97">
        <v>382.57998700000002</v>
      </c>
      <c r="D125" s="97">
        <v>375.35000600000001</v>
      </c>
      <c r="E125" s="49">
        <v>377.60000600000001</v>
      </c>
      <c r="F125" s="91">
        <f t="shared" si="1"/>
        <v>7.2298224486786935E-3</v>
      </c>
    </row>
    <row r="126" spans="1:6" x14ac:dyDescent="0.2">
      <c r="A126" s="41">
        <v>45201</v>
      </c>
      <c r="B126" s="97">
        <v>377.48001099999999</v>
      </c>
      <c r="C126" s="97">
        <v>384.80999800000001</v>
      </c>
      <c r="D126" s="97">
        <v>376.79998799999998</v>
      </c>
      <c r="E126" s="49">
        <v>380.32998700000002</v>
      </c>
      <c r="F126" s="91">
        <f t="shared" si="1"/>
        <v>-9.4128444308021839E-3</v>
      </c>
    </row>
    <row r="127" spans="1:6" x14ac:dyDescent="0.2">
      <c r="A127" s="41">
        <v>45202</v>
      </c>
      <c r="B127" s="97">
        <v>377.10998499999999</v>
      </c>
      <c r="C127" s="97">
        <v>394.89999399999999</v>
      </c>
      <c r="D127" s="97">
        <v>372.85000600000001</v>
      </c>
      <c r="E127" s="49">
        <v>376.75</v>
      </c>
      <c r="F127" s="91">
        <f t="shared" si="1"/>
        <v>3.9812607830124066E-4</v>
      </c>
    </row>
    <row r="128" spans="1:6" x14ac:dyDescent="0.2">
      <c r="A128" s="41">
        <v>45203</v>
      </c>
      <c r="B128" s="97">
        <v>376.5</v>
      </c>
      <c r="C128" s="97">
        <v>380.22000100000002</v>
      </c>
      <c r="D128" s="97">
        <v>373.57998700000002</v>
      </c>
      <c r="E128" s="49">
        <v>376.89999399999999</v>
      </c>
      <c r="F128" s="91">
        <f t="shared" si="1"/>
        <v>-1.1435388879311066E-2</v>
      </c>
    </row>
    <row r="129" spans="1:6" x14ac:dyDescent="0.2">
      <c r="A129" s="41">
        <v>45204</v>
      </c>
      <c r="B129" s="97">
        <v>378.01001000000002</v>
      </c>
      <c r="C129" s="97">
        <v>378.60000600000001</v>
      </c>
      <c r="D129" s="97">
        <v>367.23998999999998</v>
      </c>
      <c r="E129" s="49">
        <v>372.58999599999999</v>
      </c>
      <c r="F129" s="91">
        <f t="shared" si="1"/>
        <v>2.394056226888077E-2</v>
      </c>
    </row>
    <row r="130" spans="1:6" x14ac:dyDescent="0.2">
      <c r="A130" s="41">
        <v>45205</v>
      </c>
      <c r="B130" s="97">
        <v>368.42999300000002</v>
      </c>
      <c r="C130" s="97">
        <v>382.51998900000001</v>
      </c>
      <c r="D130" s="97">
        <v>367.76998900000001</v>
      </c>
      <c r="E130" s="49">
        <v>381.51001000000002</v>
      </c>
      <c r="F130" s="91">
        <f t="shared" si="1"/>
        <v>1.163796986611175E-2</v>
      </c>
    </row>
    <row r="131" spans="1:6" x14ac:dyDescent="0.2">
      <c r="A131" s="41">
        <v>45208</v>
      </c>
      <c r="B131" s="97">
        <v>378.04998799999998</v>
      </c>
      <c r="C131" s="97">
        <v>387.17001299999998</v>
      </c>
      <c r="D131" s="97">
        <v>377.76001000000002</v>
      </c>
      <c r="E131" s="49">
        <v>385.95001200000002</v>
      </c>
      <c r="F131" s="91">
        <f t="shared" ref="F131:F194" si="2">+(E132-E131)/E131</f>
        <v>-3.2724458109357535E-2</v>
      </c>
    </row>
    <row r="132" spans="1:6" x14ac:dyDescent="0.2">
      <c r="A132" s="41">
        <v>45209</v>
      </c>
      <c r="B132" s="97">
        <v>385.57998700000002</v>
      </c>
      <c r="C132" s="97">
        <v>388.70001200000002</v>
      </c>
      <c r="D132" s="97">
        <v>372.25</v>
      </c>
      <c r="E132" s="49">
        <v>373.32000699999998</v>
      </c>
      <c r="F132" s="91">
        <f t="shared" si="2"/>
        <v>-1.9795386964085081E-2</v>
      </c>
    </row>
    <row r="133" spans="1:6" x14ac:dyDescent="0.2">
      <c r="A133" s="41">
        <v>45210</v>
      </c>
      <c r="B133" s="97">
        <v>372.77999899999998</v>
      </c>
      <c r="C133" s="97">
        <v>377.80999800000001</v>
      </c>
      <c r="D133" s="97">
        <v>365.33999599999999</v>
      </c>
      <c r="E133" s="49">
        <v>365.92999300000002</v>
      </c>
      <c r="F133" s="91">
        <f t="shared" si="2"/>
        <v>-1.2925917772474062E-2</v>
      </c>
    </row>
    <row r="134" spans="1:6" x14ac:dyDescent="0.2">
      <c r="A134" s="41">
        <v>45211</v>
      </c>
      <c r="B134" s="97">
        <v>366.48001099999999</v>
      </c>
      <c r="C134" s="97">
        <v>368.82998700000002</v>
      </c>
      <c r="D134" s="97">
        <v>359.04998799999998</v>
      </c>
      <c r="E134" s="49">
        <v>361.20001200000002</v>
      </c>
      <c r="F134" s="91">
        <f t="shared" si="2"/>
        <v>-1.5282444121291974E-2</v>
      </c>
    </row>
    <row r="135" spans="1:6" x14ac:dyDescent="0.2">
      <c r="A135" s="41">
        <v>45212</v>
      </c>
      <c r="B135" s="97">
        <v>355.64001500000001</v>
      </c>
      <c r="C135" s="97">
        <v>358.92999300000002</v>
      </c>
      <c r="D135" s="97">
        <v>352.04998799999998</v>
      </c>
      <c r="E135" s="49">
        <v>355.67999300000002</v>
      </c>
      <c r="F135" s="91">
        <f t="shared" si="2"/>
        <v>1.4451231728403544E-2</v>
      </c>
    </row>
    <row r="136" spans="1:6" x14ac:dyDescent="0.2">
      <c r="A136" s="41">
        <v>45215</v>
      </c>
      <c r="B136" s="97">
        <v>356.209991</v>
      </c>
      <c r="C136" s="97">
        <v>363.07998700000002</v>
      </c>
      <c r="D136" s="97">
        <v>354.76998900000001</v>
      </c>
      <c r="E136" s="49">
        <v>360.82000699999998</v>
      </c>
      <c r="F136" s="91">
        <f t="shared" si="2"/>
        <v>-1.4134487836202362E-2</v>
      </c>
    </row>
    <row r="137" spans="1:6" x14ac:dyDescent="0.2">
      <c r="A137" s="41">
        <v>45216</v>
      </c>
      <c r="B137" s="97">
        <v>361.10000600000001</v>
      </c>
      <c r="C137" s="97">
        <v>362.70001200000002</v>
      </c>
      <c r="D137" s="97">
        <v>353.89001500000001</v>
      </c>
      <c r="E137" s="49">
        <v>355.72000100000002</v>
      </c>
      <c r="F137" s="91">
        <f t="shared" si="2"/>
        <v>-2.6790731398879174E-2</v>
      </c>
    </row>
    <row r="138" spans="1:6" x14ac:dyDescent="0.2">
      <c r="A138" s="41">
        <v>45217</v>
      </c>
      <c r="B138" s="97">
        <v>351</v>
      </c>
      <c r="C138" s="97">
        <v>354.790009</v>
      </c>
      <c r="D138" s="97">
        <v>344.73001099999999</v>
      </c>
      <c r="E138" s="49">
        <v>346.19000199999999</v>
      </c>
      <c r="F138" s="91">
        <f t="shared" si="2"/>
        <v>0.16054763765245889</v>
      </c>
    </row>
    <row r="139" spans="1:6" x14ac:dyDescent="0.2">
      <c r="A139" s="41">
        <v>45218</v>
      </c>
      <c r="B139" s="97">
        <v>404.73998999999998</v>
      </c>
      <c r="C139" s="97">
        <v>408.95001200000002</v>
      </c>
      <c r="D139" s="97">
        <v>392.26001000000002</v>
      </c>
      <c r="E139" s="49">
        <v>401.76998900000001</v>
      </c>
      <c r="F139" s="91">
        <f t="shared" si="2"/>
        <v>-2.0160739283092829E-3</v>
      </c>
    </row>
    <row r="140" spans="1:6" x14ac:dyDescent="0.2">
      <c r="A140" s="41">
        <v>45219</v>
      </c>
      <c r="B140" s="97">
        <v>405.63000499999998</v>
      </c>
      <c r="C140" s="97">
        <v>410.64001500000001</v>
      </c>
      <c r="D140" s="97">
        <v>398.01001000000002</v>
      </c>
      <c r="E140" s="49">
        <v>400.959991</v>
      </c>
      <c r="F140" s="91">
        <f t="shared" si="2"/>
        <v>1.4664817268513913E-2</v>
      </c>
    </row>
    <row r="141" spans="1:6" x14ac:dyDescent="0.2">
      <c r="A141" s="41">
        <v>45222</v>
      </c>
      <c r="B141" s="97">
        <v>403.32000699999998</v>
      </c>
      <c r="C141" s="97">
        <v>407.540009</v>
      </c>
      <c r="D141" s="97">
        <v>398.51998900000001</v>
      </c>
      <c r="E141" s="49">
        <v>406.83999599999999</v>
      </c>
      <c r="F141" s="91">
        <f t="shared" si="2"/>
        <v>1.69354416176919E-2</v>
      </c>
    </row>
    <row r="142" spans="1:6" x14ac:dyDescent="0.2">
      <c r="A142" s="41">
        <v>45223</v>
      </c>
      <c r="B142" s="97">
        <v>409.67999300000002</v>
      </c>
      <c r="C142" s="97">
        <v>416.69000199999999</v>
      </c>
      <c r="D142" s="97">
        <v>408.39001500000001</v>
      </c>
      <c r="E142" s="49">
        <v>413.73001099999999</v>
      </c>
      <c r="F142" s="91">
        <f t="shared" si="2"/>
        <v>-5.9942738840861858E-3</v>
      </c>
    </row>
    <row r="143" spans="1:6" x14ac:dyDescent="0.2">
      <c r="A143" s="41">
        <v>45224</v>
      </c>
      <c r="B143" s="97">
        <v>416.01998900000001</v>
      </c>
      <c r="C143" s="97">
        <v>418.83999599999999</v>
      </c>
      <c r="D143" s="97">
        <v>410.10998499999999</v>
      </c>
      <c r="E143" s="49">
        <v>411.25</v>
      </c>
      <c r="F143" s="91">
        <f t="shared" si="2"/>
        <v>-1.8747698480243168E-2</v>
      </c>
    </row>
    <row r="144" spans="1:6" x14ac:dyDescent="0.2">
      <c r="A144" s="41">
        <v>45225</v>
      </c>
      <c r="B144" s="97">
        <v>411.42001299999998</v>
      </c>
      <c r="C144" s="97">
        <v>417.30999800000001</v>
      </c>
      <c r="D144" s="97">
        <v>401.540009</v>
      </c>
      <c r="E144" s="49">
        <v>403.540009</v>
      </c>
      <c r="F144" s="91">
        <f t="shared" si="2"/>
        <v>-1.4050686111770346E-2</v>
      </c>
    </row>
    <row r="145" spans="1:6" x14ac:dyDescent="0.2">
      <c r="A145" s="41">
        <v>45226</v>
      </c>
      <c r="B145" s="97">
        <v>406.42001299999998</v>
      </c>
      <c r="C145" s="97">
        <v>410.209991</v>
      </c>
      <c r="D145" s="97">
        <v>395.61999500000002</v>
      </c>
      <c r="E145" s="49">
        <v>397.86999500000002</v>
      </c>
      <c r="F145" s="91">
        <f t="shared" si="2"/>
        <v>3.0688396092799105E-2</v>
      </c>
    </row>
    <row r="146" spans="1:6" x14ac:dyDescent="0.2">
      <c r="A146" s="41">
        <v>45229</v>
      </c>
      <c r="B146" s="97">
        <v>402.35000600000001</v>
      </c>
      <c r="C146" s="97">
        <v>412.82000699999998</v>
      </c>
      <c r="D146" s="97">
        <v>399.41000400000001</v>
      </c>
      <c r="E146" s="49">
        <v>410.07998700000002</v>
      </c>
      <c r="F146" s="91">
        <f t="shared" si="2"/>
        <v>3.9260999098694755E-3</v>
      </c>
    </row>
    <row r="147" spans="1:6" x14ac:dyDescent="0.2">
      <c r="A147" s="41">
        <v>45230</v>
      </c>
      <c r="B147" s="97">
        <v>409.23998999999998</v>
      </c>
      <c r="C147" s="97">
        <v>412.51998900000001</v>
      </c>
      <c r="D147" s="97">
        <v>404.63000499999998</v>
      </c>
      <c r="E147" s="49">
        <v>411.69000199999999</v>
      </c>
      <c r="F147" s="91">
        <f t="shared" si="2"/>
        <v>2.0646602926247405E-2</v>
      </c>
    </row>
    <row r="148" spans="1:6" x14ac:dyDescent="0.2">
      <c r="A148" s="41">
        <v>45231</v>
      </c>
      <c r="B148" s="97">
        <v>414.76998900000001</v>
      </c>
      <c r="C148" s="97">
        <v>420.60000600000001</v>
      </c>
      <c r="D148" s="97">
        <v>414.17999300000002</v>
      </c>
      <c r="E148" s="49">
        <v>420.19000199999999</v>
      </c>
      <c r="F148" s="91">
        <f t="shared" si="2"/>
        <v>1.0757012252757051E-2</v>
      </c>
    </row>
    <row r="149" spans="1:6" x14ac:dyDescent="0.2">
      <c r="A149" s="41">
        <v>45232</v>
      </c>
      <c r="B149" s="97">
        <v>421.17001299999998</v>
      </c>
      <c r="C149" s="97">
        <v>426.69000199999999</v>
      </c>
      <c r="D149" s="97">
        <v>417.10000600000001</v>
      </c>
      <c r="E149" s="49">
        <v>424.709991</v>
      </c>
      <c r="F149" s="91">
        <f t="shared" si="2"/>
        <v>1.8012276993973501E-2</v>
      </c>
    </row>
    <row r="150" spans="1:6" x14ac:dyDescent="0.2">
      <c r="A150" s="41">
        <v>45233</v>
      </c>
      <c r="B150" s="97">
        <v>428.76001000000002</v>
      </c>
      <c r="C150" s="97">
        <v>434.82000699999998</v>
      </c>
      <c r="D150" s="97">
        <v>425.52999899999998</v>
      </c>
      <c r="E150" s="49">
        <v>432.35998499999999</v>
      </c>
      <c r="F150" s="91">
        <f t="shared" si="2"/>
        <v>5.504683787978166E-3</v>
      </c>
    </row>
    <row r="151" spans="1:6" x14ac:dyDescent="0.2">
      <c r="A151" s="41">
        <v>45236</v>
      </c>
      <c r="B151" s="97">
        <v>434.38000499999998</v>
      </c>
      <c r="C151" s="97">
        <v>435.02999899999998</v>
      </c>
      <c r="D151" s="97">
        <v>429.60998499999999</v>
      </c>
      <c r="E151" s="49">
        <v>434.73998999999998</v>
      </c>
      <c r="F151" s="91">
        <f t="shared" si="2"/>
        <v>-2.990408128775612E-4</v>
      </c>
    </row>
    <row r="152" spans="1:6" x14ac:dyDescent="0.2">
      <c r="A152" s="41">
        <v>45237</v>
      </c>
      <c r="B152" s="97">
        <v>436.17999300000002</v>
      </c>
      <c r="C152" s="97">
        <v>437.64001500000001</v>
      </c>
      <c r="D152" s="97">
        <v>431</v>
      </c>
      <c r="E152" s="49">
        <v>434.60998499999999</v>
      </c>
      <c r="F152" s="91">
        <f t="shared" si="2"/>
        <v>4.6938843340196103E-3</v>
      </c>
    </row>
    <row r="153" spans="1:6" x14ac:dyDescent="0.2">
      <c r="A153" s="41">
        <v>45238</v>
      </c>
      <c r="B153" s="97">
        <v>435</v>
      </c>
      <c r="C153" s="97">
        <v>438.07000699999998</v>
      </c>
      <c r="D153" s="97">
        <v>433.67999300000002</v>
      </c>
      <c r="E153" s="49">
        <v>436.64999399999999</v>
      </c>
      <c r="F153" s="91">
        <f t="shared" si="2"/>
        <v>-3.435245667265485E-3</v>
      </c>
    </row>
    <row r="154" spans="1:6" x14ac:dyDescent="0.2">
      <c r="A154" s="41">
        <v>45239</v>
      </c>
      <c r="B154" s="97">
        <v>438.02999899999998</v>
      </c>
      <c r="C154" s="97">
        <v>440.38000499999998</v>
      </c>
      <c r="D154" s="97">
        <v>434.35000600000001</v>
      </c>
      <c r="E154" s="49">
        <v>435.14999399999999</v>
      </c>
      <c r="F154" s="91">
        <f t="shared" si="2"/>
        <v>2.7783514113986142E-2</v>
      </c>
    </row>
    <row r="155" spans="1:6" x14ac:dyDescent="0.2">
      <c r="A155" s="41">
        <v>45240</v>
      </c>
      <c r="B155" s="97">
        <v>437.48001099999999</v>
      </c>
      <c r="C155" s="97">
        <v>447.48001099999999</v>
      </c>
      <c r="D155" s="97">
        <v>435.51001000000002</v>
      </c>
      <c r="E155" s="49">
        <v>447.23998999999998</v>
      </c>
      <c r="F155" s="91">
        <f t="shared" si="2"/>
        <v>-5.8581411738247297E-3</v>
      </c>
    </row>
    <row r="156" spans="1:6" x14ac:dyDescent="0.2">
      <c r="A156" s="41">
        <v>45243</v>
      </c>
      <c r="B156" s="97">
        <v>447.25</v>
      </c>
      <c r="C156" s="97">
        <v>448.42999300000002</v>
      </c>
      <c r="D156" s="97">
        <v>442.60000600000001</v>
      </c>
      <c r="E156" s="49">
        <v>444.61999500000002</v>
      </c>
      <c r="F156" s="91">
        <f t="shared" si="2"/>
        <v>9.0639176045152342E-3</v>
      </c>
    </row>
    <row r="157" spans="1:6" x14ac:dyDescent="0.2">
      <c r="A157" s="41">
        <v>45244</v>
      </c>
      <c r="B157" s="97">
        <v>448.77999899999998</v>
      </c>
      <c r="C157" s="97">
        <v>454.07998700000002</v>
      </c>
      <c r="D157" s="97">
        <v>445.64001500000001</v>
      </c>
      <c r="E157" s="49">
        <v>448.64999399999999</v>
      </c>
      <c r="F157" s="91">
        <f t="shared" si="2"/>
        <v>2.9622218160555689E-2</v>
      </c>
    </row>
    <row r="158" spans="1:6" x14ac:dyDescent="0.2">
      <c r="A158" s="41">
        <v>45245</v>
      </c>
      <c r="B158" s="97">
        <v>452.80999800000001</v>
      </c>
      <c r="C158" s="97">
        <v>462.75</v>
      </c>
      <c r="D158" s="97">
        <v>452.45001200000002</v>
      </c>
      <c r="E158" s="49">
        <v>461.94000199999999</v>
      </c>
      <c r="F158" s="91">
        <f t="shared" si="2"/>
        <v>1.0845585959884078E-2</v>
      </c>
    </row>
    <row r="159" spans="1:6" x14ac:dyDescent="0.2">
      <c r="A159" s="41">
        <v>45246</v>
      </c>
      <c r="B159" s="97">
        <v>463</v>
      </c>
      <c r="C159" s="97">
        <v>467.27999899999998</v>
      </c>
      <c r="D159" s="97">
        <v>459.64999399999999</v>
      </c>
      <c r="E159" s="49">
        <v>466.95001200000002</v>
      </c>
      <c r="F159" s="91">
        <f t="shared" si="2"/>
        <v>-2.2272362635681873E-3</v>
      </c>
    </row>
    <row r="160" spans="1:6" x14ac:dyDescent="0.2">
      <c r="A160" s="41">
        <v>45247</v>
      </c>
      <c r="B160" s="97">
        <v>466.95001200000002</v>
      </c>
      <c r="C160" s="97">
        <v>467.64999399999999</v>
      </c>
      <c r="D160" s="97">
        <v>462.76001000000002</v>
      </c>
      <c r="E160" s="49">
        <v>465.91000400000001</v>
      </c>
      <c r="F160" s="91">
        <f t="shared" si="2"/>
        <v>1.837264048101446E-2</v>
      </c>
    </row>
    <row r="161" spans="1:6" x14ac:dyDescent="0.2">
      <c r="A161" s="41">
        <v>45250</v>
      </c>
      <c r="B161" s="97">
        <v>465.39999399999999</v>
      </c>
      <c r="C161" s="97">
        <v>476.76001000000002</v>
      </c>
      <c r="D161" s="97">
        <v>465.39999399999999</v>
      </c>
      <c r="E161" s="49">
        <v>474.47000100000002</v>
      </c>
      <c r="F161" s="91">
        <f t="shared" si="2"/>
        <v>1.0116782915427995E-3</v>
      </c>
    </row>
    <row r="162" spans="1:6" x14ac:dyDescent="0.2">
      <c r="A162" s="41">
        <v>45251</v>
      </c>
      <c r="B162" s="97">
        <v>472.63000499999998</v>
      </c>
      <c r="C162" s="97">
        <v>477.01998900000001</v>
      </c>
      <c r="D162" s="97">
        <v>471.209991</v>
      </c>
      <c r="E162" s="49">
        <v>474.95001200000002</v>
      </c>
      <c r="F162" s="91">
        <f t="shared" si="2"/>
        <v>6.4217031749437764E-3</v>
      </c>
    </row>
    <row r="163" spans="1:6" x14ac:dyDescent="0.2">
      <c r="A163" s="41">
        <v>45252</v>
      </c>
      <c r="B163" s="97">
        <v>476.79998799999998</v>
      </c>
      <c r="C163" s="97">
        <v>482.70001200000002</v>
      </c>
      <c r="D163" s="97">
        <v>476.55999800000001</v>
      </c>
      <c r="E163" s="49">
        <v>478</v>
      </c>
      <c r="F163" s="91">
        <f t="shared" si="2"/>
        <v>3.2635941422594294E-3</v>
      </c>
    </row>
    <row r="164" spans="1:6" x14ac:dyDescent="0.2">
      <c r="A164" s="41">
        <v>45254</v>
      </c>
      <c r="B164" s="97">
        <v>477.10998499999999</v>
      </c>
      <c r="C164" s="97">
        <v>480.39999399999999</v>
      </c>
      <c r="D164" s="97">
        <v>475.20001200000002</v>
      </c>
      <c r="E164" s="49">
        <v>479.55999800000001</v>
      </c>
      <c r="F164" s="91">
        <f t="shared" si="2"/>
        <v>-8.1321419973820301E-4</v>
      </c>
    </row>
    <row r="165" spans="1:6" x14ac:dyDescent="0.2">
      <c r="A165" s="41">
        <v>45257</v>
      </c>
      <c r="B165" s="97">
        <v>479.02999899999998</v>
      </c>
      <c r="C165" s="97">
        <v>482</v>
      </c>
      <c r="D165" s="97">
        <v>475.35000600000001</v>
      </c>
      <c r="E165" s="49">
        <v>479.17001299999998</v>
      </c>
      <c r="F165" s="91">
        <f t="shared" si="2"/>
        <v>-3.5480726127989795E-4</v>
      </c>
    </row>
    <row r="166" spans="1:6" x14ac:dyDescent="0.2">
      <c r="A166" s="41">
        <v>45258</v>
      </c>
      <c r="B166" s="97">
        <v>478.10998499999999</v>
      </c>
      <c r="C166" s="97">
        <v>480.5</v>
      </c>
      <c r="D166" s="97">
        <v>475.95001200000002</v>
      </c>
      <c r="E166" s="49">
        <v>479</v>
      </c>
      <c r="F166" s="91">
        <f t="shared" si="2"/>
        <v>-3.7787014613778857E-3</v>
      </c>
    </row>
    <row r="167" spans="1:6" x14ac:dyDescent="0.2">
      <c r="A167" s="41">
        <v>45259</v>
      </c>
      <c r="B167" s="97">
        <v>479</v>
      </c>
      <c r="C167" s="97">
        <v>480.98998999999998</v>
      </c>
      <c r="D167" s="97">
        <v>474.48998999999998</v>
      </c>
      <c r="E167" s="49">
        <v>477.19000199999999</v>
      </c>
      <c r="F167" s="91">
        <f t="shared" si="2"/>
        <v>-6.7478383589435892E-3</v>
      </c>
    </row>
    <row r="168" spans="1:6" x14ac:dyDescent="0.2">
      <c r="A168" s="41">
        <v>45260</v>
      </c>
      <c r="B168" s="97">
        <v>475.30999800000001</v>
      </c>
      <c r="C168" s="97">
        <v>478.58999599999999</v>
      </c>
      <c r="D168" s="97">
        <v>470.42001299999998</v>
      </c>
      <c r="E168" s="49">
        <v>473.97000100000002</v>
      </c>
      <c r="F168" s="91">
        <f t="shared" si="2"/>
        <v>-1.7363991355225133E-2</v>
      </c>
    </row>
    <row r="169" spans="1:6" x14ac:dyDescent="0.2">
      <c r="A169" s="41">
        <v>45261</v>
      </c>
      <c r="B169" s="97">
        <v>473.17001299999998</v>
      </c>
      <c r="C169" s="97">
        <v>475.23001099999999</v>
      </c>
      <c r="D169" s="97">
        <v>464.60000600000001</v>
      </c>
      <c r="E169" s="49">
        <v>465.73998999999998</v>
      </c>
      <c r="F169" s="91">
        <f t="shared" si="2"/>
        <v>-2.5421901177092365E-2</v>
      </c>
    </row>
    <row r="170" spans="1:6" x14ac:dyDescent="0.2">
      <c r="A170" s="41">
        <v>45264</v>
      </c>
      <c r="B170" s="97">
        <v>460.98998999999998</v>
      </c>
      <c r="C170" s="97">
        <v>461.20001200000002</v>
      </c>
      <c r="D170" s="97">
        <v>451.20001200000002</v>
      </c>
      <c r="E170" s="49">
        <v>453.89999399999999</v>
      </c>
      <c r="F170" s="91">
        <f t="shared" si="2"/>
        <v>2.7539105893885515E-3</v>
      </c>
    </row>
    <row r="171" spans="1:6" x14ac:dyDescent="0.2">
      <c r="A171" s="41">
        <v>45265</v>
      </c>
      <c r="B171" s="97">
        <v>450.70001200000002</v>
      </c>
      <c r="C171" s="97">
        <v>456.39001500000001</v>
      </c>
      <c r="D171" s="97">
        <v>449.57998700000002</v>
      </c>
      <c r="E171" s="49">
        <v>455.14999399999999</v>
      </c>
      <c r="F171" s="91">
        <f t="shared" si="2"/>
        <v>-1.8499358697124366E-2</v>
      </c>
    </row>
    <row r="172" spans="1:6" x14ac:dyDescent="0.2">
      <c r="A172" s="41">
        <v>45266</v>
      </c>
      <c r="B172" s="97">
        <v>460</v>
      </c>
      <c r="C172" s="97">
        <v>460.5</v>
      </c>
      <c r="D172" s="97">
        <v>445.73001099999999</v>
      </c>
      <c r="E172" s="49">
        <v>446.73001099999999</v>
      </c>
      <c r="F172" s="91">
        <f t="shared" si="2"/>
        <v>1.1796809863306923E-2</v>
      </c>
    </row>
    <row r="173" spans="1:6" x14ac:dyDescent="0.2">
      <c r="A173" s="41">
        <v>45267</v>
      </c>
      <c r="B173" s="97">
        <v>450.85000600000001</v>
      </c>
      <c r="C173" s="97">
        <v>452.89001500000001</v>
      </c>
      <c r="D173" s="97">
        <v>448.32000699999998</v>
      </c>
      <c r="E173" s="49">
        <v>452</v>
      </c>
      <c r="F173" s="91">
        <f t="shared" si="2"/>
        <v>3.8938274336283683E-3</v>
      </c>
    </row>
    <row r="174" spans="1:6" x14ac:dyDescent="0.2">
      <c r="A174" s="41">
        <v>45268</v>
      </c>
      <c r="B174" s="97">
        <v>450.76001000000002</v>
      </c>
      <c r="C174" s="97">
        <v>455.5</v>
      </c>
      <c r="D174" s="97">
        <v>450.76001000000002</v>
      </c>
      <c r="E174" s="49">
        <v>453.76001000000002</v>
      </c>
      <c r="F174" s="91">
        <f t="shared" si="2"/>
        <v>1.3509354868006069E-2</v>
      </c>
    </row>
    <row r="175" spans="1:6" x14ac:dyDescent="0.2">
      <c r="A175" s="41">
        <v>45271</v>
      </c>
      <c r="B175" s="97">
        <v>459.35998499999999</v>
      </c>
      <c r="C175" s="97">
        <v>470.64999399999999</v>
      </c>
      <c r="D175" s="97">
        <v>457.209991</v>
      </c>
      <c r="E175" s="49">
        <v>459.89001500000001</v>
      </c>
      <c r="F175" s="91">
        <f t="shared" si="2"/>
        <v>6.7624538445349687E-3</v>
      </c>
    </row>
    <row r="176" spans="1:6" x14ac:dyDescent="0.2">
      <c r="A176" s="41">
        <v>45272</v>
      </c>
      <c r="B176" s="97">
        <v>465.23001099999999</v>
      </c>
      <c r="C176" s="97">
        <v>465.60998499999999</v>
      </c>
      <c r="D176" s="97">
        <v>459.20001200000002</v>
      </c>
      <c r="E176" s="49">
        <v>463</v>
      </c>
      <c r="F176" s="91">
        <f t="shared" si="2"/>
        <v>3.6673889848812077E-2</v>
      </c>
    </row>
    <row r="177" spans="1:6" x14ac:dyDescent="0.2">
      <c r="A177" s="41">
        <v>45273</v>
      </c>
      <c r="B177" s="97">
        <v>461.98001099999999</v>
      </c>
      <c r="C177" s="97">
        <v>481.25</v>
      </c>
      <c r="D177" s="97">
        <v>461.98001099999999</v>
      </c>
      <c r="E177" s="49">
        <v>479.98001099999999</v>
      </c>
      <c r="F177" s="91">
        <f t="shared" si="2"/>
        <v>-2.1146763963885099E-2</v>
      </c>
    </row>
    <row r="178" spans="1:6" x14ac:dyDescent="0.2">
      <c r="A178" s="41">
        <v>45274</v>
      </c>
      <c r="B178" s="97">
        <v>480.35998499999999</v>
      </c>
      <c r="C178" s="97">
        <v>480.76001000000002</v>
      </c>
      <c r="D178" s="97">
        <v>464.76001000000002</v>
      </c>
      <c r="E178" s="49">
        <v>469.82998700000002</v>
      </c>
      <c r="F178" s="91">
        <f t="shared" si="2"/>
        <v>4.7464211772416951E-3</v>
      </c>
    </row>
    <row r="179" spans="1:6" x14ac:dyDescent="0.2">
      <c r="A179" s="41">
        <v>45275</v>
      </c>
      <c r="B179" s="97">
        <v>467.29998799999998</v>
      </c>
      <c r="C179" s="97">
        <v>473</v>
      </c>
      <c r="D179" s="97">
        <v>467.29998799999998</v>
      </c>
      <c r="E179" s="49">
        <v>472.05999800000001</v>
      </c>
      <c r="F179" s="91">
        <f t="shared" si="2"/>
        <v>2.9784343218168658E-2</v>
      </c>
    </row>
    <row r="180" spans="1:6" x14ac:dyDescent="0.2">
      <c r="A180" s="41">
        <v>45278</v>
      </c>
      <c r="B180" s="97">
        <v>476.29998799999998</v>
      </c>
      <c r="C180" s="97">
        <v>492.040009</v>
      </c>
      <c r="D180" s="97">
        <v>475.10000600000001</v>
      </c>
      <c r="E180" s="49">
        <v>486.11999500000002</v>
      </c>
      <c r="F180" s="91">
        <f t="shared" si="2"/>
        <v>1.830822449506524E-2</v>
      </c>
    </row>
    <row r="181" spans="1:6" x14ac:dyDescent="0.2">
      <c r="A181" s="41">
        <v>45279</v>
      </c>
      <c r="B181" s="97">
        <v>488.39999399999999</v>
      </c>
      <c r="C181" s="97">
        <v>496.14001500000001</v>
      </c>
      <c r="D181" s="97">
        <v>484.05999800000001</v>
      </c>
      <c r="E181" s="49">
        <v>495.01998900000001</v>
      </c>
      <c r="F181" s="91">
        <f t="shared" si="2"/>
        <v>-1.1615692553376869E-2</v>
      </c>
    </row>
    <row r="182" spans="1:6" x14ac:dyDescent="0.2">
      <c r="A182" s="41">
        <v>45280</v>
      </c>
      <c r="B182" s="97">
        <v>492</v>
      </c>
      <c r="C182" s="97">
        <v>500.89001500000001</v>
      </c>
      <c r="D182" s="97">
        <v>488.39001500000001</v>
      </c>
      <c r="E182" s="49">
        <v>489.26998900000001</v>
      </c>
      <c r="F182" s="91">
        <f t="shared" si="2"/>
        <v>4.782627286792334E-3</v>
      </c>
    </row>
    <row r="183" spans="1:6" x14ac:dyDescent="0.2">
      <c r="A183" s="41">
        <v>45281</v>
      </c>
      <c r="B183" s="97">
        <v>492.66000400000001</v>
      </c>
      <c r="C183" s="97">
        <v>494.39999399999999</v>
      </c>
      <c r="D183" s="97">
        <v>486.76998900000001</v>
      </c>
      <c r="E183" s="49">
        <v>491.60998499999999</v>
      </c>
      <c r="F183" s="91">
        <f t="shared" si="2"/>
        <v>-9.8654932730871444E-3</v>
      </c>
    </row>
    <row r="184" spans="1:6" x14ac:dyDescent="0.2">
      <c r="A184" s="41">
        <v>45282</v>
      </c>
      <c r="B184" s="97">
        <v>494</v>
      </c>
      <c r="C184" s="97">
        <v>496.01998900000001</v>
      </c>
      <c r="D184" s="97">
        <v>485.45001200000002</v>
      </c>
      <c r="E184" s="49">
        <v>486.76001000000002</v>
      </c>
      <c r="F184" s="91">
        <f t="shared" si="2"/>
        <v>9.1009777076797461E-3</v>
      </c>
    </row>
    <row r="185" spans="1:6" x14ac:dyDescent="0.2">
      <c r="A185" s="41">
        <v>45286</v>
      </c>
      <c r="B185" s="97">
        <v>489.39001500000001</v>
      </c>
      <c r="C185" s="97">
        <v>491.48001099999999</v>
      </c>
      <c r="D185" s="97">
        <v>486.38000499999998</v>
      </c>
      <c r="E185" s="49">
        <v>491.19000199999999</v>
      </c>
      <c r="F185" s="91">
        <f t="shared" si="2"/>
        <v>1.2215374856103139E-3</v>
      </c>
    </row>
    <row r="186" spans="1:6" x14ac:dyDescent="0.2">
      <c r="A186" s="41">
        <v>45287</v>
      </c>
      <c r="B186" s="97">
        <v>491.23998999999998</v>
      </c>
      <c r="C186" s="97">
        <v>494.01998900000001</v>
      </c>
      <c r="D186" s="97">
        <v>489.25</v>
      </c>
      <c r="E186" s="49">
        <v>491.790009</v>
      </c>
      <c r="F186" s="91">
        <f t="shared" si="2"/>
        <v>-2.6027348595444428E-3</v>
      </c>
    </row>
    <row r="187" spans="1:6" x14ac:dyDescent="0.2">
      <c r="A187" s="41">
        <v>45288</v>
      </c>
      <c r="B187" s="97">
        <v>492</v>
      </c>
      <c r="C187" s="97">
        <v>492.89001500000001</v>
      </c>
      <c r="D187" s="97">
        <v>489.07000699999998</v>
      </c>
      <c r="E187" s="49">
        <v>490.51001000000002</v>
      </c>
      <c r="F187" s="91">
        <f t="shared" si="2"/>
        <v>-7.4004707875381373E-3</v>
      </c>
    </row>
    <row r="188" spans="1:6" x14ac:dyDescent="0.2">
      <c r="A188" s="41">
        <v>45289</v>
      </c>
      <c r="B188" s="97">
        <v>490.36999500000002</v>
      </c>
      <c r="C188" s="97">
        <v>492.23001099999999</v>
      </c>
      <c r="D188" s="97">
        <v>481.94000199999999</v>
      </c>
      <c r="E188" s="49">
        <v>486.88000499999998</v>
      </c>
      <c r="F188" s="91">
        <f t="shared" si="2"/>
        <v>-3.7750584972163694E-2</v>
      </c>
    </row>
    <row r="189" spans="1:6" x14ac:dyDescent="0.2">
      <c r="A189" s="41">
        <v>45293</v>
      </c>
      <c r="B189" s="97">
        <v>483.19000199999999</v>
      </c>
      <c r="C189" s="97">
        <v>484.64999399999999</v>
      </c>
      <c r="D189" s="97">
        <v>461.85998499999999</v>
      </c>
      <c r="E189" s="49">
        <v>468.5</v>
      </c>
      <c r="F189" s="91">
        <f t="shared" si="2"/>
        <v>3.7566915688367611E-3</v>
      </c>
    </row>
    <row r="190" spans="1:6" x14ac:dyDescent="0.2">
      <c r="A190" s="41">
        <v>45294</v>
      </c>
      <c r="B190" s="97">
        <v>467.32000699999998</v>
      </c>
      <c r="C190" s="97">
        <v>475.04998799999998</v>
      </c>
      <c r="D190" s="97">
        <v>465.76998900000001</v>
      </c>
      <c r="E190" s="49">
        <v>470.26001000000002</v>
      </c>
      <c r="F190" s="91">
        <f t="shared" si="2"/>
        <v>9.3777971892612354E-3</v>
      </c>
    </row>
    <row r="191" spans="1:6" x14ac:dyDescent="0.2">
      <c r="A191" s="41">
        <v>45295</v>
      </c>
      <c r="B191" s="97">
        <v>472.98001099999999</v>
      </c>
      <c r="C191" s="97">
        <v>480.73998999999998</v>
      </c>
      <c r="D191" s="97">
        <v>466.52999899999998</v>
      </c>
      <c r="E191" s="49">
        <v>474.67001299999998</v>
      </c>
      <c r="F191" s="91">
        <f t="shared" si="2"/>
        <v>-1.2851349006535531E-3</v>
      </c>
    </row>
    <row r="192" spans="1:6" x14ac:dyDescent="0.2">
      <c r="A192" s="41">
        <v>45296</v>
      </c>
      <c r="B192" s="97">
        <v>476.5</v>
      </c>
      <c r="C192" s="97">
        <v>479.54998799999998</v>
      </c>
      <c r="D192" s="97">
        <v>471.79998799999998</v>
      </c>
      <c r="E192" s="49">
        <v>474.05999800000001</v>
      </c>
      <c r="F192" s="91">
        <f t="shared" si="2"/>
        <v>2.3140532941570757E-2</v>
      </c>
    </row>
    <row r="193" spans="1:6" x14ac:dyDescent="0.2">
      <c r="A193" s="41">
        <v>45299</v>
      </c>
      <c r="B193" s="97">
        <v>473.89001500000001</v>
      </c>
      <c r="C193" s="97">
        <v>485.23998999999998</v>
      </c>
      <c r="D193" s="97">
        <v>473.64999399999999</v>
      </c>
      <c r="E193" s="49">
        <v>485.02999899999998</v>
      </c>
      <c r="F193" s="91">
        <f t="shared" si="2"/>
        <v>-6.0614869308320664E-3</v>
      </c>
    </row>
    <row r="194" spans="1:6" x14ac:dyDescent="0.2">
      <c r="A194" s="41">
        <v>45300</v>
      </c>
      <c r="B194" s="97">
        <v>475.52999899999998</v>
      </c>
      <c r="C194" s="97">
        <v>485.08999599999999</v>
      </c>
      <c r="D194" s="97">
        <v>473.79998799999998</v>
      </c>
      <c r="E194" s="49">
        <v>482.08999599999999</v>
      </c>
      <c r="F194" s="91">
        <f t="shared" si="2"/>
        <v>-7.799392294379758E-3</v>
      </c>
    </row>
    <row r="195" spans="1:6" x14ac:dyDescent="0.2">
      <c r="A195" s="41">
        <v>45301</v>
      </c>
      <c r="B195" s="97">
        <v>481.60000600000001</v>
      </c>
      <c r="C195" s="97">
        <v>487</v>
      </c>
      <c r="D195" s="97">
        <v>472.95001200000002</v>
      </c>
      <c r="E195" s="49">
        <v>478.32998700000002</v>
      </c>
      <c r="F195" s="91">
        <f t="shared" ref="F195:F251" si="3">+(E196-E195)/E195</f>
        <v>2.9059486918598672E-2</v>
      </c>
    </row>
    <row r="196" spans="1:6" x14ac:dyDescent="0.2">
      <c r="A196" s="41">
        <v>45302</v>
      </c>
      <c r="B196" s="97">
        <v>492.540009</v>
      </c>
      <c r="C196" s="97">
        <v>503.41000400000001</v>
      </c>
      <c r="D196" s="97">
        <v>483.82000699999998</v>
      </c>
      <c r="E196" s="49">
        <v>492.23001099999999</v>
      </c>
      <c r="F196" s="91">
        <f t="shared" si="3"/>
        <v>-1.4222416032243004E-4</v>
      </c>
    </row>
    <row r="197" spans="1:6" x14ac:dyDescent="0.2">
      <c r="A197" s="41">
        <v>45303</v>
      </c>
      <c r="B197" s="97">
        <v>500.51001000000002</v>
      </c>
      <c r="C197" s="97">
        <v>500.790009</v>
      </c>
      <c r="D197" s="97">
        <v>490.60998499999999</v>
      </c>
      <c r="E197" s="49">
        <v>492.16000400000001</v>
      </c>
      <c r="F197" s="91">
        <f t="shared" si="3"/>
        <v>-2.2187934637614391E-2</v>
      </c>
    </row>
    <row r="198" spans="1:6" x14ac:dyDescent="0.2">
      <c r="A198" s="41">
        <v>45307</v>
      </c>
      <c r="B198" s="97">
        <v>490</v>
      </c>
      <c r="C198" s="97">
        <v>494.14999399999999</v>
      </c>
      <c r="D198" s="97">
        <v>478.01998900000001</v>
      </c>
      <c r="E198" s="49">
        <v>481.23998999999998</v>
      </c>
      <c r="F198" s="91">
        <f t="shared" si="3"/>
        <v>-1.8909546565320987E-3</v>
      </c>
    </row>
    <row r="199" spans="1:6" x14ac:dyDescent="0.2">
      <c r="A199" s="41">
        <v>45308</v>
      </c>
      <c r="B199" s="97">
        <v>484.5</v>
      </c>
      <c r="C199" s="97">
        <v>486.209991</v>
      </c>
      <c r="D199" s="97">
        <v>475.26001000000002</v>
      </c>
      <c r="E199" s="49">
        <v>480.32998700000002</v>
      </c>
      <c r="F199" s="91">
        <f t="shared" si="3"/>
        <v>1.0367895269466052E-2</v>
      </c>
    </row>
    <row r="200" spans="1:6" x14ac:dyDescent="0.2">
      <c r="A200" s="41">
        <v>45309</v>
      </c>
      <c r="B200" s="97">
        <v>480.02999899999998</v>
      </c>
      <c r="C200" s="97">
        <v>485.76998900000001</v>
      </c>
      <c r="D200" s="97">
        <v>478.01998900000001</v>
      </c>
      <c r="E200" s="49">
        <v>485.30999800000001</v>
      </c>
      <c r="F200" s="91">
        <f t="shared" si="3"/>
        <v>-4.8628423270191765E-3</v>
      </c>
    </row>
    <row r="201" spans="1:6" x14ac:dyDescent="0.2">
      <c r="A201" s="41">
        <v>45310</v>
      </c>
      <c r="B201" s="97">
        <v>484.98001099999999</v>
      </c>
      <c r="C201" s="97">
        <v>485.67001299999998</v>
      </c>
      <c r="D201" s="97">
        <v>476.05999800000001</v>
      </c>
      <c r="E201" s="49">
        <v>482.95001200000002</v>
      </c>
      <c r="F201" s="91">
        <f t="shared" si="3"/>
        <v>5.7148336917320275E-3</v>
      </c>
    </row>
    <row r="202" spans="1:6" x14ac:dyDescent="0.2">
      <c r="A202" s="41">
        <v>45313</v>
      </c>
      <c r="B202" s="97">
        <v>487.54998799999998</v>
      </c>
      <c r="C202" s="97">
        <v>489.79998799999998</v>
      </c>
      <c r="D202" s="97">
        <v>479.89999399999999</v>
      </c>
      <c r="E202" s="49">
        <v>485.709991</v>
      </c>
      <c r="F202" s="91">
        <f t="shared" si="3"/>
        <v>1.3341317082357465E-2</v>
      </c>
    </row>
    <row r="203" spans="1:6" x14ac:dyDescent="0.2">
      <c r="A203" s="41">
        <v>45314</v>
      </c>
      <c r="B203" s="97">
        <v>492</v>
      </c>
      <c r="C203" s="97">
        <v>498.959991</v>
      </c>
      <c r="D203" s="97">
        <v>481.39999399999999</v>
      </c>
      <c r="E203" s="49">
        <v>492.19000199999999</v>
      </c>
      <c r="F203" s="91">
        <f t="shared" si="3"/>
        <v>0.10703182264153352</v>
      </c>
    </row>
    <row r="204" spans="1:6" x14ac:dyDescent="0.2">
      <c r="A204" s="41">
        <v>45315</v>
      </c>
      <c r="B204" s="97">
        <v>537.75</v>
      </c>
      <c r="C204" s="97">
        <v>562.5</v>
      </c>
      <c r="D204" s="97">
        <v>537.07000700000003</v>
      </c>
      <c r="E204" s="49">
        <v>544.86999500000002</v>
      </c>
      <c r="F204" s="91">
        <f t="shared" si="3"/>
        <v>3.1438701263041623E-2</v>
      </c>
    </row>
    <row r="205" spans="1:6" x14ac:dyDescent="0.2">
      <c r="A205" s="41">
        <v>45316</v>
      </c>
      <c r="B205" s="97">
        <v>551.95001200000002</v>
      </c>
      <c r="C205" s="97">
        <v>563.46002199999998</v>
      </c>
      <c r="D205" s="97">
        <v>548.46002199999998</v>
      </c>
      <c r="E205" s="49">
        <v>562</v>
      </c>
      <c r="F205" s="91">
        <f t="shared" si="3"/>
        <v>1.4982176156583633E-2</v>
      </c>
    </row>
    <row r="206" spans="1:6" x14ac:dyDescent="0.2">
      <c r="A206" s="41">
        <v>45317</v>
      </c>
      <c r="B206" s="97">
        <v>561.80999799999995</v>
      </c>
      <c r="C206" s="97">
        <v>579.64001499999995</v>
      </c>
      <c r="D206" s="97">
        <v>558.42999299999997</v>
      </c>
      <c r="E206" s="49">
        <v>570.419983</v>
      </c>
      <c r="F206" s="91">
        <f t="shared" si="3"/>
        <v>9.4141074296831169E-3</v>
      </c>
    </row>
    <row r="207" spans="1:6" x14ac:dyDescent="0.2">
      <c r="A207" s="41">
        <v>45320</v>
      </c>
      <c r="B207" s="97">
        <v>571.34997599999997</v>
      </c>
      <c r="C207" s="97">
        <v>578.54998799999998</v>
      </c>
      <c r="D207" s="97">
        <v>562.67999299999997</v>
      </c>
      <c r="E207" s="49">
        <v>575.78997800000002</v>
      </c>
      <c r="F207" s="91">
        <f t="shared" si="3"/>
        <v>-2.2473475562994342E-2</v>
      </c>
    </row>
    <row r="208" spans="1:6" x14ac:dyDescent="0.2">
      <c r="A208" s="41">
        <v>45321</v>
      </c>
      <c r="B208" s="97">
        <v>567.32000700000003</v>
      </c>
      <c r="C208" s="97">
        <v>570.88000499999998</v>
      </c>
      <c r="D208" s="97">
        <v>560.82000700000003</v>
      </c>
      <c r="E208" s="49">
        <v>562.84997599999997</v>
      </c>
      <c r="F208" s="91">
        <f t="shared" si="3"/>
        <v>2.2386231744284234E-3</v>
      </c>
    </row>
    <row r="209" spans="1:10" x14ac:dyDescent="0.2">
      <c r="A209" s="41">
        <v>45322</v>
      </c>
      <c r="B209" s="97">
        <v>562.84997599999997</v>
      </c>
      <c r="C209" s="97">
        <v>572.15002400000003</v>
      </c>
      <c r="D209" s="97">
        <v>562.03997800000002</v>
      </c>
      <c r="E209" s="49">
        <v>564.10998500000005</v>
      </c>
      <c r="F209" s="91">
        <f t="shared" si="3"/>
        <v>6.027237755771889E-3</v>
      </c>
    </row>
    <row r="210" spans="1:10" x14ac:dyDescent="0.2">
      <c r="A210" s="41">
        <v>45323</v>
      </c>
      <c r="B210" s="97">
        <v>567.02002000000005</v>
      </c>
      <c r="C210" s="97">
        <v>572.65997300000004</v>
      </c>
      <c r="D210" s="97">
        <v>563.830017</v>
      </c>
      <c r="E210" s="49">
        <v>567.51000999999997</v>
      </c>
      <c r="F210" s="91">
        <f t="shared" si="3"/>
        <v>-5.0571707096409057E-3</v>
      </c>
    </row>
    <row r="211" spans="1:10" x14ac:dyDescent="0.2">
      <c r="A211" s="41">
        <v>45324</v>
      </c>
      <c r="B211" s="97">
        <v>564.52002000000005</v>
      </c>
      <c r="C211" s="97">
        <v>567.79998799999998</v>
      </c>
      <c r="D211" s="97">
        <v>562.36999500000002</v>
      </c>
      <c r="E211" s="49">
        <v>564.64001499999995</v>
      </c>
      <c r="F211" s="91">
        <f t="shared" si="3"/>
        <v>-4.5693130693190394E-3</v>
      </c>
    </row>
    <row r="212" spans="1:10" x14ac:dyDescent="0.2">
      <c r="A212" s="41">
        <v>45327</v>
      </c>
      <c r="B212" s="97">
        <v>562.46997099999999</v>
      </c>
      <c r="C212" s="97">
        <v>575.75</v>
      </c>
      <c r="D212" s="97">
        <v>557.20001200000002</v>
      </c>
      <c r="E212" s="49">
        <v>562.05999799999995</v>
      </c>
      <c r="F212" s="91">
        <f t="shared" si="3"/>
        <v>-1.0995254994111799E-2</v>
      </c>
    </row>
    <row r="213" spans="1:10" x14ac:dyDescent="0.2">
      <c r="A213" s="41">
        <v>45328</v>
      </c>
      <c r="B213" s="97">
        <v>564.11999500000002</v>
      </c>
      <c r="C213" s="97">
        <v>566.34002699999996</v>
      </c>
      <c r="D213" s="97">
        <v>554.36999500000002</v>
      </c>
      <c r="E213" s="49">
        <v>555.88000499999998</v>
      </c>
      <c r="F213" s="91">
        <f t="shared" si="3"/>
        <v>6.152376356836224E-3</v>
      </c>
    </row>
    <row r="214" spans="1:10" x14ac:dyDescent="0.2">
      <c r="A214" s="41">
        <v>45329</v>
      </c>
      <c r="B214" s="97">
        <v>558.15997300000004</v>
      </c>
      <c r="C214" s="97">
        <v>567.79998799999998</v>
      </c>
      <c r="D214" s="97">
        <v>554.97997999999995</v>
      </c>
      <c r="E214" s="49">
        <v>559.29998799999998</v>
      </c>
      <c r="F214" s="91">
        <f t="shared" si="3"/>
        <v>-1.376647624744758E-3</v>
      </c>
    </row>
    <row r="215" spans="1:10" x14ac:dyDescent="0.2">
      <c r="A215" s="41">
        <v>45330</v>
      </c>
      <c r="B215" s="97">
        <v>560.54998799999998</v>
      </c>
      <c r="C215" s="97">
        <v>563.70001200000002</v>
      </c>
      <c r="D215" s="97">
        <v>555.73999000000003</v>
      </c>
      <c r="E215" s="49">
        <v>558.53002900000001</v>
      </c>
      <c r="F215" s="91">
        <f t="shared" si="3"/>
        <v>4.9952157541023083E-3</v>
      </c>
    </row>
    <row r="216" spans="1:10" x14ac:dyDescent="0.2">
      <c r="A216" s="41">
        <v>45331</v>
      </c>
      <c r="B216" s="97">
        <v>565</v>
      </c>
      <c r="C216" s="97">
        <v>566</v>
      </c>
      <c r="D216" s="97">
        <v>558.09997599999997</v>
      </c>
      <c r="E216" s="49">
        <v>561.32000700000003</v>
      </c>
      <c r="F216" s="91">
        <f t="shared" si="3"/>
        <v>-6.1819122011093084E-3</v>
      </c>
    </row>
    <row r="217" spans="1:10" x14ac:dyDescent="0.2">
      <c r="A217" s="41">
        <v>45334</v>
      </c>
      <c r="B217" s="97">
        <v>560.35998500000005</v>
      </c>
      <c r="C217" s="97">
        <v>568.44000200000005</v>
      </c>
      <c r="D217" s="97">
        <v>557</v>
      </c>
      <c r="E217" s="49">
        <v>557.84997599999997</v>
      </c>
      <c r="F217" s="91">
        <f t="shared" si="3"/>
        <v>-5.9692679811102559E-3</v>
      </c>
    </row>
    <row r="218" spans="1:10" x14ac:dyDescent="0.2">
      <c r="A218" s="41">
        <v>45335</v>
      </c>
      <c r="B218" s="97">
        <v>550.79998799999998</v>
      </c>
      <c r="C218" s="97">
        <v>559.20001200000002</v>
      </c>
      <c r="D218" s="97">
        <v>549</v>
      </c>
      <c r="E218" s="49">
        <v>554.52002000000005</v>
      </c>
      <c r="F218" s="91">
        <f t="shared" si="3"/>
        <v>4.4741390942025776E-2</v>
      </c>
    </row>
    <row r="219" spans="1:10" x14ac:dyDescent="0.2">
      <c r="A219" s="41">
        <v>45336</v>
      </c>
      <c r="B219" s="97">
        <v>567.26000999999997</v>
      </c>
      <c r="C219" s="97">
        <v>581.25</v>
      </c>
      <c r="D219" s="97">
        <v>564.34002699999996</v>
      </c>
      <c r="E219" s="49">
        <v>579.330017</v>
      </c>
      <c r="F219" s="91">
        <f t="shared" si="3"/>
        <v>2.4390251817385085E-2</v>
      </c>
    </row>
    <row r="220" spans="1:10" x14ac:dyDescent="0.2">
      <c r="A220" s="41">
        <v>45337</v>
      </c>
      <c r="B220" s="97">
        <v>581.90997300000004</v>
      </c>
      <c r="C220" s="97">
        <v>593.77002000000005</v>
      </c>
      <c r="D220" s="97">
        <v>580.32000700000003</v>
      </c>
      <c r="E220" s="49">
        <v>593.46002199999998</v>
      </c>
      <c r="F220" s="91">
        <f t="shared" si="3"/>
        <v>-1.6024685147199295E-2</v>
      </c>
    </row>
    <row r="221" spans="1:10" x14ac:dyDescent="0.2">
      <c r="A221" s="41">
        <v>45338</v>
      </c>
      <c r="B221" s="97">
        <v>596.95001200000002</v>
      </c>
      <c r="C221" s="97">
        <v>597</v>
      </c>
      <c r="D221" s="97">
        <v>577.46002199999998</v>
      </c>
      <c r="E221" s="49">
        <v>583.95001200000002</v>
      </c>
      <c r="F221" s="91">
        <f t="shared" si="3"/>
        <v>-1.5104044556471441E-2</v>
      </c>
    </row>
    <row r="222" spans="1:10" x14ac:dyDescent="0.2">
      <c r="A222" s="41">
        <v>45342</v>
      </c>
      <c r="B222" s="97">
        <v>580.17999299999997</v>
      </c>
      <c r="C222" s="97">
        <v>586</v>
      </c>
      <c r="D222" s="97">
        <v>569.65997300000004</v>
      </c>
      <c r="E222" s="49">
        <v>575.13000499999998</v>
      </c>
      <c r="F222" s="91">
        <f t="shared" si="3"/>
        <v>-3.0950028420096308E-3</v>
      </c>
    </row>
    <row r="223" spans="1:10" x14ac:dyDescent="0.2">
      <c r="A223" s="41">
        <v>45343</v>
      </c>
      <c r="B223" s="97">
        <v>573.51000999999997</v>
      </c>
      <c r="C223" s="97">
        <v>575.78002900000001</v>
      </c>
      <c r="D223" s="97">
        <v>567.32000700000003</v>
      </c>
      <c r="E223" s="49">
        <v>573.34997599999997</v>
      </c>
      <c r="F223" s="91">
        <f t="shared" si="3"/>
        <v>2.6371318798136686E-2</v>
      </c>
    </row>
    <row r="224" spans="1:10" x14ac:dyDescent="0.2">
      <c r="A224" s="41">
        <v>45344</v>
      </c>
      <c r="B224" s="97">
        <v>582.75</v>
      </c>
      <c r="C224" s="97">
        <v>590.84997599999997</v>
      </c>
      <c r="D224" s="97">
        <v>578.89001499999995</v>
      </c>
      <c r="E224" s="49">
        <v>588.46997099999999</v>
      </c>
      <c r="F224" s="91">
        <f t="shared" si="3"/>
        <v>-8.3436254048042773E-3</v>
      </c>
      <c r="I224" s="14"/>
      <c r="J224" s="14"/>
    </row>
    <row r="225" spans="1:15" x14ac:dyDescent="0.2">
      <c r="A225" s="41">
        <v>45345</v>
      </c>
      <c r="B225" s="97">
        <v>586.40002400000003</v>
      </c>
      <c r="C225" s="97">
        <v>592.42999299999997</v>
      </c>
      <c r="D225" s="97">
        <v>579.82000700000003</v>
      </c>
      <c r="E225" s="49">
        <v>583.55999799999995</v>
      </c>
      <c r="F225" s="91">
        <f t="shared" si="3"/>
        <v>7.0087497669778258E-3</v>
      </c>
    </row>
    <row r="226" spans="1:15" x14ac:dyDescent="0.2">
      <c r="A226" s="41">
        <v>45348</v>
      </c>
      <c r="B226" s="97">
        <v>583.55999799999995</v>
      </c>
      <c r="C226" s="97">
        <v>590.75</v>
      </c>
      <c r="D226" s="97">
        <v>583.27002000000005</v>
      </c>
      <c r="E226" s="49">
        <v>587.65002400000003</v>
      </c>
      <c r="F226" s="91">
        <f t="shared" si="3"/>
        <v>2.3857667705974552E-2</v>
      </c>
    </row>
    <row r="227" spans="1:15" x14ac:dyDescent="0.2">
      <c r="A227" s="92">
        <v>45349</v>
      </c>
      <c r="B227" s="98">
        <v>595</v>
      </c>
      <c r="C227" s="98">
        <v>605.35998500000005</v>
      </c>
      <c r="D227" s="98">
        <v>592.330017</v>
      </c>
      <c r="E227" s="98">
        <v>601.669983</v>
      </c>
      <c r="F227" s="93">
        <f t="shared" si="3"/>
        <v>-8.625996221586555E-3</v>
      </c>
    </row>
    <row r="228" spans="1:15" x14ac:dyDescent="0.2">
      <c r="A228" s="41">
        <v>45350</v>
      </c>
      <c r="B228" s="49">
        <v>595.78997800000002</v>
      </c>
      <c r="C228" s="49">
        <v>598.169983</v>
      </c>
      <c r="D228" s="49">
        <v>590.01000999999997</v>
      </c>
      <c r="E228" s="49">
        <v>596.47997999999995</v>
      </c>
      <c r="F228" s="93">
        <f t="shared" si="3"/>
        <v>1.0796679211262124E-2</v>
      </c>
    </row>
    <row r="229" spans="1:15" x14ac:dyDescent="0.2">
      <c r="A229" s="41">
        <v>45351</v>
      </c>
      <c r="B229" s="49">
        <v>604.25</v>
      </c>
      <c r="C229" s="49">
        <v>604.52002000000005</v>
      </c>
      <c r="D229" s="49">
        <v>595.15997300000004</v>
      </c>
      <c r="E229" s="49">
        <v>602.919983</v>
      </c>
      <c r="F229" s="93">
        <f t="shared" si="3"/>
        <v>2.7234200993467423E-2</v>
      </c>
    </row>
    <row r="230" spans="1:15" x14ac:dyDescent="0.2">
      <c r="A230" s="41">
        <v>45352</v>
      </c>
      <c r="B230" s="97">
        <v>599.80999799999995</v>
      </c>
      <c r="C230" s="97">
        <v>620.28002900000001</v>
      </c>
      <c r="D230" s="97">
        <v>599.5</v>
      </c>
      <c r="E230" s="49">
        <v>619.34002699999996</v>
      </c>
      <c r="F230" s="91">
        <f t="shared" si="3"/>
        <v>-5.6673391787738694E-3</v>
      </c>
    </row>
    <row r="231" spans="1:15" x14ac:dyDescent="0.2">
      <c r="A231" s="41">
        <v>45355</v>
      </c>
      <c r="B231" s="97">
        <v>621.55999799999995</v>
      </c>
      <c r="C231" s="97">
        <v>624.419983</v>
      </c>
      <c r="D231" s="97">
        <v>615.080017</v>
      </c>
      <c r="E231" s="49">
        <v>615.830017</v>
      </c>
      <c r="F231" s="91">
        <f t="shared" si="3"/>
        <v>-2.8140909864093223E-2</v>
      </c>
    </row>
    <row r="232" spans="1:15" x14ac:dyDescent="0.2">
      <c r="A232" s="41">
        <v>45356</v>
      </c>
      <c r="B232" s="97">
        <v>610.09997599999997</v>
      </c>
      <c r="C232" s="97">
        <v>610.90997300000004</v>
      </c>
      <c r="D232" s="97">
        <v>592</v>
      </c>
      <c r="E232" s="49">
        <v>598.5</v>
      </c>
      <c r="F232" s="91">
        <f t="shared" si="3"/>
        <v>-1.3533801169589815E-3</v>
      </c>
    </row>
    <row r="233" spans="1:15" x14ac:dyDescent="0.2">
      <c r="A233" s="41">
        <v>45357</v>
      </c>
      <c r="B233" s="97">
        <v>602.98999000000003</v>
      </c>
      <c r="C233" s="97">
        <v>607.92999299999997</v>
      </c>
      <c r="D233" s="97">
        <v>593.55999799999995</v>
      </c>
      <c r="E233" s="49">
        <v>597.69000200000005</v>
      </c>
      <c r="F233" s="91">
        <f t="shared" si="3"/>
        <v>1.810304332311705E-2</v>
      </c>
      <c r="I233" s="14"/>
    </row>
    <row r="234" spans="1:15" x14ac:dyDescent="0.2">
      <c r="A234" s="41">
        <v>45358</v>
      </c>
      <c r="B234" s="97">
        <v>599.34002699999996</v>
      </c>
      <c r="C234" s="97">
        <v>610.53002900000001</v>
      </c>
      <c r="D234" s="97">
        <v>595.90002400000003</v>
      </c>
      <c r="E234" s="49">
        <v>608.51000999999997</v>
      </c>
      <c r="F234" s="91">
        <f t="shared" si="3"/>
        <v>-6.0639972052389628E-3</v>
      </c>
      <c r="K234" s="4"/>
      <c r="L234" s="4"/>
    </row>
    <row r="235" spans="1:15" x14ac:dyDescent="0.2">
      <c r="A235" s="41">
        <v>45359</v>
      </c>
      <c r="B235" s="97">
        <v>608.27002000000005</v>
      </c>
      <c r="C235" s="97">
        <v>616.09002699999996</v>
      </c>
      <c r="D235" s="97">
        <v>600.84002699999996</v>
      </c>
      <c r="E235" s="49">
        <v>604.82000700000003</v>
      </c>
      <c r="F235" s="91">
        <f t="shared" si="3"/>
        <v>-6.4316886924675829E-3</v>
      </c>
      <c r="K235" s="4"/>
    </row>
    <row r="236" spans="1:15" x14ac:dyDescent="0.2">
      <c r="A236" s="41">
        <v>45362</v>
      </c>
      <c r="B236" s="97">
        <v>608.080017</v>
      </c>
      <c r="C236" s="97">
        <v>611</v>
      </c>
      <c r="D236" s="97">
        <v>600.36999500000002</v>
      </c>
      <c r="E236" s="49">
        <v>600.92999299999997</v>
      </c>
      <c r="F236" s="91">
        <f t="shared" si="3"/>
        <v>1.6890526547574121E-2</v>
      </c>
      <c r="O236" s="4"/>
    </row>
    <row r="237" spans="1:15" x14ac:dyDescent="0.2">
      <c r="A237" s="41">
        <v>45363</v>
      </c>
      <c r="B237" s="97">
        <v>600.21002199999998</v>
      </c>
      <c r="C237" s="97">
        <v>615.29998799999998</v>
      </c>
      <c r="D237" s="97">
        <v>596.27002000000005</v>
      </c>
      <c r="E237" s="49">
        <v>611.080017</v>
      </c>
      <c r="F237" s="91">
        <f t="shared" si="3"/>
        <v>-2.6674166306439422E-3</v>
      </c>
      <c r="K237" s="4"/>
    </row>
    <row r="238" spans="1:15" x14ac:dyDescent="0.2">
      <c r="A238" s="41">
        <v>45364</v>
      </c>
      <c r="B238" s="97">
        <v>613.36999500000002</v>
      </c>
      <c r="C238" s="97">
        <v>614.84997599999997</v>
      </c>
      <c r="D238" s="97">
        <v>607.21002199999998</v>
      </c>
      <c r="E238" s="49">
        <v>609.45001200000002</v>
      </c>
      <c r="F238" s="91">
        <f t="shared" si="3"/>
        <v>5.8413289521765579E-3</v>
      </c>
      <c r="K238" s="4"/>
    </row>
    <row r="239" spans="1:15" x14ac:dyDescent="0.2">
      <c r="A239" s="41">
        <v>45365</v>
      </c>
      <c r="B239" s="97">
        <v>615</v>
      </c>
      <c r="C239" s="97">
        <v>620.79998799999998</v>
      </c>
      <c r="D239" s="97">
        <v>607.34997599999997</v>
      </c>
      <c r="E239" s="49">
        <v>613.01000999999997</v>
      </c>
      <c r="F239" s="91">
        <f t="shared" si="3"/>
        <v>-1.1631139595909671E-2</v>
      </c>
      <c r="M239" s="4"/>
    </row>
    <row r="240" spans="1:15" x14ac:dyDescent="0.2">
      <c r="A240" s="41">
        <v>45366</v>
      </c>
      <c r="B240" s="97">
        <v>622.919983</v>
      </c>
      <c r="C240" s="97">
        <v>622.919983</v>
      </c>
      <c r="D240" s="97">
        <v>603.82000700000003</v>
      </c>
      <c r="E240" s="49">
        <v>605.88000499999998</v>
      </c>
      <c r="F240" s="91">
        <f t="shared" si="3"/>
        <v>2.0647669335118538E-2</v>
      </c>
      <c r="K240" s="6"/>
    </row>
    <row r="241" spans="1:8" x14ac:dyDescent="0.2">
      <c r="A241" s="41">
        <v>45369</v>
      </c>
      <c r="B241" s="97">
        <v>613.55999799999995</v>
      </c>
      <c r="C241" s="97">
        <v>627.40997300000004</v>
      </c>
      <c r="D241" s="97">
        <v>610.45001200000002</v>
      </c>
      <c r="E241" s="49">
        <v>618.39001499999995</v>
      </c>
      <c r="F241" s="91">
        <f t="shared" si="3"/>
        <v>3.8001502983519E-3</v>
      </c>
    </row>
    <row r="242" spans="1:8" x14ac:dyDescent="0.2">
      <c r="A242" s="41">
        <v>45370</v>
      </c>
      <c r="B242" s="97">
        <v>615.61999500000002</v>
      </c>
      <c r="C242" s="97">
        <v>621.28002900000001</v>
      </c>
      <c r="D242" s="97">
        <v>608</v>
      </c>
      <c r="E242" s="49">
        <v>620.73999000000003</v>
      </c>
      <c r="F242" s="91">
        <f t="shared" si="3"/>
        <v>1.119633358888319E-2</v>
      </c>
    </row>
    <row r="243" spans="1:8" x14ac:dyDescent="0.2">
      <c r="A243" s="41">
        <v>45371</v>
      </c>
      <c r="B243" s="97">
        <v>619.95001200000002</v>
      </c>
      <c r="C243" s="97">
        <v>629.51000999999997</v>
      </c>
      <c r="D243" s="97">
        <v>618.34002699999996</v>
      </c>
      <c r="E243" s="49">
        <v>627.69000200000005</v>
      </c>
      <c r="F243" s="91">
        <f t="shared" si="3"/>
        <v>-7.933820809846304E-3</v>
      </c>
    </row>
    <row r="244" spans="1:8" x14ac:dyDescent="0.2">
      <c r="A244" s="41">
        <v>45372</v>
      </c>
      <c r="B244" s="97">
        <v>630.65002400000003</v>
      </c>
      <c r="C244" s="97">
        <v>634.35998500000005</v>
      </c>
      <c r="D244" s="97">
        <v>622.330017</v>
      </c>
      <c r="E244" s="49">
        <v>622.71002199999998</v>
      </c>
      <c r="F244" s="91">
        <f t="shared" si="3"/>
        <v>8.5111654104709188E-3</v>
      </c>
    </row>
    <row r="245" spans="1:8" x14ac:dyDescent="0.2">
      <c r="A245" s="41">
        <v>45373</v>
      </c>
      <c r="B245" s="97">
        <v>624.15997300000004</v>
      </c>
      <c r="C245" s="97">
        <v>629.04998799999998</v>
      </c>
      <c r="D245" s="97">
        <v>621</v>
      </c>
      <c r="E245" s="49">
        <v>628.01000999999997</v>
      </c>
      <c r="F245" s="91">
        <f t="shared" si="3"/>
        <v>-8.7576311084593193E-4</v>
      </c>
    </row>
    <row r="246" spans="1:8" x14ac:dyDescent="0.2">
      <c r="A246" s="41">
        <v>45376</v>
      </c>
      <c r="B246" s="97">
        <v>627.90002400000003</v>
      </c>
      <c r="C246" s="97">
        <v>630.46002199999998</v>
      </c>
      <c r="D246" s="97">
        <v>623.15997300000004</v>
      </c>
      <c r="E246" s="49">
        <v>627.46002199999998</v>
      </c>
      <c r="F246" s="91">
        <f t="shared" si="3"/>
        <v>2.8367831217780016E-3</v>
      </c>
    </row>
    <row r="247" spans="1:8" x14ac:dyDescent="0.2">
      <c r="A247" s="41">
        <v>45377</v>
      </c>
      <c r="B247" s="97">
        <v>625.20001200000002</v>
      </c>
      <c r="C247" s="97">
        <v>634.39001499999995</v>
      </c>
      <c r="D247" s="97">
        <v>619.17999299999997</v>
      </c>
      <c r="E247" s="49">
        <v>629.23999000000003</v>
      </c>
      <c r="F247" s="91">
        <f t="shared" si="3"/>
        <v>-2.4966564823701083E-2</v>
      </c>
    </row>
    <row r="248" spans="1:8" x14ac:dyDescent="0.2">
      <c r="A248" s="41">
        <v>45378</v>
      </c>
      <c r="B248" s="97">
        <v>629.01000999999997</v>
      </c>
      <c r="C248" s="97">
        <v>631.34997599999997</v>
      </c>
      <c r="D248" s="97">
        <v>610.72997999999995</v>
      </c>
      <c r="E248" s="49">
        <v>613.53002900000001</v>
      </c>
      <c r="F248" s="91">
        <f t="shared" si="3"/>
        <v>-1.0105474397244239E-2</v>
      </c>
      <c r="H248" s="11"/>
    </row>
    <row r="249" spans="1:8" x14ac:dyDescent="0.2">
      <c r="A249" s="41">
        <v>45379</v>
      </c>
      <c r="B249" s="97">
        <v>614.98999000000003</v>
      </c>
      <c r="C249" s="97">
        <v>615</v>
      </c>
      <c r="D249" s="97">
        <v>601.59002699999996</v>
      </c>
      <c r="E249" s="49">
        <v>607.330017</v>
      </c>
      <c r="F249" s="91">
        <f t="shared" si="3"/>
        <v>1.149289645599709E-2</v>
      </c>
      <c r="H249" s="12"/>
    </row>
    <row r="250" spans="1:8" x14ac:dyDescent="0.2">
      <c r="A250" s="41">
        <v>45383</v>
      </c>
      <c r="B250" s="97">
        <v>608</v>
      </c>
      <c r="C250" s="97">
        <v>615.10998500000005</v>
      </c>
      <c r="D250" s="97">
        <v>605.57000700000003</v>
      </c>
      <c r="E250" s="49">
        <v>614.30999799999995</v>
      </c>
      <c r="F250" s="91">
        <f t="shared" si="3"/>
        <v>-1.6274519432446166E-4</v>
      </c>
    </row>
    <row r="251" spans="1:8" x14ac:dyDescent="0.2">
      <c r="A251" s="41">
        <v>45384</v>
      </c>
      <c r="B251" s="97">
        <v>611</v>
      </c>
      <c r="C251" s="97">
        <v>615.03002900000001</v>
      </c>
      <c r="D251" s="97">
        <v>605.51000999999997</v>
      </c>
      <c r="E251" s="49">
        <v>614.21002199999998</v>
      </c>
      <c r="F251" s="91">
        <f t="shared" si="3"/>
        <v>2.5838059347068124E-2</v>
      </c>
    </row>
    <row r="252" spans="1:8" ht="16" thickBot="1" x14ac:dyDescent="0.25">
      <c r="A252" s="51">
        <v>45385</v>
      </c>
      <c r="B252" s="99">
        <v>612.75</v>
      </c>
      <c r="C252" s="99">
        <v>630.40997300000004</v>
      </c>
      <c r="D252" s="99">
        <v>611.5</v>
      </c>
      <c r="E252" s="58">
        <v>630.080017</v>
      </c>
      <c r="F252" s="9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2"/>
  <sheetViews>
    <sheetView topLeftCell="A2" workbookViewId="0">
      <selection activeCell="H20" sqref="H20"/>
    </sheetView>
  </sheetViews>
  <sheetFormatPr baseColWidth="10" defaultColWidth="8.83203125" defaultRowHeight="15" x14ac:dyDescent="0.2"/>
  <cols>
    <col min="1" max="1" width="10.6640625" style="87" bestFit="1" customWidth="1"/>
    <col min="2" max="5" width="8.83203125" style="87"/>
    <col min="6" max="6" width="16" style="87" bestFit="1" customWidth="1"/>
  </cols>
  <sheetData>
    <row r="1" spans="1:7" x14ac:dyDescent="0.2">
      <c r="A1" s="27" t="s">
        <v>9</v>
      </c>
      <c r="B1" s="100" t="s">
        <v>10</v>
      </c>
      <c r="C1" s="100" t="s">
        <v>11</v>
      </c>
      <c r="D1" s="100" t="s">
        <v>12</v>
      </c>
      <c r="E1" s="100" t="s">
        <v>13</v>
      </c>
      <c r="F1" s="90" t="s">
        <v>15</v>
      </c>
    </row>
    <row r="2" spans="1:7" x14ac:dyDescent="0.2">
      <c r="A2" s="41">
        <v>45022</v>
      </c>
      <c r="B2" s="30">
        <v>283.209991</v>
      </c>
      <c r="C2" s="30">
        <v>292.07998700000002</v>
      </c>
      <c r="D2" s="30">
        <v>282.02999899999998</v>
      </c>
      <c r="E2" s="30">
        <v>291.60000600000001</v>
      </c>
      <c r="F2" s="93">
        <f>+(E3-E2)/E2</f>
        <v>-7.5788441513269453E-3</v>
      </c>
    </row>
    <row r="3" spans="1:7" x14ac:dyDescent="0.2">
      <c r="A3" s="41">
        <v>45026</v>
      </c>
      <c r="B3" s="30">
        <v>289.209991</v>
      </c>
      <c r="C3" s="30">
        <v>289.60000600000001</v>
      </c>
      <c r="D3" s="30">
        <v>284.709991</v>
      </c>
      <c r="E3" s="30">
        <v>289.39001500000001</v>
      </c>
      <c r="F3" s="93">
        <f t="shared" ref="F3:F66" si="0">+(E4-E3)/E3</f>
        <v>-2.26684669821797E-2</v>
      </c>
    </row>
    <row r="4" spans="1:7" x14ac:dyDescent="0.2">
      <c r="A4" s="41">
        <v>45027</v>
      </c>
      <c r="B4" s="30">
        <v>285.75</v>
      </c>
      <c r="C4" s="30">
        <v>285.98001099999999</v>
      </c>
      <c r="D4" s="30">
        <v>281.64001500000001</v>
      </c>
      <c r="E4" s="30">
        <v>282.82998700000002</v>
      </c>
      <c r="F4" s="93">
        <f t="shared" si="0"/>
        <v>2.3335679748836555E-3</v>
      </c>
      <c r="G4" s="7"/>
    </row>
    <row r="5" spans="1:7" x14ac:dyDescent="0.2">
      <c r="A5" s="41">
        <v>45028</v>
      </c>
      <c r="B5" s="30">
        <v>284.790009</v>
      </c>
      <c r="C5" s="30">
        <v>287.01001000000002</v>
      </c>
      <c r="D5" s="30">
        <v>281.959991</v>
      </c>
      <c r="E5" s="30">
        <v>283.48998999999998</v>
      </c>
      <c r="F5" s="93">
        <f t="shared" si="0"/>
        <v>2.2399401121711592E-2</v>
      </c>
    </row>
    <row r="6" spans="1:7" x14ac:dyDescent="0.2">
      <c r="A6" s="41">
        <v>45029</v>
      </c>
      <c r="B6" s="30">
        <v>283.58999599999999</v>
      </c>
      <c r="C6" s="30">
        <v>289.89999399999999</v>
      </c>
      <c r="D6" s="30">
        <v>283.17001299999998</v>
      </c>
      <c r="E6" s="30">
        <v>289.83999599999999</v>
      </c>
      <c r="F6" s="93">
        <f t="shared" si="0"/>
        <v>-1.2765598437283927E-2</v>
      </c>
    </row>
    <row r="7" spans="1:7" x14ac:dyDescent="0.2">
      <c r="A7" s="41">
        <v>45030</v>
      </c>
      <c r="B7" s="30">
        <v>287</v>
      </c>
      <c r="C7" s="30">
        <v>288.48001099999999</v>
      </c>
      <c r="D7" s="30">
        <v>283.69000199999999</v>
      </c>
      <c r="E7" s="30">
        <v>286.14001500000001</v>
      </c>
      <c r="F7" s="93">
        <f t="shared" si="0"/>
        <v>9.2960538916585268E-3</v>
      </c>
    </row>
    <row r="8" spans="1:7" x14ac:dyDescent="0.2">
      <c r="A8" s="41">
        <v>45033</v>
      </c>
      <c r="B8" s="30">
        <v>289.92999300000002</v>
      </c>
      <c r="C8" s="30">
        <v>291.60000600000001</v>
      </c>
      <c r="D8" s="30">
        <v>286.16000400000001</v>
      </c>
      <c r="E8" s="30">
        <v>288.79998799999998</v>
      </c>
      <c r="F8" s="93">
        <f t="shared" si="0"/>
        <v>-1.4888954912282326E-3</v>
      </c>
    </row>
    <row r="9" spans="1:7" x14ac:dyDescent="0.2">
      <c r="A9" s="41">
        <v>45034</v>
      </c>
      <c r="B9" s="30">
        <v>291.57000699999998</v>
      </c>
      <c r="C9" s="30">
        <v>291.76001000000002</v>
      </c>
      <c r="D9" s="30">
        <v>287.01001000000002</v>
      </c>
      <c r="E9" s="30">
        <v>288.36999500000002</v>
      </c>
      <c r="F9" s="93">
        <f t="shared" si="0"/>
        <v>2.7748032523285929E-4</v>
      </c>
    </row>
    <row r="10" spans="1:7" x14ac:dyDescent="0.2">
      <c r="A10" s="41">
        <v>45035</v>
      </c>
      <c r="B10" s="30">
        <v>285.98998999999998</v>
      </c>
      <c r="C10" s="30">
        <v>289.04998799999998</v>
      </c>
      <c r="D10" s="30">
        <v>284.540009</v>
      </c>
      <c r="E10" s="30">
        <v>288.45001200000002</v>
      </c>
      <c r="F10" s="93">
        <f t="shared" si="0"/>
        <v>-8.1124177592338618E-3</v>
      </c>
    </row>
    <row r="11" spans="1:7" x14ac:dyDescent="0.2">
      <c r="A11" s="41">
        <v>45036</v>
      </c>
      <c r="B11" s="30">
        <v>285.25</v>
      </c>
      <c r="C11" s="30">
        <v>289.02999899999998</v>
      </c>
      <c r="D11" s="30">
        <v>285.07998700000002</v>
      </c>
      <c r="E11" s="30">
        <v>286.10998499999999</v>
      </c>
      <c r="F11" s="93">
        <f t="shared" si="0"/>
        <v>-1.2232184067255542E-3</v>
      </c>
    </row>
    <row r="12" spans="1:7" x14ac:dyDescent="0.2">
      <c r="A12" s="41">
        <v>45037</v>
      </c>
      <c r="B12" s="30">
        <v>285.01001000000002</v>
      </c>
      <c r="C12" s="30">
        <v>286.26998900000001</v>
      </c>
      <c r="D12" s="30">
        <v>283.05999800000001</v>
      </c>
      <c r="E12" s="30">
        <v>285.76001000000002</v>
      </c>
      <c r="F12" s="93">
        <f t="shared" si="0"/>
        <v>-1.396283895706755E-2</v>
      </c>
    </row>
    <row r="13" spans="1:7" x14ac:dyDescent="0.2">
      <c r="A13" s="41">
        <v>45040</v>
      </c>
      <c r="B13" s="30">
        <v>282.08999599999999</v>
      </c>
      <c r="C13" s="30">
        <v>284.95001200000002</v>
      </c>
      <c r="D13" s="30">
        <v>278.72000100000002</v>
      </c>
      <c r="E13" s="30">
        <v>281.76998900000001</v>
      </c>
      <c r="F13" s="93">
        <f t="shared" si="0"/>
        <v>-2.2536026716457821E-2</v>
      </c>
    </row>
    <row r="14" spans="1:7" x14ac:dyDescent="0.2">
      <c r="A14" s="41">
        <v>45041</v>
      </c>
      <c r="B14" s="30">
        <v>279.51001000000002</v>
      </c>
      <c r="C14" s="30">
        <v>281.60000600000001</v>
      </c>
      <c r="D14" s="30">
        <v>275.36999500000002</v>
      </c>
      <c r="E14" s="30">
        <v>275.42001299999998</v>
      </c>
      <c r="F14" s="93">
        <f t="shared" si="0"/>
        <v>7.243475803626527E-2</v>
      </c>
    </row>
    <row r="15" spans="1:7" x14ac:dyDescent="0.2">
      <c r="A15" s="41">
        <v>45042</v>
      </c>
      <c r="B15" s="30">
        <v>296.70001200000002</v>
      </c>
      <c r="C15" s="30">
        <v>299.57000699999998</v>
      </c>
      <c r="D15" s="30">
        <v>292.73001099999999</v>
      </c>
      <c r="E15" s="30">
        <v>295.36999500000002</v>
      </c>
      <c r="F15" s="93">
        <f t="shared" si="0"/>
        <v>3.202759982441683E-2</v>
      </c>
    </row>
    <row r="16" spans="1:7" x14ac:dyDescent="0.2">
      <c r="A16" s="41">
        <v>45043</v>
      </c>
      <c r="B16" s="30">
        <v>295.97000100000002</v>
      </c>
      <c r="C16" s="30">
        <v>305.20001200000002</v>
      </c>
      <c r="D16" s="30">
        <v>295.25</v>
      </c>
      <c r="E16" s="30">
        <v>304.82998700000002</v>
      </c>
      <c r="F16" s="93">
        <f t="shared" si="0"/>
        <v>7.9717321248975598E-3</v>
      </c>
    </row>
    <row r="17" spans="1:6" x14ac:dyDescent="0.2">
      <c r="A17" s="41">
        <v>45044</v>
      </c>
      <c r="B17" s="30">
        <v>304.01001000000002</v>
      </c>
      <c r="C17" s="30">
        <v>308.92999300000002</v>
      </c>
      <c r="D17" s="30">
        <v>303.30999800000001</v>
      </c>
      <c r="E17" s="30">
        <v>307.26001000000002</v>
      </c>
      <c r="F17" s="93">
        <f t="shared" si="0"/>
        <v>-5.5328124216360436E-3</v>
      </c>
    </row>
    <row r="18" spans="1:6" x14ac:dyDescent="0.2">
      <c r="A18" s="41">
        <v>45047</v>
      </c>
      <c r="B18" s="30">
        <v>306.97000100000002</v>
      </c>
      <c r="C18" s="30">
        <v>308.60000600000001</v>
      </c>
      <c r="D18" s="30">
        <v>305.14999399999999</v>
      </c>
      <c r="E18" s="30">
        <v>305.55999800000001</v>
      </c>
      <c r="F18" s="93">
        <f t="shared" si="0"/>
        <v>-4.90882317652039E-4</v>
      </c>
    </row>
    <row r="19" spans="1:6" x14ac:dyDescent="0.2">
      <c r="A19" s="41">
        <v>45048</v>
      </c>
      <c r="B19" s="30">
        <v>307.76001000000002</v>
      </c>
      <c r="C19" s="30">
        <v>309.17999300000002</v>
      </c>
      <c r="D19" s="30">
        <v>303.91000400000001</v>
      </c>
      <c r="E19" s="30">
        <v>305.41000400000001</v>
      </c>
      <c r="F19" s="93">
        <f t="shared" si="0"/>
        <v>-3.307062593797754E-3</v>
      </c>
    </row>
    <row r="20" spans="1:6" x14ac:dyDescent="0.2">
      <c r="A20" s="41">
        <v>45049</v>
      </c>
      <c r="B20" s="30">
        <v>306.61999500000002</v>
      </c>
      <c r="C20" s="30">
        <v>308.60998499999999</v>
      </c>
      <c r="D20" s="30">
        <v>304.08999599999999</v>
      </c>
      <c r="E20" s="30">
        <v>304.39999399999999</v>
      </c>
      <c r="F20" s="93">
        <f t="shared" si="0"/>
        <v>3.3180355450336263E-3</v>
      </c>
    </row>
    <row r="21" spans="1:6" x14ac:dyDescent="0.2">
      <c r="A21" s="41">
        <v>45050</v>
      </c>
      <c r="B21" s="30">
        <v>306.23998999999998</v>
      </c>
      <c r="C21" s="30">
        <v>307.76001000000002</v>
      </c>
      <c r="D21" s="30">
        <v>303.39999399999999</v>
      </c>
      <c r="E21" s="30">
        <v>305.41000400000001</v>
      </c>
      <c r="F21" s="93">
        <f t="shared" si="0"/>
        <v>1.7157231038181633E-2</v>
      </c>
    </row>
    <row r="22" spans="1:6" x14ac:dyDescent="0.2">
      <c r="A22" s="41">
        <v>45051</v>
      </c>
      <c r="B22" s="30">
        <v>305.72000100000002</v>
      </c>
      <c r="C22" s="30">
        <v>311.97000100000002</v>
      </c>
      <c r="D22" s="30">
        <v>304.26998900000001</v>
      </c>
      <c r="E22" s="30">
        <v>310.64999399999999</v>
      </c>
      <c r="F22" s="93">
        <f t="shared" si="0"/>
        <v>-6.438113757053541E-3</v>
      </c>
    </row>
    <row r="23" spans="1:6" x14ac:dyDescent="0.2">
      <c r="A23" s="41">
        <v>45054</v>
      </c>
      <c r="B23" s="30">
        <v>310.13000499999998</v>
      </c>
      <c r="C23" s="30">
        <v>310.20001200000002</v>
      </c>
      <c r="D23" s="30">
        <v>306.08999599999999</v>
      </c>
      <c r="E23" s="30">
        <v>308.64999399999999</v>
      </c>
      <c r="F23" s="93">
        <f t="shared" si="0"/>
        <v>-5.3458416720396649E-3</v>
      </c>
    </row>
    <row r="24" spans="1:6" x14ac:dyDescent="0.2">
      <c r="A24" s="41">
        <v>45055</v>
      </c>
      <c r="B24" s="30">
        <v>308</v>
      </c>
      <c r="C24" s="30">
        <v>310.040009</v>
      </c>
      <c r="D24" s="30">
        <v>306.30999800000001</v>
      </c>
      <c r="E24" s="30">
        <v>307</v>
      </c>
      <c r="F24" s="93">
        <f t="shared" si="0"/>
        <v>1.7296410423452792E-2</v>
      </c>
    </row>
    <row r="25" spans="1:6" x14ac:dyDescent="0.2">
      <c r="A25" s="41">
        <v>45056</v>
      </c>
      <c r="B25" s="30">
        <v>308.61999500000002</v>
      </c>
      <c r="C25" s="30">
        <v>313</v>
      </c>
      <c r="D25" s="30">
        <v>307.67001299999998</v>
      </c>
      <c r="E25" s="30">
        <v>312.30999800000001</v>
      </c>
      <c r="F25" s="93">
        <f t="shared" si="0"/>
        <v>-7.0443245944371352E-3</v>
      </c>
    </row>
    <row r="26" spans="1:6" x14ac:dyDescent="0.2">
      <c r="A26" s="41">
        <v>45057</v>
      </c>
      <c r="B26" s="30">
        <v>310.10000600000001</v>
      </c>
      <c r="C26" s="30">
        <v>311.11999500000002</v>
      </c>
      <c r="D26" s="30">
        <v>306.26001000000002</v>
      </c>
      <c r="E26" s="30">
        <v>310.10998499999999</v>
      </c>
      <c r="F26" s="93">
        <f t="shared" si="0"/>
        <v>-3.6760635101767843E-3</v>
      </c>
    </row>
    <row r="27" spans="1:6" x14ac:dyDescent="0.2">
      <c r="A27" s="41">
        <v>45058</v>
      </c>
      <c r="B27" s="30">
        <v>310.54998799999998</v>
      </c>
      <c r="C27" s="30">
        <v>310.64999399999999</v>
      </c>
      <c r="D27" s="30">
        <v>306.60000600000001</v>
      </c>
      <c r="E27" s="30">
        <v>308.97000100000002</v>
      </c>
      <c r="F27" s="93">
        <f t="shared" si="0"/>
        <v>1.5858821193452288E-3</v>
      </c>
    </row>
    <row r="28" spans="1:6" x14ac:dyDescent="0.2">
      <c r="A28" s="41">
        <v>45061</v>
      </c>
      <c r="B28" s="30">
        <v>309.10000600000001</v>
      </c>
      <c r="C28" s="30">
        <v>309.89999399999999</v>
      </c>
      <c r="D28" s="30">
        <v>307.58999599999999</v>
      </c>
      <c r="E28" s="30">
        <v>309.459991</v>
      </c>
      <c r="F28" s="93">
        <f t="shared" si="0"/>
        <v>7.3676697030601772E-3</v>
      </c>
    </row>
    <row r="29" spans="1:6" x14ac:dyDescent="0.2">
      <c r="A29" s="41">
        <v>45062</v>
      </c>
      <c r="B29" s="30">
        <v>309.82998700000002</v>
      </c>
      <c r="C29" s="30">
        <v>313.709991</v>
      </c>
      <c r="D29" s="30">
        <v>309.82998700000002</v>
      </c>
      <c r="E29" s="30">
        <v>311.73998999999998</v>
      </c>
      <c r="F29" s="93">
        <f t="shared" si="0"/>
        <v>7.2496634134107162E-3</v>
      </c>
    </row>
    <row r="30" spans="1:6" x14ac:dyDescent="0.2">
      <c r="A30" s="41">
        <v>45063</v>
      </c>
      <c r="B30" s="30">
        <v>312.290009</v>
      </c>
      <c r="C30" s="30">
        <v>314.42999300000002</v>
      </c>
      <c r="D30" s="30">
        <v>310.73998999999998</v>
      </c>
      <c r="E30" s="30">
        <v>314</v>
      </c>
      <c r="F30" s="93">
        <f t="shared" si="0"/>
        <v>1.4394869426751623E-2</v>
      </c>
    </row>
    <row r="31" spans="1:6" x14ac:dyDescent="0.2">
      <c r="A31" s="41">
        <v>45064</v>
      </c>
      <c r="B31" s="30">
        <v>314.52999899999998</v>
      </c>
      <c r="C31" s="30">
        <v>319.040009</v>
      </c>
      <c r="D31" s="30">
        <v>313.72000100000002</v>
      </c>
      <c r="E31" s="30">
        <v>318.51998900000001</v>
      </c>
      <c r="F31" s="93">
        <f t="shared" si="0"/>
        <v>-5.6509169350757601E-4</v>
      </c>
    </row>
    <row r="32" spans="1:6" x14ac:dyDescent="0.2">
      <c r="A32" s="41">
        <v>45065</v>
      </c>
      <c r="B32" s="30">
        <v>316.73998999999998</v>
      </c>
      <c r="C32" s="30">
        <v>318.75</v>
      </c>
      <c r="D32" s="30">
        <v>316.36999500000002</v>
      </c>
      <c r="E32" s="30">
        <v>318.33999599999999</v>
      </c>
      <c r="F32" s="93">
        <f t="shared" si="0"/>
        <v>8.9212698237265773E-3</v>
      </c>
    </row>
    <row r="33" spans="1:6" x14ac:dyDescent="0.2">
      <c r="A33" s="41">
        <v>45068</v>
      </c>
      <c r="B33" s="30">
        <v>318.60000600000001</v>
      </c>
      <c r="C33" s="30">
        <v>322.58999599999999</v>
      </c>
      <c r="D33" s="30">
        <v>318.01001000000002</v>
      </c>
      <c r="E33" s="30">
        <v>321.17999300000002</v>
      </c>
      <c r="F33" s="93">
        <f t="shared" si="0"/>
        <v>-1.8431979354330458E-2</v>
      </c>
    </row>
    <row r="34" spans="1:6" x14ac:dyDescent="0.2">
      <c r="A34" s="41">
        <v>45069</v>
      </c>
      <c r="B34" s="30">
        <v>320.02999899999998</v>
      </c>
      <c r="C34" s="30">
        <v>322.72000100000002</v>
      </c>
      <c r="D34" s="30">
        <v>315.25</v>
      </c>
      <c r="E34" s="30">
        <v>315.26001000000002</v>
      </c>
      <c r="F34" s="93">
        <f t="shared" si="0"/>
        <v>-4.4725114358780066E-3</v>
      </c>
    </row>
    <row r="35" spans="1:6" x14ac:dyDescent="0.2">
      <c r="A35" s="41">
        <v>45070</v>
      </c>
      <c r="B35" s="30">
        <v>314.73001099999999</v>
      </c>
      <c r="C35" s="30">
        <v>316.5</v>
      </c>
      <c r="D35" s="30">
        <v>312.60998499999999</v>
      </c>
      <c r="E35" s="30">
        <v>313.85000600000001</v>
      </c>
      <c r="F35" s="93">
        <f t="shared" si="0"/>
        <v>3.8457883604437387E-2</v>
      </c>
    </row>
    <row r="36" spans="1:6" x14ac:dyDescent="0.2">
      <c r="A36" s="41">
        <v>45071</v>
      </c>
      <c r="B36" s="30">
        <v>323.23998999999998</v>
      </c>
      <c r="C36" s="30">
        <v>326.89999399999999</v>
      </c>
      <c r="D36" s="30">
        <v>320</v>
      </c>
      <c r="E36" s="30">
        <v>325.92001299999998</v>
      </c>
      <c r="F36" s="93">
        <f t="shared" si="0"/>
        <v>2.1385621385576044E-2</v>
      </c>
    </row>
    <row r="37" spans="1:6" x14ac:dyDescent="0.2">
      <c r="A37" s="41">
        <v>45072</v>
      </c>
      <c r="B37" s="30">
        <v>324.01998900000001</v>
      </c>
      <c r="C37" s="30">
        <v>333.39999399999999</v>
      </c>
      <c r="D37" s="30">
        <v>323.88000499999998</v>
      </c>
      <c r="E37" s="30">
        <v>332.89001500000001</v>
      </c>
      <c r="F37" s="93">
        <f t="shared" si="0"/>
        <v>-5.0467839956088887E-3</v>
      </c>
    </row>
    <row r="38" spans="1:6" x14ac:dyDescent="0.2">
      <c r="A38" s="41">
        <v>45076</v>
      </c>
      <c r="B38" s="30">
        <v>335.23001099999999</v>
      </c>
      <c r="C38" s="30">
        <v>335.73998999999998</v>
      </c>
      <c r="D38" s="30">
        <v>330.51998900000001</v>
      </c>
      <c r="E38" s="30">
        <v>331.209991</v>
      </c>
      <c r="F38" s="93">
        <f t="shared" si="0"/>
        <v>-8.5141634510656917E-3</v>
      </c>
    </row>
    <row r="39" spans="1:6" x14ac:dyDescent="0.2">
      <c r="A39" s="41">
        <v>45077</v>
      </c>
      <c r="B39" s="30">
        <v>332.290009</v>
      </c>
      <c r="C39" s="30">
        <v>335.94000199999999</v>
      </c>
      <c r="D39" s="30">
        <v>327.32998700000002</v>
      </c>
      <c r="E39" s="30">
        <v>328.39001500000001</v>
      </c>
      <c r="F39" s="93">
        <f t="shared" si="0"/>
        <v>1.2759133373772073E-2</v>
      </c>
    </row>
    <row r="40" spans="1:6" x14ac:dyDescent="0.2">
      <c r="A40" s="41">
        <v>45078</v>
      </c>
      <c r="B40" s="30">
        <v>325.92999300000002</v>
      </c>
      <c r="C40" s="30">
        <v>333.52999899999998</v>
      </c>
      <c r="D40" s="30">
        <v>324.72000100000002</v>
      </c>
      <c r="E40" s="30">
        <v>332.57998700000002</v>
      </c>
      <c r="F40" s="93">
        <f t="shared" si="0"/>
        <v>8.4791842871771335E-3</v>
      </c>
    </row>
    <row r="41" spans="1:6" x14ac:dyDescent="0.2">
      <c r="A41" s="41">
        <v>45079</v>
      </c>
      <c r="B41" s="30">
        <v>334.25</v>
      </c>
      <c r="C41" s="30">
        <v>337.5</v>
      </c>
      <c r="D41" s="30">
        <v>332.54998799999998</v>
      </c>
      <c r="E41" s="30">
        <v>335.39999399999999</v>
      </c>
      <c r="F41" s="93">
        <f t="shared" si="0"/>
        <v>1.6100417700067112E-3</v>
      </c>
    </row>
    <row r="42" spans="1:6" x14ac:dyDescent="0.2">
      <c r="A42" s="41">
        <v>45082</v>
      </c>
      <c r="B42" s="30">
        <v>335.22000100000002</v>
      </c>
      <c r="C42" s="30">
        <v>338.55999800000001</v>
      </c>
      <c r="D42" s="30">
        <v>334.66000400000001</v>
      </c>
      <c r="E42" s="30">
        <v>335.94000199999999</v>
      </c>
      <c r="F42" s="93">
        <f t="shared" si="0"/>
        <v>-6.7274185466009735E-3</v>
      </c>
    </row>
    <row r="43" spans="1:6" x14ac:dyDescent="0.2">
      <c r="A43" s="41">
        <v>45083</v>
      </c>
      <c r="B43" s="30">
        <v>335.32998700000002</v>
      </c>
      <c r="C43" s="30">
        <v>335.36999500000002</v>
      </c>
      <c r="D43" s="30">
        <v>332.17001299999998</v>
      </c>
      <c r="E43" s="30">
        <v>333.67999300000002</v>
      </c>
      <c r="F43" s="93">
        <f t="shared" si="0"/>
        <v>-3.086786207167069E-2</v>
      </c>
    </row>
    <row r="44" spans="1:6" x14ac:dyDescent="0.2">
      <c r="A44" s="41">
        <v>45084</v>
      </c>
      <c r="B44" s="30">
        <v>331.64999399999999</v>
      </c>
      <c r="C44" s="30">
        <v>334.48998999999998</v>
      </c>
      <c r="D44" s="30">
        <v>322.5</v>
      </c>
      <c r="E44" s="30">
        <v>323.38000499999998</v>
      </c>
      <c r="F44" s="93">
        <f t="shared" si="0"/>
        <v>5.8136092860782774E-3</v>
      </c>
    </row>
    <row r="45" spans="1:6" x14ac:dyDescent="0.2">
      <c r="A45" s="41">
        <v>45085</v>
      </c>
      <c r="B45" s="30">
        <v>323.94000199999999</v>
      </c>
      <c r="C45" s="30">
        <v>326.64001500000001</v>
      </c>
      <c r="D45" s="30">
        <v>323.35000600000001</v>
      </c>
      <c r="E45" s="30">
        <v>325.26001000000002</v>
      </c>
      <c r="F45" s="93">
        <f t="shared" si="0"/>
        <v>4.7039259452767495E-3</v>
      </c>
    </row>
    <row r="46" spans="1:6" x14ac:dyDescent="0.2">
      <c r="A46" s="41">
        <v>45086</v>
      </c>
      <c r="B46" s="30">
        <v>324.98998999999998</v>
      </c>
      <c r="C46" s="30">
        <v>329.98998999999998</v>
      </c>
      <c r="D46" s="30">
        <v>324.41000400000001</v>
      </c>
      <c r="E46" s="30">
        <v>326.790009</v>
      </c>
      <c r="F46" s="93">
        <f t="shared" si="0"/>
        <v>1.5483940330623785E-2</v>
      </c>
    </row>
    <row r="47" spans="1:6" x14ac:dyDescent="0.2">
      <c r="A47" s="41">
        <v>45089</v>
      </c>
      <c r="B47" s="30">
        <v>328.57998700000002</v>
      </c>
      <c r="C47" s="30">
        <v>332.10000600000001</v>
      </c>
      <c r="D47" s="30">
        <v>325.16000400000001</v>
      </c>
      <c r="E47" s="30">
        <v>331.85000600000001</v>
      </c>
      <c r="F47" s="93">
        <f t="shared" si="0"/>
        <v>7.3527285095182134E-3</v>
      </c>
    </row>
    <row r="48" spans="1:6" x14ac:dyDescent="0.2">
      <c r="A48" s="41">
        <v>45090</v>
      </c>
      <c r="B48" s="30">
        <v>334.47000100000002</v>
      </c>
      <c r="C48" s="30">
        <v>336.98001099999999</v>
      </c>
      <c r="D48" s="30">
        <v>330.39001500000001</v>
      </c>
      <c r="E48" s="30">
        <v>334.290009</v>
      </c>
      <c r="F48" s="93">
        <f t="shared" si="0"/>
        <v>9.1237755179215882E-3</v>
      </c>
    </row>
    <row r="49" spans="1:6" x14ac:dyDescent="0.2">
      <c r="A49" s="41">
        <v>45091</v>
      </c>
      <c r="B49" s="30">
        <v>334.33999599999999</v>
      </c>
      <c r="C49" s="30">
        <v>339.040009</v>
      </c>
      <c r="D49" s="30">
        <v>332.80999800000001</v>
      </c>
      <c r="E49" s="30">
        <v>337.33999599999999</v>
      </c>
      <c r="F49" s="93">
        <f t="shared" si="0"/>
        <v>3.1896632855832559E-2</v>
      </c>
    </row>
    <row r="50" spans="1:6" x14ac:dyDescent="0.2">
      <c r="A50" s="41">
        <v>45092</v>
      </c>
      <c r="B50" s="30">
        <v>337.48001099999999</v>
      </c>
      <c r="C50" s="30">
        <v>349.83999599999999</v>
      </c>
      <c r="D50" s="30">
        <v>337.20001200000002</v>
      </c>
      <c r="E50" s="30">
        <v>348.10000600000001</v>
      </c>
      <c r="F50" s="93">
        <f t="shared" si="0"/>
        <v>-1.6575750935206794E-2</v>
      </c>
    </row>
    <row r="51" spans="1:6" x14ac:dyDescent="0.2">
      <c r="A51" s="41">
        <v>45093</v>
      </c>
      <c r="B51" s="30">
        <v>351.32000699999998</v>
      </c>
      <c r="C51" s="30">
        <v>351.47000100000002</v>
      </c>
      <c r="D51" s="30">
        <v>341.95001200000002</v>
      </c>
      <c r="E51" s="30">
        <v>342.32998700000002</v>
      </c>
      <c r="F51" s="93">
        <f t="shared" si="0"/>
        <v>-1.2502553566830919E-2</v>
      </c>
    </row>
    <row r="52" spans="1:6" x14ac:dyDescent="0.2">
      <c r="A52" s="41">
        <v>45097</v>
      </c>
      <c r="B52" s="30">
        <v>339.30999800000001</v>
      </c>
      <c r="C52" s="30">
        <v>342.07998700000002</v>
      </c>
      <c r="D52" s="30">
        <v>335.85998499999999</v>
      </c>
      <c r="E52" s="30">
        <v>338.04998799999998</v>
      </c>
      <c r="F52" s="93">
        <f t="shared" si="0"/>
        <v>-1.3282029757090178E-2</v>
      </c>
    </row>
    <row r="53" spans="1:6" x14ac:dyDescent="0.2">
      <c r="A53" s="41">
        <v>45098</v>
      </c>
      <c r="B53" s="30">
        <v>336.36999500000002</v>
      </c>
      <c r="C53" s="30">
        <v>337.73001099999999</v>
      </c>
      <c r="D53" s="30">
        <v>332.07000699999998</v>
      </c>
      <c r="E53" s="30">
        <v>333.55999800000001</v>
      </c>
      <c r="F53" s="93">
        <f t="shared" si="0"/>
        <v>1.8437441650302429E-2</v>
      </c>
    </row>
    <row r="54" spans="1:6" x14ac:dyDescent="0.2">
      <c r="A54" s="41">
        <v>45099</v>
      </c>
      <c r="B54" s="30">
        <v>334.11999500000002</v>
      </c>
      <c r="C54" s="30">
        <v>340.11999500000002</v>
      </c>
      <c r="D54" s="30">
        <v>333.33999599999999</v>
      </c>
      <c r="E54" s="30">
        <v>339.709991</v>
      </c>
      <c r="F54" s="93">
        <f t="shared" si="0"/>
        <v>-1.3805899515036614E-2</v>
      </c>
    </row>
    <row r="55" spans="1:6" x14ac:dyDescent="0.2">
      <c r="A55" s="41">
        <v>45100</v>
      </c>
      <c r="B55" s="30">
        <v>334.35998499999999</v>
      </c>
      <c r="C55" s="30">
        <v>337.959991</v>
      </c>
      <c r="D55" s="30">
        <v>333.45001200000002</v>
      </c>
      <c r="E55" s="30">
        <v>335.01998900000001</v>
      </c>
      <c r="F55" s="93">
        <f t="shared" si="0"/>
        <v>-1.9162984928639593E-2</v>
      </c>
    </row>
    <row r="56" spans="1:6" x14ac:dyDescent="0.2">
      <c r="A56" s="41">
        <v>45103</v>
      </c>
      <c r="B56" s="30">
        <v>333.72000100000002</v>
      </c>
      <c r="C56" s="30">
        <v>336.10998499999999</v>
      </c>
      <c r="D56" s="30">
        <v>328.48998999999998</v>
      </c>
      <c r="E56" s="30">
        <v>328.60000600000001</v>
      </c>
      <c r="F56" s="93">
        <f t="shared" si="0"/>
        <v>1.8167988104053678E-2</v>
      </c>
    </row>
    <row r="57" spans="1:6" x14ac:dyDescent="0.2">
      <c r="A57" s="41">
        <v>45104</v>
      </c>
      <c r="B57" s="30">
        <v>331.85998499999999</v>
      </c>
      <c r="C57" s="30">
        <v>336.14999399999999</v>
      </c>
      <c r="D57" s="30">
        <v>329.29998799999998</v>
      </c>
      <c r="E57" s="30">
        <v>334.57000699999998</v>
      </c>
      <c r="F57" s="93">
        <f t="shared" si="0"/>
        <v>3.8258031898239825E-3</v>
      </c>
    </row>
    <row r="58" spans="1:6" x14ac:dyDescent="0.2">
      <c r="A58" s="41">
        <v>45105</v>
      </c>
      <c r="B58" s="30">
        <v>334.66000400000001</v>
      </c>
      <c r="C58" s="30">
        <v>337.98001099999999</v>
      </c>
      <c r="D58" s="30">
        <v>333.80999800000001</v>
      </c>
      <c r="E58" s="30">
        <v>335.85000600000001</v>
      </c>
      <c r="F58" s="93">
        <f t="shared" si="0"/>
        <v>-2.3820693336537345E-3</v>
      </c>
    </row>
    <row r="59" spans="1:6" x14ac:dyDescent="0.2">
      <c r="A59" s="41">
        <v>45106</v>
      </c>
      <c r="B59" s="30">
        <v>334.709991</v>
      </c>
      <c r="C59" s="30">
        <v>336.10998499999999</v>
      </c>
      <c r="D59" s="30">
        <v>332.61999500000002</v>
      </c>
      <c r="E59" s="30">
        <v>335.04998799999998</v>
      </c>
      <c r="F59" s="93">
        <f t="shared" si="0"/>
        <v>1.6385677351524075E-2</v>
      </c>
    </row>
    <row r="60" spans="1:6" x14ac:dyDescent="0.2">
      <c r="A60" s="41">
        <v>45107</v>
      </c>
      <c r="B60" s="30">
        <v>337.75</v>
      </c>
      <c r="C60" s="30">
        <v>342.73001099999999</v>
      </c>
      <c r="D60" s="30">
        <v>337.20001200000002</v>
      </c>
      <c r="E60" s="30">
        <v>340.540009</v>
      </c>
      <c r="F60" s="93">
        <f t="shared" si="0"/>
        <v>-7.4881627198172193E-3</v>
      </c>
    </row>
    <row r="61" spans="1:6" x14ac:dyDescent="0.2">
      <c r="A61" s="41">
        <v>45110</v>
      </c>
      <c r="B61" s="30">
        <v>339.19000199999999</v>
      </c>
      <c r="C61" s="30">
        <v>340.89999399999999</v>
      </c>
      <c r="D61" s="30">
        <v>336.57000699999998</v>
      </c>
      <c r="E61" s="30">
        <v>337.98998999999998</v>
      </c>
      <c r="F61" s="93">
        <f t="shared" si="0"/>
        <v>4.7339863526731936E-4</v>
      </c>
    </row>
    <row r="62" spans="1:6" x14ac:dyDescent="0.2">
      <c r="A62" s="41">
        <v>45112</v>
      </c>
      <c r="B62" s="30">
        <v>335.08999599999999</v>
      </c>
      <c r="C62" s="30">
        <v>341.64999399999999</v>
      </c>
      <c r="D62" s="30">
        <v>334.73001099999999</v>
      </c>
      <c r="E62" s="30">
        <v>338.14999399999999</v>
      </c>
      <c r="F62" s="93">
        <f t="shared" si="0"/>
        <v>9.2266599300901281E-3</v>
      </c>
    </row>
    <row r="63" spans="1:6" x14ac:dyDescent="0.2">
      <c r="A63" s="41">
        <v>45113</v>
      </c>
      <c r="B63" s="30">
        <v>337.29998799999998</v>
      </c>
      <c r="C63" s="30">
        <v>342.98998999999998</v>
      </c>
      <c r="D63" s="30">
        <v>335.5</v>
      </c>
      <c r="E63" s="30">
        <v>341.26998900000001</v>
      </c>
      <c r="F63" s="93">
        <f t="shared" si="0"/>
        <v>-1.1867401560469429E-2</v>
      </c>
    </row>
    <row r="64" spans="1:6" x14ac:dyDescent="0.2">
      <c r="A64" s="41">
        <v>45114</v>
      </c>
      <c r="B64" s="30">
        <v>339.32000699999998</v>
      </c>
      <c r="C64" s="30">
        <v>341.790009</v>
      </c>
      <c r="D64" s="30">
        <v>337</v>
      </c>
      <c r="E64" s="30">
        <v>337.22000100000002</v>
      </c>
      <c r="F64" s="93">
        <f t="shared" si="0"/>
        <v>-1.5983672332650304E-2</v>
      </c>
    </row>
    <row r="65" spans="1:6" x14ac:dyDescent="0.2">
      <c r="A65" s="41">
        <v>45117</v>
      </c>
      <c r="B65" s="30">
        <v>334.60000600000001</v>
      </c>
      <c r="C65" s="30">
        <v>335.23001099999999</v>
      </c>
      <c r="D65" s="30">
        <v>327.58999599999999</v>
      </c>
      <c r="E65" s="30">
        <v>331.82998700000002</v>
      </c>
      <c r="F65" s="93">
        <f t="shared" si="0"/>
        <v>1.9287406957587828E-3</v>
      </c>
    </row>
    <row r="66" spans="1:6" x14ac:dyDescent="0.2">
      <c r="A66" s="41">
        <v>45118</v>
      </c>
      <c r="B66" s="30">
        <v>331.05999800000001</v>
      </c>
      <c r="C66" s="30">
        <v>332.85998499999999</v>
      </c>
      <c r="D66" s="30">
        <v>327</v>
      </c>
      <c r="E66" s="30">
        <v>332.47000100000002</v>
      </c>
      <c r="F66" s="93">
        <f t="shared" si="0"/>
        <v>1.4226880578016391E-2</v>
      </c>
    </row>
    <row r="67" spans="1:6" x14ac:dyDescent="0.2">
      <c r="A67" s="41">
        <v>45119</v>
      </c>
      <c r="B67" s="30">
        <v>336.60000600000001</v>
      </c>
      <c r="C67" s="30">
        <v>341.64999399999999</v>
      </c>
      <c r="D67" s="30">
        <v>335.67001299999998</v>
      </c>
      <c r="E67" s="30">
        <v>337.20001200000002</v>
      </c>
      <c r="F67" s="93">
        <f t="shared" ref="F67:F130" si="1">+(E68-E67)/E67</f>
        <v>1.6192146517479956E-2</v>
      </c>
    </row>
    <row r="68" spans="1:6" x14ac:dyDescent="0.2">
      <c r="A68" s="41">
        <v>45120</v>
      </c>
      <c r="B68" s="30">
        <v>339.55999800000001</v>
      </c>
      <c r="C68" s="30">
        <v>343.73998999999998</v>
      </c>
      <c r="D68" s="30">
        <v>339.01998900000001</v>
      </c>
      <c r="E68" s="30">
        <v>342.66000400000001</v>
      </c>
      <c r="F68" s="93">
        <f t="shared" si="1"/>
        <v>7.5292884196661667E-3</v>
      </c>
    </row>
    <row r="69" spans="1:6" x14ac:dyDescent="0.2">
      <c r="A69" s="41">
        <v>45121</v>
      </c>
      <c r="B69" s="30">
        <v>347.58999599999999</v>
      </c>
      <c r="C69" s="30">
        <v>351.42999300000002</v>
      </c>
      <c r="D69" s="30">
        <v>344.30999800000001</v>
      </c>
      <c r="E69" s="30">
        <v>345.23998999999998</v>
      </c>
      <c r="F69" s="93">
        <f t="shared" si="1"/>
        <v>1.4193633825560386E-3</v>
      </c>
    </row>
    <row r="70" spans="1:6" x14ac:dyDescent="0.2">
      <c r="A70" s="41">
        <v>45124</v>
      </c>
      <c r="B70" s="30">
        <v>345.67999300000002</v>
      </c>
      <c r="C70" s="30">
        <v>346.98998999999998</v>
      </c>
      <c r="D70" s="30">
        <v>342.20001200000002</v>
      </c>
      <c r="E70" s="30">
        <v>345.73001099999999</v>
      </c>
      <c r="F70" s="93">
        <f t="shared" si="1"/>
        <v>3.979978180141263E-2</v>
      </c>
    </row>
    <row r="71" spans="1:6" x14ac:dyDescent="0.2">
      <c r="A71" s="41">
        <v>45125</v>
      </c>
      <c r="B71" s="30">
        <v>345.82998700000002</v>
      </c>
      <c r="C71" s="30">
        <v>366.77999899999998</v>
      </c>
      <c r="D71" s="30">
        <v>342.17001299999998</v>
      </c>
      <c r="E71" s="30">
        <v>359.48998999999998</v>
      </c>
      <c r="F71" s="93">
        <f t="shared" si="1"/>
        <v>-1.2267387473014091E-2</v>
      </c>
    </row>
    <row r="72" spans="1:6" x14ac:dyDescent="0.2">
      <c r="A72" s="41">
        <v>45126</v>
      </c>
      <c r="B72" s="30">
        <v>361.75</v>
      </c>
      <c r="C72" s="30">
        <v>362.459991</v>
      </c>
      <c r="D72" s="30">
        <v>352.44000199999999</v>
      </c>
      <c r="E72" s="30">
        <v>355.07998700000002</v>
      </c>
      <c r="F72" s="93">
        <f t="shared" si="1"/>
        <v>-2.3121528389601971E-2</v>
      </c>
    </row>
    <row r="73" spans="1:6" x14ac:dyDescent="0.2">
      <c r="A73" s="41">
        <v>45127</v>
      </c>
      <c r="B73" s="30">
        <v>353.57000699999998</v>
      </c>
      <c r="C73" s="30">
        <v>357.97000100000002</v>
      </c>
      <c r="D73" s="30">
        <v>345.36999500000002</v>
      </c>
      <c r="E73" s="30">
        <v>346.86999500000002</v>
      </c>
      <c r="F73" s="93">
        <f t="shared" si="1"/>
        <v>-8.9370831858777734E-3</v>
      </c>
    </row>
    <row r="74" spans="1:6" x14ac:dyDescent="0.2">
      <c r="A74" s="41">
        <v>45128</v>
      </c>
      <c r="B74" s="30">
        <v>349.14999399999999</v>
      </c>
      <c r="C74" s="30">
        <v>350.29998799999998</v>
      </c>
      <c r="D74" s="30">
        <v>339.82998700000002</v>
      </c>
      <c r="E74" s="30">
        <v>343.76998900000001</v>
      </c>
      <c r="F74" s="93">
        <f t="shared" si="1"/>
        <v>3.8979435171113352E-3</v>
      </c>
    </row>
    <row r="75" spans="1:6" x14ac:dyDescent="0.2">
      <c r="A75" s="41">
        <v>45131</v>
      </c>
      <c r="B75" s="30">
        <v>345.85000600000001</v>
      </c>
      <c r="C75" s="30">
        <v>346.92001299999998</v>
      </c>
      <c r="D75" s="30">
        <v>342.30999800000001</v>
      </c>
      <c r="E75" s="30">
        <v>345.10998499999999</v>
      </c>
      <c r="F75" s="93">
        <f t="shared" si="1"/>
        <v>1.7009145649610792E-2</v>
      </c>
    </row>
    <row r="76" spans="1:6" x14ac:dyDescent="0.2">
      <c r="A76" s="41">
        <v>45132</v>
      </c>
      <c r="B76" s="30">
        <v>347.10998499999999</v>
      </c>
      <c r="C76" s="30">
        <v>351.89001500000001</v>
      </c>
      <c r="D76" s="30">
        <v>345.07000699999998</v>
      </c>
      <c r="E76" s="30">
        <v>350.98001099999999</v>
      </c>
      <c r="F76" s="93">
        <f t="shared" si="1"/>
        <v>-3.7637533722682519E-2</v>
      </c>
    </row>
    <row r="77" spans="1:6" x14ac:dyDescent="0.2">
      <c r="A77" s="41">
        <v>45133</v>
      </c>
      <c r="B77" s="30">
        <v>341.44000199999999</v>
      </c>
      <c r="C77" s="30">
        <v>344.67001299999998</v>
      </c>
      <c r="D77" s="30">
        <v>333.10998499999999</v>
      </c>
      <c r="E77" s="30">
        <v>337.76998900000001</v>
      </c>
      <c r="F77" s="93">
        <f t="shared" si="1"/>
        <v>-2.0872156288580111E-2</v>
      </c>
    </row>
    <row r="78" spans="1:6" x14ac:dyDescent="0.2">
      <c r="A78" s="41">
        <v>45134</v>
      </c>
      <c r="B78" s="30">
        <v>340.48001099999999</v>
      </c>
      <c r="C78" s="30">
        <v>341.32998700000002</v>
      </c>
      <c r="D78" s="30">
        <v>329.04998799999998</v>
      </c>
      <c r="E78" s="30">
        <v>330.72000100000002</v>
      </c>
      <c r="F78" s="93">
        <f t="shared" si="1"/>
        <v>2.3131331570115689E-2</v>
      </c>
    </row>
    <row r="79" spans="1:6" x14ac:dyDescent="0.2">
      <c r="A79" s="41">
        <v>45135</v>
      </c>
      <c r="B79" s="30">
        <v>333.67001299999998</v>
      </c>
      <c r="C79" s="30">
        <v>340.01001000000002</v>
      </c>
      <c r="D79" s="30">
        <v>333.17001299999998</v>
      </c>
      <c r="E79" s="30">
        <v>338.36999500000002</v>
      </c>
      <c r="F79" s="93">
        <f t="shared" si="1"/>
        <v>-7.2405415261481264E-3</v>
      </c>
    </row>
    <row r="80" spans="1:6" x14ac:dyDescent="0.2">
      <c r="A80" s="41">
        <v>45138</v>
      </c>
      <c r="B80" s="30">
        <v>336.92001299999998</v>
      </c>
      <c r="C80" s="30">
        <v>337.70001200000002</v>
      </c>
      <c r="D80" s="30">
        <v>333.35998499999999</v>
      </c>
      <c r="E80" s="30">
        <v>335.92001299999998</v>
      </c>
      <c r="F80" s="93">
        <f t="shared" si="1"/>
        <v>1.2502470342545563E-3</v>
      </c>
    </row>
    <row r="81" spans="1:6" x14ac:dyDescent="0.2">
      <c r="A81" s="41">
        <v>45139</v>
      </c>
      <c r="B81" s="30">
        <v>335.19000199999999</v>
      </c>
      <c r="C81" s="30">
        <v>338.540009</v>
      </c>
      <c r="D81" s="30">
        <v>333.70001200000002</v>
      </c>
      <c r="E81" s="30">
        <v>336.33999599999999</v>
      </c>
      <c r="F81" s="93">
        <f t="shared" si="1"/>
        <v>-2.6282916409382323E-2</v>
      </c>
    </row>
    <row r="82" spans="1:6" x14ac:dyDescent="0.2">
      <c r="A82" s="41">
        <v>45140</v>
      </c>
      <c r="B82" s="30">
        <v>333.63000499999998</v>
      </c>
      <c r="C82" s="30">
        <v>333.63000499999998</v>
      </c>
      <c r="D82" s="30">
        <v>326.35998499999999</v>
      </c>
      <c r="E82" s="30">
        <v>327.5</v>
      </c>
      <c r="F82" s="93">
        <f t="shared" si="1"/>
        <v>-2.5648732824427025E-3</v>
      </c>
    </row>
    <row r="83" spans="1:6" x14ac:dyDescent="0.2">
      <c r="A83" s="41">
        <v>45141</v>
      </c>
      <c r="B83" s="30">
        <v>326</v>
      </c>
      <c r="C83" s="30">
        <v>329.88000499999998</v>
      </c>
      <c r="D83" s="30">
        <v>325.95001200000002</v>
      </c>
      <c r="E83" s="30">
        <v>326.66000400000001</v>
      </c>
      <c r="F83" s="93">
        <f t="shared" si="1"/>
        <v>3.4286260524259353E-3</v>
      </c>
    </row>
    <row r="84" spans="1:6" x14ac:dyDescent="0.2">
      <c r="A84" s="41">
        <v>45142</v>
      </c>
      <c r="B84" s="30">
        <v>331.88000499999998</v>
      </c>
      <c r="C84" s="30">
        <v>335.14001500000001</v>
      </c>
      <c r="D84" s="30">
        <v>327.23998999999998</v>
      </c>
      <c r="E84" s="30">
        <v>327.77999899999998</v>
      </c>
      <c r="F84" s="93">
        <f t="shared" si="1"/>
        <v>7.1083836936616128E-3</v>
      </c>
    </row>
    <row r="85" spans="1:6" x14ac:dyDescent="0.2">
      <c r="A85" s="41">
        <v>45145</v>
      </c>
      <c r="B85" s="30">
        <v>328.36999500000002</v>
      </c>
      <c r="C85" s="30">
        <v>331.10998499999999</v>
      </c>
      <c r="D85" s="30">
        <v>327.51998900000001</v>
      </c>
      <c r="E85" s="30">
        <v>330.10998499999999</v>
      </c>
      <c r="F85" s="93">
        <f t="shared" si="1"/>
        <v>-1.2298922130453006E-2</v>
      </c>
    </row>
    <row r="86" spans="1:6" x14ac:dyDescent="0.2">
      <c r="A86" s="41">
        <v>45146</v>
      </c>
      <c r="B86" s="30">
        <v>326.959991</v>
      </c>
      <c r="C86" s="30">
        <v>328.75</v>
      </c>
      <c r="D86" s="30">
        <v>323</v>
      </c>
      <c r="E86" s="30">
        <v>326.04998799999998</v>
      </c>
      <c r="F86" s="93">
        <f t="shared" si="1"/>
        <v>-1.171592436924118E-2</v>
      </c>
    </row>
    <row r="87" spans="1:6" x14ac:dyDescent="0.2">
      <c r="A87" s="41">
        <v>45147</v>
      </c>
      <c r="B87" s="30">
        <v>326.47000100000002</v>
      </c>
      <c r="C87" s="30">
        <v>327.10998499999999</v>
      </c>
      <c r="D87" s="30">
        <v>321.04998799999998</v>
      </c>
      <c r="E87" s="30">
        <v>322.23001099999999</v>
      </c>
      <c r="F87" s="93">
        <f t="shared" si="1"/>
        <v>2.1723054219181157E-3</v>
      </c>
    </row>
    <row r="88" spans="1:6" x14ac:dyDescent="0.2">
      <c r="A88" s="41">
        <v>45148</v>
      </c>
      <c r="B88" s="30">
        <v>326.01998900000001</v>
      </c>
      <c r="C88" s="30">
        <v>328.26001000000002</v>
      </c>
      <c r="D88" s="30">
        <v>321.17999300000002</v>
      </c>
      <c r="E88" s="30">
        <v>322.92999300000002</v>
      </c>
      <c r="F88" s="93">
        <f t="shared" si="1"/>
        <v>-5.9455084433733653E-3</v>
      </c>
    </row>
    <row r="89" spans="1:6" x14ac:dyDescent="0.2">
      <c r="A89" s="41">
        <v>45149</v>
      </c>
      <c r="B89" s="30">
        <v>320.26001000000002</v>
      </c>
      <c r="C89" s="30">
        <v>322.41000400000001</v>
      </c>
      <c r="D89" s="30">
        <v>319.209991</v>
      </c>
      <c r="E89" s="30">
        <v>321.01001000000002</v>
      </c>
      <c r="F89" s="93">
        <f t="shared" si="1"/>
        <v>9.4389548786966964E-3</v>
      </c>
    </row>
    <row r="90" spans="1:6" x14ac:dyDescent="0.2">
      <c r="A90" s="41">
        <v>45152</v>
      </c>
      <c r="B90" s="30">
        <v>321.39001500000001</v>
      </c>
      <c r="C90" s="30">
        <v>324.05999800000001</v>
      </c>
      <c r="D90" s="30">
        <v>320.07998700000002</v>
      </c>
      <c r="E90" s="30">
        <v>324.040009</v>
      </c>
      <c r="F90" s="93">
        <f t="shared" si="1"/>
        <v>-6.727638376284587E-3</v>
      </c>
    </row>
    <row r="91" spans="1:6" x14ac:dyDescent="0.2">
      <c r="A91" s="41">
        <v>45153</v>
      </c>
      <c r="B91" s="30">
        <v>323</v>
      </c>
      <c r="C91" s="30">
        <v>325.08999599999999</v>
      </c>
      <c r="D91" s="30">
        <v>320.89999399999999</v>
      </c>
      <c r="E91" s="30">
        <v>321.85998499999999</v>
      </c>
      <c r="F91" s="93">
        <f t="shared" si="1"/>
        <v>-4.5361059716696444E-3</v>
      </c>
    </row>
    <row r="92" spans="1:6" x14ac:dyDescent="0.2">
      <c r="A92" s="41">
        <v>45154</v>
      </c>
      <c r="B92" s="30">
        <v>320.79998799999998</v>
      </c>
      <c r="C92" s="30">
        <v>324.42001299999998</v>
      </c>
      <c r="D92" s="30">
        <v>319.79998799999998</v>
      </c>
      <c r="E92" s="30">
        <v>320.39999399999999</v>
      </c>
      <c r="F92" s="93">
        <f t="shared" si="1"/>
        <v>-1.0986233039692284E-2</v>
      </c>
    </row>
    <row r="93" spans="1:6" x14ac:dyDescent="0.2">
      <c r="A93" s="41">
        <v>45155</v>
      </c>
      <c r="B93" s="30">
        <v>320.540009</v>
      </c>
      <c r="C93" s="30">
        <v>321.86999500000002</v>
      </c>
      <c r="D93" s="30">
        <v>316.209991</v>
      </c>
      <c r="E93" s="30">
        <v>316.88000499999998</v>
      </c>
      <c r="F93" s="93">
        <f t="shared" si="1"/>
        <v>-1.2622885435765896E-3</v>
      </c>
    </row>
    <row r="94" spans="1:6" x14ac:dyDescent="0.2">
      <c r="A94" s="41">
        <v>45156</v>
      </c>
      <c r="B94" s="30">
        <v>314.48998999999998</v>
      </c>
      <c r="C94" s="30">
        <v>318.38000499999998</v>
      </c>
      <c r="D94" s="30">
        <v>311.54998799999998</v>
      </c>
      <c r="E94" s="30">
        <v>316.48001099999999</v>
      </c>
      <c r="F94" s="93">
        <f t="shared" si="1"/>
        <v>1.7062670033842969E-2</v>
      </c>
    </row>
    <row r="95" spans="1:6" x14ac:dyDescent="0.2">
      <c r="A95" s="41">
        <v>45159</v>
      </c>
      <c r="B95" s="30">
        <v>317.92999300000002</v>
      </c>
      <c r="C95" s="30">
        <v>322.76998900000001</v>
      </c>
      <c r="D95" s="30">
        <v>317.040009</v>
      </c>
      <c r="E95" s="30">
        <v>321.88000499999998</v>
      </c>
      <c r="F95" s="93">
        <f t="shared" si="1"/>
        <v>1.8018702342197971E-3</v>
      </c>
    </row>
    <row r="96" spans="1:6" x14ac:dyDescent="0.2">
      <c r="A96" s="41">
        <v>45160</v>
      </c>
      <c r="B96" s="30">
        <v>325.5</v>
      </c>
      <c r="C96" s="30">
        <v>326.07998700000002</v>
      </c>
      <c r="D96" s="30">
        <v>321.459991</v>
      </c>
      <c r="E96" s="30">
        <v>322.459991</v>
      </c>
      <c r="F96" s="93">
        <f t="shared" si="1"/>
        <v>1.4079293948749126E-2</v>
      </c>
    </row>
    <row r="97" spans="1:6" x14ac:dyDescent="0.2">
      <c r="A97" s="41">
        <v>45161</v>
      </c>
      <c r="B97" s="30">
        <v>323.82000699999998</v>
      </c>
      <c r="C97" s="30">
        <v>329.20001200000002</v>
      </c>
      <c r="D97" s="30">
        <v>323.459991</v>
      </c>
      <c r="E97" s="30">
        <v>327</v>
      </c>
      <c r="F97" s="93">
        <f t="shared" si="1"/>
        <v>-2.1498467889908182E-2</v>
      </c>
    </row>
    <row r="98" spans="1:6" x14ac:dyDescent="0.2">
      <c r="A98" s="41">
        <v>45162</v>
      </c>
      <c r="B98" s="30">
        <v>332.85000600000001</v>
      </c>
      <c r="C98" s="30">
        <v>332.98001099999999</v>
      </c>
      <c r="D98" s="30">
        <v>319.959991</v>
      </c>
      <c r="E98" s="30">
        <v>319.97000100000002</v>
      </c>
      <c r="F98" s="93">
        <f t="shared" si="1"/>
        <v>9.4071631421470837E-3</v>
      </c>
    </row>
    <row r="99" spans="1:6" x14ac:dyDescent="0.2">
      <c r="A99" s="41">
        <v>45163</v>
      </c>
      <c r="B99" s="30">
        <v>321.47000100000002</v>
      </c>
      <c r="C99" s="30">
        <v>325.35998499999999</v>
      </c>
      <c r="D99" s="30">
        <v>318.79998799999998</v>
      </c>
      <c r="E99" s="30">
        <v>322.98001099999999</v>
      </c>
      <c r="F99" s="93">
        <f t="shared" si="1"/>
        <v>2.2292432208754391E-3</v>
      </c>
    </row>
    <row r="100" spans="1:6" x14ac:dyDescent="0.2">
      <c r="A100" s="41">
        <v>45166</v>
      </c>
      <c r="B100" s="30">
        <v>325.66000400000001</v>
      </c>
      <c r="C100" s="30">
        <v>326.14999399999999</v>
      </c>
      <c r="D100" s="30">
        <v>321.72000100000002</v>
      </c>
      <c r="E100" s="30">
        <v>323.70001200000002</v>
      </c>
      <c r="F100" s="93">
        <f t="shared" si="1"/>
        <v>1.4550484477584757E-2</v>
      </c>
    </row>
    <row r="101" spans="1:6" x14ac:dyDescent="0.2">
      <c r="A101" s="41">
        <v>45167</v>
      </c>
      <c r="B101" s="30">
        <v>321.88000499999998</v>
      </c>
      <c r="C101" s="30">
        <v>328.98001099999999</v>
      </c>
      <c r="D101" s="30">
        <v>321.88000499999998</v>
      </c>
      <c r="E101" s="30">
        <v>328.41000400000001</v>
      </c>
      <c r="F101" s="93">
        <f t="shared" si="1"/>
        <v>1.1571054333654916E-3</v>
      </c>
    </row>
    <row r="102" spans="1:6" x14ac:dyDescent="0.2">
      <c r="A102" s="41">
        <v>45168</v>
      </c>
      <c r="B102" s="30">
        <v>328.67001299999998</v>
      </c>
      <c r="C102" s="30">
        <v>329.80999800000001</v>
      </c>
      <c r="D102" s="30">
        <v>326.45001200000002</v>
      </c>
      <c r="E102" s="30">
        <v>328.790009</v>
      </c>
      <c r="F102" s="93">
        <f t="shared" si="1"/>
        <v>-3.1326955558432898E-3</v>
      </c>
    </row>
    <row r="103" spans="1:6" x14ac:dyDescent="0.2">
      <c r="A103" s="41">
        <v>45169</v>
      </c>
      <c r="B103" s="30">
        <v>329.20001200000002</v>
      </c>
      <c r="C103" s="30">
        <v>330.91000400000001</v>
      </c>
      <c r="D103" s="30">
        <v>326.77999899999998</v>
      </c>
      <c r="E103" s="30">
        <v>327.76001000000002</v>
      </c>
      <c r="F103" s="93">
        <f t="shared" si="1"/>
        <v>2.7458932528101653E-3</v>
      </c>
    </row>
    <row r="104" spans="1:6" x14ac:dyDescent="0.2">
      <c r="A104" s="41">
        <v>45170</v>
      </c>
      <c r="B104" s="30">
        <v>331.30999800000001</v>
      </c>
      <c r="C104" s="30">
        <v>331.98998999999998</v>
      </c>
      <c r="D104" s="30">
        <v>326.77999899999998</v>
      </c>
      <c r="E104" s="30">
        <v>328.66000400000001</v>
      </c>
      <c r="F104" s="93">
        <f t="shared" si="1"/>
        <v>1.4878549079552649E-2</v>
      </c>
    </row>
    <row r="105" spans="1:6" x14ac:dyDescent="0.2">
      <c r="A105" s="41">
        <v>45174</v>
      </c>
      <c r="B105" s="30">
        <v>329</v>
      </c>
      <c r="C105" s="30">
        <v>334.85000600000001</v>
      </c>
      <c r="D105" s="30">
        <v>328.66000400000001</v>
      </c>
      <c r="E105" s="30">
        <v>333.54998799999998</v>
      </c>
      <c r="F105" s="93">
        <f t="shared" si="1"/>
        <v>-2.0086434540660275E-3</v>
      </c>
    </row>
    <row r="106" spans="1:6" x14ac:dyDescent="0.2">
      <c r="A106" s="41">
        <v>45175</v>
      </c>
      <c r="B106" s="30">
        <v>333.38000499999998</v>
      </c>
      <c r="C106" s="30">
        <v>334.459991</v>
      </c>
      <c r="D106" s="30">
        <v>330.17999300000002</v>
      </c>
      <c r="E106" s="30">
        <v>332.88000499999998</v>
      </c>
      <c r="F106" s="93">
        <f t="shared" si="1"/>
        <v>-8.9221369724503813E-3</v>
      </c>
    </row>
    <row r="107" spans="1:6" x14ac:dyDescent="0.2">
      <c r="A107" s="41">
        <v>45176</v>
      </c>
      <c r="B107" s="30">
        <v>331.290009</v>
      </c>
      <c r="C107" s="30">
        <v>333.07998700000002</v>
      </c>
      <c r="D107" s="30">
        <v>329.02999899999998</v>
      </c>
      <c r="E107" s="30">
        <v>329.91000400000001</v>
      </c>
      <c r="F107" s="93">
        <f t="shared" si="1"/>
        <v>1.3215679873714877E-2</v>
      </c>
    </row>
    <row r="108" spans="1:6" x14ac:dyDescent="0.2">
      <c r="A108" s="41">
        <v>45177</v>
      </c>
      <c r="B108" s="30">
        <v>330.08999599999999</v>
      </c>
      <c r="C108" s="30">
        <v>336.16000400000001</v>
      </c>
      <c r="D108" s="30">
        <v>329.459991</v>
      </c>
      <c r="E108" s="30">
        <v>334.26998900000001</v>
      </c>
      <c r="F108" s="93">
        <f t="shared" si="1"/>
        <v>1.0979187844470186E-2</v>
      </c>
    </row>
    <row r="109" spans="1:6" x14ac:dyDescent="0.2">
      <c r="A109" s="41">
        <v>45180</v>
      </c>
      <c r="B109" s="30">
        <v>337.23998999999998</v>
      </c>
      <c r="C109" s="30">
        <v>338.42001299999998</v>
      </c>
      <c r="D109" s="30">
        <v>335.42999300000002</v>
      </c>
      <c r="E109" s="30">
        <v>337.94000199999999</v>
      </c>
      <c r="F109" s="93">
        <f t="shared" si="1"/>
        <v>-1.8257717238221425E-2</v>
      </c>
    </row>
    <row r="110" spans="1:6" x14ac:dyDescent="0.2">
      <c r="A110" s="41">
        <v>45181</v>
      </c>
      <c r="B110" s="30">
        <v>335.82000699999998</v>
      </c>
      <c r="C110" s="30">
        <v>336.790009</v>
      </c>
      <c r="D110" s="30">
        <v>331.48001099999999</v>
      </c>
      <c r="E110" s="30">
        <v>331.76998900000001</v>
      </c>
      <c r="F110" s="93">
        <f t="shared" si="1"/>
        <v>1.293067227970399E-2</v>
      </c>
    </row>
    <row r="111" spans="1:6" x14ac:dyDescent="0.2">
      <c r="A111" s="41">
        <v>45182</v>
      </c>
      <c r="B111" s="30">
        <v>331.30999800000001</v>
      </c>
      <c r="C111" s="30">
        <v>336.85000600000001</v>
      </c>
      <c r="D111" s="30">
        <v>331.17001299999998</v>
      </c>
      <c r="E111" s="30">
        <v>336.05999800000001</v>
      </c>
      <c r="F111" s="93">
        <f t="shared" si="1"/>
        <v>7.8557817524000807E-3</v>
      </c>
    </row>
    <row r="112" spans="1:6" x14ac:dyDescent="0.2">
      <c r="A112" s="41">
        <v>45183</v>
      </c>
      <c r="B112" s="30">
        <v>339.14999399999999</v>
      </c>
      <c r="C112" s="30">
        <v>340.85998499999999</v>
      </c>
      <c r="D112" s="30">
        <v>336.57000699999998</v>
      </c>
      <c r="E112" s="30">
        <v>338.70001200000002</v>
      </c>
      <c r="F112" s="93">
        <f t="shared" si="1"/>
        <v>-2.5036937406426752E-2</v>
      </c>
    </row>
    <row r="113" spans="1:6" x14ac:dyDescent="0.2">
      <c r="A113" s="41">
        <v>45184</v>
      </c>
      <c r="B113" s="30">
        <v>336.92001299999998</v>
      </c>
      <c r="C113" s="30">
        <v>337.39999399999999</v>
      </c>
      <c r="D113" s="30">
        <v>329.64999399999999</v>
      </c>
      <c r="E113" s="30">
        <v>330.22000100000002</v>
      </c>
      <c r="F113" s="93">
        <f t="shared" si="1"/>
        <v>-3.5128187162715725E-3</v>
      </c>
    </row>
    <row r="114" spans="1:6" x14ac:dyDescent="0.2">
      <c r="A114" s="41">
        <v>45187</v>
      </c>
      <c r="B114" s="30">
        <v>327.79998799999998</v>
      </c>
      <c r="C114" s="30">
        <v>330.39999399999999</v>
      </c>
      <c r="D114" s="30">
        <v>326.35998499999999</v>
      </c>
      <c r="E114" s="30">
        <v>329.05999800000001</v>
      </c>
      <c r="F114" s="93">
        <f t="shared" si="1"/>
        <v>-1.2459855421260134E-3</v>
      </c>
    </row>
    <row r="115" spans="1:6" x14ac:dyDescent="0.2">
      <c r="A115" s="41">
        <v>45188</v>
      </c>
      <c r="B115" s="30">
        <v>326.17001299999998</v>
      </c>
      <c r="C115" s="30">
        <v>329.39001500000001</v>
      </c>
      <c r="D115" s="30">
        <v>324.51001000000002</v>
      </c>
      <c r="E115" s="30">
        <v>328.64999399999999</v>
      </c>
      <c r="F115" s="93">
        <f t="shared" si="1"/>
        <v>-2.3976890746573339E-2</v>
      </c>
    </row>
    <row r="116" spans="1:6" x14ac:dyDescent="0.2">
      <c r="A116" s="41">
        <v>45189</v>
      </c>
      <c r="B116" s="30">
        <v>329.51001000000002</v>
      </c>
      <c r="C116" s="30">
        <v>329.58999599999999</v>
      </c>
      <c r="D116" s="30">
        <v>320.51001000000002</v>
      </c>
      <c r="E116" s="30">
        <v>320.76998900000001</v>
      </c>
      <c r="F116" s="93">
        <f t="shared" si="1"/>
        <v>-3.8656671213716139E-3</v>
      </c>
    </row>
    <row r="117" spans="1:6" x14ac:dyDescent="0.2">
      <c r="A117" s="41">
        <v>45190</v>
      </c>
      <c r="B117" s="30">
        <v>319.26001000000002</v>
      </c>
      <c r="C117" s="30">
        <v>325.35000600000001</v>
      </c>
      <c r="D117" s="30">
        <v>315</v>
      </c>
      <c r="E117" s="30">
        <v>319.52999899999998</v>
      </c>
      <c r="F117" s="93">
        <f t="shared" si="1"/>
        <v>-7.8865490185162646E-3</v>
      </c>
    </row>
    <row r="118" spans="1:6" x14ac:dyDescent="0.2">
      <c r="A118" s="41">
        <v>45191</v>
      </c>
      <c r="B118" s="30">
        <v>321.32000699999998</v>
      </c>
      <c r="C118" s="30">
        <v>321.45001200000002</v>
      </c>
      <c r="D118" s="30">
        <v>316.14999399999999</v>
      </c>
      <c r="E118" s="30">
        <v>317.01001000000002</v>
      </c>
      <c r="F118" s="93">
        <f t="shared" si="1"/>
        <v>1.6718683425800188E-3</v>
      </c>
    </row>
    <row r="119" spans="1:6" x14ac:dyDescent="0.2">
      <c r="A119" s="41">
        <v>45194</v>
      </c>
      <c r="B119" s="30">
        <v>316.58999599999999</v>
      </c>
      <c r="C119" s="30">
        <v>317.67001299999998</v>
      </c>
      <c r="D119" s="30">
        <v>315</v>
      </c>
      <c r="E119" s="30">
        <v>317.540009</v>
      </c>
      <c r="F119" s="93">
        <f t="shared" si="1"/>
        <v>-1.7005712184129818E-2</v>
      </c>
    </row>
    <row r="120" spans="1:6" x14ac:dyDescent="0.2">
      <c r="A120" s="41">
        <v>45195</v>
      </c>
      <c r="B120" s="30">
        <v>315.13000499999998</v>
      </c>
      <c r="C120" s="30">
        <v>315.88000499999998</v>
      </c>
      <c r="D120" s="30">
        <v>310.01998900000001</v>
      </c>
      <c r="E120" s="30">
        <v>312.14001500000001</v>
      </c>
      <c r="F120" s="93">
        <f t="shared" si="1"/>
        <v>2.0823796013465061E-3</v>
      </c>
    </row>
    <row r="121" spans="1:6" x14ac:dyDescent="0.2">
      <c r="A121" s="41">
        <v>45196</v>
      </c>
      <c r="B121" s="30">
        <v>312.29998799999998</v>
      </c>
      <c r="C121" s="30">
        <v>314.29998799999998</v>
      </c>
      <c r="D121" s="30">
        <v>309.69000199999999</v>
      </c>
      <c r="E121" s="30">
        <v>312.790009</v>
      </c>
      <c r="F121" s="93">
        <f t="shared" si="1"/>
        <v>2.7174972842563126E-3</v>
      </c>
    </row>
    <row r="122" spans="1:6" x14ac:dyDescent="0.2">
      <c r="A122" s="41">
        <v>45197</v>
      </c>
      <c r="B122" s="30">
        <v>310.98998999999998</v>
      </c>
      <c r="C122" s="30">
        <v>315.48001099999999</v>
      </c>
      <c r="D122" s="30">
        <v>309.45001200000002</v>
      </c>
      <c r="E122" s="30">
        <v>313.64001500000001</v>
      </c>
      <c r="F122" s="93">
        <f t="shared" si="1"/>
        <v>6.727410085093876E-3</v>
      </c>
    </row>
    <row r="123" spans="1:6" x14ac:dyDescent="0.2">
      <c r="A123" s="41">
        <v>45198</v>
      </c>
      <c r="B123" s="30">
        <v>317.75</v>
      </c>
      <c r="C123" s="30">
        <v>319.47000100000002</v>
      </c>
      <c r="D123" s="30">
        <v>314.98001099999999</v>
      </c>
      <c r="E123" s="30">
        <v>315.75</v>
      </c>
      <c r="F123" s="93">
        <f t="shared" si="1"/>
        <v>1.916069041963574E-2</v>
      </c>
    </row>
    <row r="124" spans="1:6" x14ac:dyDescent="0.2">
      <c r="A124" s="41">
        <v>45201</v>
      </c>
      <c r="B124" s="30">
        <v>316.27999899999998</v>
      </c>
      <c r="C124" s="30">
        <v>321.89001500000001</v>
      </c>
      <c r="D124" s="30">
        <v>315.17999300000002</v>
      </c>
      <c r="E124" s="30">
        <v>321.79998799999998</v>
      </c>
      <c r="F124" s="93">
        <f t="shared" si="1"/>
        <v>-2.6134161944095471E-2</v>
      </c>
    </row>
    <row r="125" spans="1:6" x14ac:dyDescent="0.2">
      <c r="A125" s="41">
        <v>45202</v>
      </c>
      <c r="B125" s="30">
        <v>320.82998700000002</v>
      </c>
      <c r="C125" s="30">
        <v>321.39001500000001</v>
      </c>
      <c r="D125" s="30">
        <v>311.209991</v>
      </c>
      <c r="E125" s="30">
        <v>313.39001500000001</v>
      </c>
      <c r="F125" s="93">
        <f t="shared" si="1"/>
        <v>1.7773303977154462E-2</v>
      </c>
    </row>
    <row r="126" spans="1:6" x14ac:dyDescent="0.2">
      <c r="A126" s="41">
        <v>45203</v>
      </c>
      <c r="B126" s="30">
        <v>314.02999899999998</v>
      </c>
      <c r="C126" s="30">
        <v>320.040009</v>
      </c>
      <c r="D126" s="30">
        <v>314</v>
      </c>
      <c r="E126" s="30">
        <v>318.959991</v>
      </c>
      <c r="F126" s="93">
        <f t="shared" si="1"/>
        <v>1.2540569704242073E-3</v>
      </c>
    </row>
    <row r="127" spans="1:6" x14ac:dyDescent="0.2">
      <c r="A127" s="41">
        <v>45204</v>
      </c>
      <c r="B127" s="30">
        <v>319.08999599999999</v>
      </c>
      <c r="C127" s="30">
        <v>319.98001099999999</v>
      </c>
      <c r="D127" s="30">
        <v>314.89999399999999</v>
      </c>
      <c r="E127" s="30">
        <v>319.35998499999999</v>
      </c>
      <c r="F127" s="93">
        <f t="shared" si="1"/>
        <v>2.4737053391332128E-2</v>
      </c>
    </row>
    <row r="128" spans="1:6" x14ac:dyDescent="0.2">
      <c r="A128" s="41">
        <v>45205</v>
      </c>
      <c r="B128" s="30">
        <v>316.54998799999998</v>
      </c>
      <c r="C128" s="30">
        <v>329.19000199999999</v>
      </c>
      <c r="D128" s="30">
        <v>316.29998799999998</v>
      </c>
      <c r="E128" s="30">
        <v>327.26001000000002</v>
      </c>
      <c r="F128" s="93">
        <f t="shared" si="1"/>
        <v>7.8225170255294945E-3</v>
      </c>
    </row>
    <row r="129" spans="1:6" x14ac:dyDescent="0.2">
      <c r="A129" s="41">
        <v>45208</v>
      </c>
      <c r="B129" s="30">
        <v>324.75</v>
      </c>
      <c r="C129" s="30">
        <v>330.29998799999998</v>
      </c>
      <c r="D129" s="30">
        <v>323.17999300000002</v>
      </c>
      <c r="E129" s="30">
        <v>329.82000699999998</v>
      </c>
      <c r="F129" s="93">
        <f t="shared" si="1"/>
        <v>-4.3356739119830602E-3</v>
      </c>
    </row>
    <row r="130" spans="1:6" x14ac:dyDescent="0.2">
      <c r="A130" s="41">
        <v>45209</v>
      </c>
      <c r="B130" s="30">
        <v>330.959991</v>
      </c>
      <c r="C130" s="30">
        <v>331.10000600000001</v>
      </c>
      <c r="D130" s="30">
        <v>327.67001299999998</v>
      </c>
      <c r="E130" s="30">
        <v>328.39001500000001</v>
      </c>
      <c r="F130" s="93">
        <f t="shared" si="1"/>
        <v>1.2271987015195872E-2</v>
      </c>
    </row>
    <row r="131" spans="1:6" x14ac:dyDescent="0.2">
      <c r="A131" s="41">
        <v>45210</v>
      </c>
      <c r="B131" s="30">
        <v>331.209991</v>
      </c>
      <c r="C131" s="30">
        <v>332.82000699999998</v>
      </c>
      <c r="D131" s="30">
        <v>329.14001500000001</v>
      </c>
      <c r="E131" s="30">
        <v>332.42001299999998</v>
      </c>
      <c r="F131" s="93">
        <f t="shared" ref="F131:F194" si="2">+(E132-E131)/E131</f>
        <v>-3.7904125826502756E-3</v>
      </c>
    </row>
    <row r="132" spans="1:6" x14ac:dyDescent="0.2">
      <c r="A132" s="41">
        <v>45211</v>
      </c>
      <c r="B132" s="30">
        <v>330.57000699999998</v>
      </c>
      <c r="C132" s="30">
        <v>333.63000499999998</v>
      </c>
      <c r="D132" s="30">
        <v>328.72000100000002</v>
      </c>
      <c r="E132" s="30">
        <v>331.16000400000001</v>
      </c>
      <c r="F132" s="93">
        <f t="shared" si="2"/>
        <v>-1.0357509839865881E-2</v>
      </c>
    </row>
    <row r="133" spans="1:6" x14ac:dyDescent="0.2">
      <c r="A133" s="41">
        <v>45212</v>
      </c>
      <c r="B133" s="30">
        <v>332.38000499999998</v>
      </c>
      <c r="C133" s="30">
        <v>333.82998700000002</v>
      </c>
      <c r="D133" s="30">
        <v>326.35998499999999</v>
      </c>
      <c r="E133" s="30">
        <v>327.73001099999999</v>
      </c>
      <c r="F133" s="93">
        <f t="shared" si="2"/>
        <v>1.4981856513592266E-2</v>
      </c>
    </row>
    <row r="134" spans="1:6" x14ac:dyDescent="0.2">
      <c r="A134" s="41">
        <v>45215</v>
      </c>
      <c r="B134" s="30">
        <v>331.04998799999998</v>
      </c>
      <c r="C134" s="30">
        <v>336.14001500000001</v>
      </c>
      <c r="D134" s="30">
        <v>330.60000600000001</v>
      </c>
      <c r="E134" s="30">
        <v>332.64001500000001</v>
      </c>
      <c r="F134" s="93">
        <f t="shared" si="2"/>
        <v>-1.7436777712987958E-3</v>
      </c>
    </row>
    <row r="135" spans="1:6" x14ac:dyDescent="0.2">
      <c r="A135" s="41">
        <v>45216</v>
      </c>
      <c r="B135" s="30">
        <v>329.58999599999999</v>
      </c>
      <c r="C135" s="30">
        <v>333.459991</v>
      </c>
      <c r="D135" s="30">
        <v>327.41000400000001</v>
      </c>
      <c r="E135" s="30">
        <v>332.05999800000001</v>
      </c>
      <c r="F135" s="93">
        <f t="shared" si="2"/>
        <v>-5.8724718778080959E-3</v>
      </c>
    </row>
    <row r="136" spans="1:6" x14ac:dyDescent="0.2">
      <c r="A136" s="41">
        <v>45217</v>
      </c>
      <c r="B136" s="30">
        <v>332.48998999999998</v>
      </c>
      <c r="C136" s="30">
        <v>335.58999599999999</v>
      </c>
      <c r="D136" s="30">
        <v>328.29998799999998</v>
      </c>
      <c r="E136" s="30">
        <v>330.10998499999999</v>
      </c>
      <c r="F136" s="93">
        <f t="shared" si="2"/>
        <v>3.6655116627265331E-3</v>
      </c>
    </row>
    <row r="137" spans="1:6" x14ac:dyDescent="0.2">
      <c r="A137" s="41">
        <v>45218</v>
      </c>
      <c r="B137" s="30">
        <v>332.14999399999999</v>
      </c>
      <c r="C137" s="30">
        <v>336.88000499999998</v>
      </c>
      <c r="D137" s="30">
        <v>330.91000400000001</v>
      </c>
      <c r="E137" s="30">
        <v>331.32000699999998</v>
      </c>
      <c r="F137" s="93">
        <f t="shared" si="2"/>
        <v>-1.4034751604964178E-2</v>
      </c>
    </row>
    <row r="138" spans="1:6" x14ac:dyDescent="0.2">
      <c r="A138" s="41">
        <v>45219</v>
      </c>
      <c r="B138" s="30">
        <v>331.72000100000002</v>
      </c>
      <c r="C138" s="30">
        <v>331.92001299999998</v>
      </c>
      <c r="D138" s="30">
        <v>325.45001200000002</v>
      </c>
      <c r="E138" s="30">
        <v>326.67001299999998</v>
      </c>
      <c r="F138" s="93">
        <f t="shared" si="2"/>
        <v>8.1121434308082403E-3</v>
      </c>
    </row>
    <row r="139" spans="1:6" x14ac:dyDescent="0.2">
      <c r="A139" s="41">
        <v>45222</v>
      </c>
      <c r="B139" s="30">
        <v>325.47000100000002</v>
      </c>
      <c r="C139" s="30">
        <v>332.73001099999999</v>
      </c>
      <c r="D139" s="30">
        <v>324.39001500000001</v>
      </c>
      <c r="E139" s="30">
        <v>329.32000699999998</v>
      </c>
      <c r="F139" s="93">
        <f t="shared" si="2"/>
        <v>3.67421345281339E-3</v>
      </c>
    </row>
    <row r="140" spans="1:6" x14ac:dyDescent="0.2">
      <c r="A140" s="41">
        <v>45223</v>
      </c>
      <c r="B140" s="30">
        <v>331.29998799999998</v>
      </c>
      <c r="C140" s="30">
        <v>331.83999599999999</v>
      </c>
      <c r="D140" s="30">
        <v>327.60000600000001</v>
      </c>
      <c r="E140" s="30">
        <v>330.52999899999998</v>
      </c>
      <c r="F140" s="93">
        <f t="shared" si="2"/>
        <v>3.0678044445823536E-2</v>
      </c>
    </row>
    <row r="141" spans="1:6" x14ac:dyDescent="0.2">
      <c r="A141" s="41">
        <v>45224</v>
      </c>
      <c r="B141" s="30">
        <v>345.01998900000001</v>
      </c>
      <c r="C141" s="30">
        <v>346.20001200000002</v>
      </c>
      <c r="D141" s="30">
        <v>337.61999500000002</v>
      </c>
      <c r="E141" s="30">
        <v>340.67001299999998</v>
      </c>
      <c r="F141" s="93">
        <f t="shared" si="2"/>
        <v>-3.7514302733771814E-2</v>
      </c>
    </row>
    <row r="142" spans="1:6" x14ac:dyDescent="0.2">
      <c r="A142" s="41">
        <v>45225</v>
      </c>
      <c r="B142" s="30">
        <v>340.540009</v>
      </c>
      <c r="C142" s="30">
        <v>341.63000499999998</v>
      </c>
      <c r="D142" s="30">
        <v>326.94000199999999</v>
      </c>
      <c r="E142" s="30">
        <v>327.89001500000001</v>
      </c>
      <c r="F142" s="93">
        <f t="shared" si="2"/>
        <v>5.8555701978299096E-3</v>
      </c>
    </row>
    <row r="143" spans="1:6" x14ac:dyDescent="0.2">
      <c r="A143" s="41">
        <v>45226</v>
      </c>
      <c r="B143" s="30">
        <v>330.42999300000002</v>
      </c>
      <c r="C143" s="30">
        <v>336.72000100000002</v>
      </c>
      <c r="D143" s="30">
        <v>328.39999399999999</v>
      </c>
      <c r="E143" s="30">
        <v>329.80999800000001</v>
      </c>
      <c r="F143" s="93">
        <f t="shared" si="2"/>
        <v>2.2740365802979688E-2</v>
      </c>
    </row>
    <row r="144" spans="1:6" x14ac:dyDescent="0.2">
      <c r="A144" s="41">
        <v>45229</v>
      </c>
      <c r="B144" s="30">
        <v>333.41000400000001</v>
      </c>
      <c r="C144" s="30">
        <v>339.45001200000002</v>
      </c>
      <c r="D144" s="30">
        <v>331.82998700000002</v>
      </c>
      <c r="E144" s="30">
        <v>337.30999800000001</v>
      </c>
      <c r="F144" s="93">
        <f t="shared" si="2"/>
        <v>2.3716670266025952E-3</v>
      </c>
    </row>
    <row r="145" spans="1:6" x14ac:dyDescent="0.2">
      <c r="A145" s="41">
        <v>45230</v>
      </c>
      <c r="B145" s="30">
        <v>338.85000600000001</v>
      </c>
      <c r="C145" s="30">
        <v>339</v>
      </c>
      <c r="D145" s="30">
        <v>334.69000199999999</v>
      </c>
      <c r="E145" s="30">
        <v>338.10998499999999</v>
      </c>
      <c r="F145" s="93">
        <f t="shared" si="2"/>
        <v>2.3542700166042069E-2</v>
      </c>
    </row>
    <row r="146" spans="1:6" x14ac:dyDescent="0.2">
      <c r="A146" s="41">
        <v>45231</v>
      </c>
      <c r="B146" s="30">
        <v>339.790009</v>
      </c>
      <c r="C146" s="30">
        <v>347.42001299999998</v>
      </c>
      <c r="D146" s="30">
        <v>339.64999399999999</v>
      </c>
      <c r="E146" s="30">
        <v>346.07000699999998</v>
      </c>
      <c r="F146" s="93">
        <f t="shared" si="2"/>
        <v>6.501574694394132E-3</v>
      </c>
    </row>
    <row r="147" spans="1:6" x14ac:dyDescent="0.2">
      <c r="A147" s="41">
        <v>45232</v>
      </c>
      <c r="B147" s="30">
        <v>347.23998999999998</v>
      </c>
      <c r="C147" s="30">
        <v>348.82998700000002</v>
      </c>
      <c r="D147" s="30">
        <v>344.76998900000001</v>
      </c>
      <c r="E147" s="30">
        <v>348.32000699999998</v>
      </c>
      <c r="F147" s="93">
        <f t="shared" si="2"/>
        <v>1.2861681528388376E-2</v>
      </c>
    </row>
    <row r="148" spans="1:6" x14ac:dyDescent="0.2">
      <c r="A148" s="41">
        <v>45233</v>
      </c>
      <c r="B148" s="30">
        <v>349.63000499999998</v>
      </c>
      <c r="C148" s="30">
        <v>354.39001500000001</v>
      </c>
      <c r="D148" s="30">
        <v>347.32998700000002</v>
      </c>
      <c r="E148" s="30">
        <v>352.79998799999998</v>
      </c>
      <c r="F148" s="93">
        <f t="shared" si="2"/>
        <v>1.0572593897026977E-2</v>
      </c>
    </row>
    <row r="149" spans="1:6" x14ac:dyDescent="0.2">
      <c r="A149" s="41">
        <v>45236</v>
      </c>
      <c r="B149" s="30">
        <v>353.45001200000002</v>
      </c>
      <c r="C149" s="30">
        <v>357.540009</v>
      </c>
      <c r="D149" s="30">
        <v>353.35000600000001</v>
      </c>
      <c r="E149" s="30">
        <v>356.52999899999998</v>
      </c>
      <c r="F149" s="93">
        <f t="shared" si="2"/>
        <v>1.1219252268306321E-2</v>
      </c>
    </row>
    <row r="150" spans="1:6" x14ac:dyDescent="0.2">
      <c r="A150" s="41">
        <v>45237</v>
      </c>
      <c r="B150" s="30">
        <v>359.39999399999999</v>
      </c>
      <c r="C150" s="30">
        <v>362.459991</v>
      </c>
      <c r="D150" s="30">
        <v>357.63000499999998</v>
      </c>
      <c r="E150" s="30">
        <v>360.52999899999998</v>
      </c>
      <c r="F150" s="93">
        <f t="shared" si="2"/>
        <v>7.4057998152881593E-3</v>
      </c>
    </row>
    <row r="151" spans="1:6" x14ac:dyDescent="0.2">
      <c r="A151" s="41">
        <v>45238</v>
      </c>
      <c r="B151" s="30">
        <v>361.67999300000002</v>
      </c>
      <c r="C151" s="30">
        <v>363.86999500000002</v>
      </c>
      <c r="D151" s="30">
        <v>360.54998799999998</v>
      </c>
      <c r="E151" s="30">
        <v>363.20001200000002</v>
      </c>
      <c r="F151" s="93">
        <f t="shared" si="2"/>
        <v>-6.9108202562504937E-3</v>
      </c>
    </row>
    <row r="152" spans="1:6" x14ac:dyDescent="0.2">
      <c r="A152" s="41">
        <v>45239</v>
      </c>
      <c r="B152" s="30">
        <v>362.29998799999998</v>
      </c>
      <c r="C152" s="30">
        <v>364.790009</v>
      </c>
      <c r="D152" s="30">
        <v>360.35998499999999</v>
      </c>
      <c r="E152" s="30">
        <v>360.69000199999999</v>
      </c>
      <c r="F152" s="93">
        <f t="shared" si="2"/>
        <v>2.4896756079199531E-2</v>
      </c>
    </row>
    <row r="153" spans="1:6" x14ac:dyDescent="0.2">
      <c r="A153" s="41">
        <v>45240</v>
      </c>
      <c r="B153" s="30">
        <v>361.48998999999998</v>
      </c>
      <c r="C153" s="30">
        <v>370.10000600000001</v>
      </c>
      <c r="D153" s="30">
        <v>361.07000699999998</v>
      </c>
      <c r="E153" s="30">
        <v>369.67001299999998</v>
      </c>
      <c r="F153" s="93">
        <f t="shared" si="2"/>
        <v>-8.0883487836487262E-3</v>
      </c>
    </row>
    <row r="154" spans="1:6" x14ac:dyDescent="0.2">
      <c r="A154" s="41">
        <v>45243</v>
      </c>
      <c r="B154" s="30">
        <v>368.22000100000002</v>
      </c>
      <c r="C154" s="30">
        <v>368.47000100000002</v>
      </c>
      <c r="D154" s="30">
        <v>365.89999399999999</v>
      </c>
      <c r="E154" s="30">
        <v>366.67999300000002</v>
      </c>
      <c r="F154" s="93">
        <f t="shared" si="2"/>
        <v>9.7905423490067117E-3</v>
      </c>
    </row>
    <row r="155" spans="1:6" x14ac:dyDescent="0.2">
      <c r="A155" s="41">
        <v>45244</v>
      </c>
      <c r="B155" s="30">
        <v>371.01001000000002</v>
      </c>
      <c r="C155" s="30">
        <v>371.95001200000002</v>
      </c>
      <c r="D155" s="30">
        <v>367.35000600000001</v>
      </c>
      <c r="E155" s="30">
        <v>370.26998900000001</v>
      </c>
      <c r="F155" s="93">
        <f t="shared" si="2"/>
        <v>-1.6203743695793462E-3</v>
      </c>
    </row>
    <row r="156" spans="1:6" x14ac:dyDescent="0.2">
      <c r="A156" s="41">
        <v>45245</v>
      </c>
      <c r="B156" s="30">
        <v>371.27999899999998</v>
      </c>
      <c r="C156" s="30">
        <v>373.13000499999998</v>
      </c>
      <c r="D156" s="30">
        <v>367.10998499999999</v>
      </c>
      <c r="E156" s="30">
        <v>369.67001299999998</v>
      </c>
      <c r="F156" s="93">
        <f t="shared" si="2"/>
        <v>1.7583249307267994E-2</v>
      </c>
    </row>
    <row r="157" spans="1:6" x14ac:dyDescent="0.2">
      <c r="A157" s="41">
        <v>45246</v>
      </c>
      <c r="B157" s="30">
        <v>370.959991</v>
      </c>
      <c r="C157" s="30">
        <v>376.35000600000001</v>
      </c>
      <c r="D157" s="30">
        <v>370.17999300000002</v>
      </c>
      <c r="E157" s="30">
        <v>376.17001299999998</v>
      </c>
      <c r="F157" s="93">
        <f t="shared" si="2"/>
        <v>-1.6800932508142206E-2</v>
      </c>
    </row>
    <row r="158" spans="1:6" x14ac:dyDescent="0.2">
      <c r="A158" s="41">
        <v>45247</v>
      </c>
      <c r="B158" s="30">
        <v>373.60998499999999</v>
      </c>
      <c r="C158" s="30">
        <v>374.36999500000002</v>
      </c>
      <c r="D158" s="30">
        <v>367</v>
      </c>
      <c r="E158" s="30">
        <v>369.85000600000001</v>
      </c>
      <c r="F158" s="93">
        <f t="shared" si="2"/>
        <v>2.0521822027495074E-2</v>
      </c>
    </row>
    <row r="159" spans="1:6" x14ac:dyDescent="0.2">
      <c r="A159" s="41">
        <v>45250</v>
      </c>
      <c r="B159" s="30">
        <v>371.22000100000002</v>
      </c>
      <c r="C159" s="30">
        <v>378.86999500000002</v>
      </c>
      <c r="D159" s="30">
        <v>371</v>
      </c>
      <c r="E159" s="30">
        <v>377.44000199999999</v>
      </c>
      <c r="F159" s="93">
        <f t="shared" si="2"/>
        <v>-1.1577985843694483E-2</v>
      </c>
    </row>
    <row r="160" spans="1:6" x14ac:dyDescent="0.2">
      <c r="A160" s="41">
        <v>45251</v>
      </c>
      <c r="B160" s="30">
        <v>375.67001299999998</v>
      </c>
      <c r="C160" s="30">
        <v>376.22000100000002</v>
      </c>
      <c r="D160" s="30">
        <v>371.11999500000002</v>
      </c>
      <c r="E160" s="30">
        <v>373.07000699999998</v>
      </c>
      <c r="F160" s="93">
        <f t="shared" si="2"/>
        <v>1.2812605972905327E-2</v>
      </c>
    </row>
    <row r="161" spans="1:6" x14ac:dyDescent="0.2">
      <c r="A161" s="41">
        <v>45252</v>
      </c>
      <c r="B161" s="30">
        <v>378</v>
      </c>
      <c r="C161" s="30">
        <v>379.790009</v>
      </c>
      <c r="D161" s="30">
        <v>374.97000100000002</v>
      </c>
      <c r="E161" s="30">
        <v>377.85000600000001</v>
      </c>
      <c r="F161" s="93">
        <f t="shared" si="2"/>
        <v>-1.1115865907912227E-3</v>
      </c>
    </row>
    <row r="162" spans="1:6" x14ac:dyDescent="0.2">
      <c r="A162" s="41">
        <v>45254</v>
      </c>
      <c r="B162" s="30">
        <v>377.32998700000002</v>
      </c>
      <c r="C162" s="30">
        <v>377.97000100000002</v>
      </c>
      <c r="D162" s="30">
        <v>375.14001500000001</v>
      </c>
      <c r="E162" s="30">
        <v>377.42999300000002</v>
      </c>
      <c r="F162" s="93">
        <f t="shared" si="2"/>
        <v>3.1263864077701164E-3</v>
      </c>
    </row>
    <row r="163" spans="1:6" x14ac:dyDescent="0.2">
      <c r="A163" s="41">
        <v>45257</v>
      </c>
      <c r="B163" s="30">
        <v>376.77999899999998</v>
      </c>
      <c r="C163" s="30">
        <v>380.64001500000001</v>
      </c>
      <c r="D163" s="30">
        <v>376.20001200000002</v>
      </c>
      <c r="E163" s="30">
        <v>378.60998499999999</v>
      </c>
      <c r="F163" s="93">
        <f t="shared" si="2"/>
        <v>1.0802744676688916E-2</v>
      </c>
    </row>
    <row r="164" spans="1:6" x14ac:dyDescent="0.2">
      <c r="A164" s="41">
        <v>45258</v>
      </c>
      <c r="B164" s="30">
        <v>378.35000600000001</v>
      </c>
      <c r="C164" s="30">
        <v>383</v>
      </c>
      <c r="D164" s="30">
        <v>378.16000400000001</v>
      </c>
      <c r="E164" s="30">
        <v>382.70001200000002</v>
      </c>
      <c r="F164" s="93">
        <f t="shared" si="2"/>
        <v>-1.0060114657116884E-2</v>
      </c>
    </row>
    <row r="165" spans="1:6" x14ac:dyDescent="0.2">
      <c r="A165" s="41">
        <v>45259</v>
      </c>
      <c r="B165" s="30">
        <v>383.76001000000002</v>
      </c>
      <c r="C165" s="30">
        <v>384.29998799999998</v>
      </c>
      <c r="D165" s="30">
        <v>377.44000199999999</v>
      </c>
      <c r="E165" s="30">
        <v>378.85000600000001</v>
      </c>
      <c r="F165" s="93">
        <f t="shared" si="2"/>
        <v>1.5836874501727559E-4</v>
      </c>
    </row>
    <row r="166" spans="1:6" x14ac:dyDescent="0.2">
      <c r="A166" s="41">
        <v>45260</v>
      </c>
      <c r="B166" s="30">
        <v>378.48998999999998</v>
      </c>
      <c r="C166" s="30">
        <v>380.08999599999999</v>
      </c>
      <c r="D166" s="30">
        <v>375.47000100000002</v>
      </c>
      <c r="E166" s="30">
        <v>378.91000400000001</v>
      </c>
      <c r="F166" s="93">
        <f t="shared" si="2"/>
        <v>-1.1612240251117761E-2</v>
      </c>
    </row>
    <row r="167" spans="1:6" x14ac:dyDescent="0.2">
      <c r="A167" s="41">
        <v>45261</v>
      </c>
      <c r="B167" s="30">
        <v>376.76001000000002</v>
      </c>
      <c r="C167" s="30">
        <v>378.16000400000001</v>
      </c>
      <c r="D167" s="30">
        <v>371.30999800000001</v>
      </c>
      <c r="E167" s="30">
        <v>374.51001000000002</v>
      </c>
      <c r="F167" s="93">
        <f t="shared" si="2"/>
        <v>-1.4338722214661277E-2</v>
      </c>
    </row>
    <row r="168" spans="1:6" x14ac:dyDescent="0.2">
      <c r="A168" s="41">
        <v>45264</v>
      </c>
      <c r="B168" s="30">
        <v>369.10000600000001</v>
      </c>
      <c r="C168" s="30">
        <v>369.51998900000001</v>
      </c>
      <c r="D168" s="30">
        <v>362.89999399999999</v>
      </c>
      <c r="E168" s="30">
        <v>369.14001500000001</v>
      </c>
      <c r="F168" s="93">
        <f t="shared" si="2"/>
        <v>9.1563468132816878E-3</v>
      </c>
    </row>
    <row r="169" spans="1:6" x14ac:dyDescent="0.2">
      <c r="A169" s="41">
        <v>45265</v>
      </c>
      <c r="B169" s="30">
        <v>366.45001200000002</v>
      </c>
      <c r="C169" s="30">
        <v>373.07998700000002</v>
      </c>
      <c r="D169" s="30">
        <v>365.61999500000002</v>
      </c>
      <c r="E169" s="30">
        <v>372.51998900000001</v>
      </c>
      <c r="F169" s="93">
        <f t="shared" si="2"/>
        <v>-9.9860439972256753E-3</v>
      </c>
    </row>
    <row r="170" spans="1:6" x14ac:dyDescent="0.2">
      <c r="A170" s="41">
        <v>45266</v>
      </c>
      <c r="B170" s="30">
        <v>373.540009</v>
      </c>
      <c r="C170" s="30">
        <v>374.17999300000002</v>
      </c>
      <c r="D170" s="30">
        <v>368.02999899999998</v>
      </c>
      <c r="E170" s="30">
        <v>368.79998799999998</v>
      </c>
      <c r="F170" s="93">
        <f t="shared" si="2"/>
        <v>5.8297832699496467E-3</v>
      </c>
    </row>
    <row r="171" spans="1:6" x14ac:dyDescent="0.2">
      <c r="A171" s="41">
        <v>45267</v>
      </c>
      <c r="B171" s="30">
        <v>368.23001099999999</v>
      </c>
      <c r="C171" s="30">
        <v>371.45001200000002</v>
      </c>
      <c r="D171" s="30">
        <v>366.32000699999998</v>
      </c>
      <c r="E171" s="30">
        <v>370.95001200000002</v>
      </c>
      <c r="F171" s="93">
        <f t="shared" si="2"/>
        <v>8.8421590346247931E-3</v>
      </c>
    </row>
    <row r="172" spans="1:6" x14ac:dyDescent="0.2">
      <c r="A172" s="41">
        <v>45268</v>
      </c>
      <c r="B172" s="30">
        <v>369.20001200000002</v>
      </c>
      <c r="C172" s="30">
        <v>374.459991</v>
      </c>
      <c r="D172" s="30">
        <v>368.23001099999999</v>
      </c>
      <c r="E172" s="30">
        <v>374.23001099999999</v>
      </c>
      <c r="F172" s="93">
        <f t="shared" si="2"/>
        <v>-7.8294709506876118E-3</v>
      </c>
    </row>
    <row r="173" spans="1:6" x14ac:dyDescent="0.2">
      <c r="A173" s="41">
        <v>45271</v>
      </c>
      <c r="B173" s="30">
        <v>368.48001099999999</v>
      </c>
      <c r="C173" s="30">
        <v>371.60000600000001</v>
      </c>
      <c r="D173" s="30">
        <v>366.10000600000001</v>
      </c>
      <c r="E173" s="30">
        <v>371.29998799999998</v>
      </c>
      <c r="F173" s="93">
        <f t="shared" si="2"/>
        <v>8.29522515362968E-3</v>
      </c>
    </row>
    <row r="174" spans="1:6" x14ac:dyDescent="0.2">
      <c r="A174" s="41">
        <v>45272</v>
      </c>
      <c r="B174" s="30">
        <v>370.85000600000001</v>
      </c>
      <c r="C174" s="30">
        <v>374.42001299999998</v>
      </c>
      <c r="D174" s="30">
        <v>370.459991</v>
      </c>
      <c r="E174" s="30">
        <v>374.38000499999998</v>
      </c>
      <c r="F174" s="93">
        <f t="shared" si="2"/>
        <v>-2.6737539041289498E-5</v>
      </c>
    </row>
    <row r="175" spans="1:6" x14ac:dyDescent="0.2">
      <c r="A175" s="41">
        <v>45273</v>
      </c>
      <c r="B175" s="30">
        <v>376.01998900000001</v>
      </c>
      <c r="C175" s="30">
        <v>377.64001500000001</v>
      </c>
      <c r="D175" s="30">
        <v>370.76998900000001</v>
      </c>
      <c r="E175" s="30">
        <v>374.36999500000002</v>
      </c>
      <c r="F175" s="93">
        <f t="shared" si="2"/>
        <v>-2.2544547139788786E-2</v>
      </c>
    </row>
    <row r="176" spans="1:6" x14ac:dyDescent="0.2">
      <c r="A176" s="41">
        <v>45274</v>
      </c>
      <c r="B176" s="30">
        <v>373.30999800000001</v>
      </c>
      <c r="C176" s="30">
        <v>373.76001000000002</v>
      </c>
      <c r="D176" s="30">
        <v>364.13000499999998</v>
      </c>
      <c r="E176" s="30">
        <v>365.92999300000002</v>
      </c>
      <c r="F176" s="93">
        <f t="shared" si="2"/>
        <v>1.3117312305143475E-2</v>
      </c>
    </row>
    <row r="177" spans="1:6" x14ac:dyDescent="0.2">
      <c r="A177" s="41">
        <v>45275</v>
      </c>
      <c r="B177" s="30">
        <v>366.85000600000001</v>
      </c>
      <c r="C177" s="30">
        <v>372.39999399999999</v>
      </c>
      <c r="D177" s="30">
        <v>366.27999899999998</v>
      </c>
      <c r="E177" s="30">
        <v>370.73001099999999</v>
      </c>
      <c r="F177" s="93">
        <f t="shared" si="2"/>
        <v>5.1789252098072038E-3</v>
      </c>
    </row>
    <row r="178" spans="1:6" x14ac:dyDescent="0.2">
      <c r="A178" s="41">
        <v>45278</v>
      </c>
      <c r="B178" s="30">
        <v>369.45001200000002</v>
      </c>
      <c r="C178" s="30">
        <v>373</v>
      </c>
      <c r="D178" s="30">
        <v>368.67999300000002</v>
      </c>
      <c r="E178" s="30">
        <v>372.64999399999999</v>
      </c>
      <c r="F178" s="93">
        <f t="shared" si="2"/>
        <v>1.6369676903846403E-3</v>
      </c>
    </row>
    <row r="179" spans="1:6" x14ac:dyDescent="0.2">
      <c r="A179" s="41">
        <v>45279</v>
      </c>
      <c r="B179" s="30">
        <v>371.48998999999998</v>
      </c>
      <c r="C179" s="30">
        <v>373.26001000000002</v>
      </c>
      <c r="D179" s="30">
        <v>369.83999599999999</v>
      </c>
      <c r="E179" s="30">
        <v>373.26001000000002</v>
      </c>
      <c r="F179" s="93">
        <f t="shared" si="2"/>
        <v>-7.0728578719161618E-3</v>
      </c>
    </row>
    <row r="180" spans="1:6" x14ac:dyDescent="0.2">
      <c r="A180" s="41">
        <v>45280</v>
      </c>
      <c r="B180" s="30">
        <v>375</v>
      </c>
      <c r="C180" s="30">
        <v>376.02999899999998</v>
      </c>
      <c r="D180" s="30">
        <v>370.52999899999998</v>
      </c>
      <c r="E180" s="30">
        <v>370.61999500000002</v>
      </c>
      <c r="F180" s="93">
        <f t="shared" si="2"/>
        <v>7.8787276439307614E-3</v>
      </c>
    </row>
    <row r="181" spans="1:6" x14ac:dyDescent="0.2">
      <c r="A181" s="41">
        <v>45281</v>
      </c>
      <c r="B181" s="30">
        <v>372.55999800000001</v>
      </c>
      <c r="C181" s="30">
        <v>374.41000400000001</v>
      </c>
      <c r="D181" s="30">
        <v>370.040009</v>
      </c>
      <c r="E181" s="30">
        <v>373.540009</v>
      </c>
      <c r="F181" s="93">
        <f t="shared" si="2"/>
        <v>2.7841140840150786E-3</v>
      </c>
    </row>
    <row r="182" spans="1:6" x14ac:dyDescent="0.2">
      <c r="A182" s="41">
        <v>45282</v>
      </c>
      <c r="B182" s="30">
        <v>373.67999300000002</v>
      </c>
      <c r="C182" s="30">
        <v>375.17999300000002</v>
      </c>
      <c r="D182" s="30">
        <v>372.709991</v>
      </c>
      <c r="E182" s="30">
        <v>374.57998700000002</v>
      </c>
      <c r="F182" s="93">
        <f t="shared" si="2"/>
        <v>2.1361792614937007E-4</v>
      </c>
    </row>
    <row r="183" spans="1:6" x14ac:dyDescent="0.2">
      <c r="A183" s="41">
        <v>45286</v>
      </c>
      <c r="B183" s="30">
        <v>375</v>
      </c>
      <c r="C183" s="30">
        <v>376.94000199999999</v>
      </c>
      <c r="D183" s="30">
        <v>373.5</v>
      </c>
      <c r="E183" s="30">
        <v>374.66000400000001</v>
      </c>
      <c r="F183" s="93">
        <f t="shared" si="2"/>
        <v>-1.5747530926734292E-3</v>
      </c>
    </row>
    <row r="184" spans="1:6" x14ac:dyDescent="0.2">
      <c r="A184" s="41">
        <v>45287</v>
      </c>
      <c r="B184" s="30">
        <v>373.69000199999999</v>
      </c>
      <c r="C184" s="30">
        <v>375.05999800000001</v>
      </c>
      <c r="D184" s="30">
        <v>372.80999800000001</v>
      </c>
      <c r="E184" s="30">
        <v>374.07000699999998</v>
      </c>
      <c r="F184" s="93">
        <f t="shared" si="2"/>
        <v>3.2346672477272412E-3</v>
      </c>
    </row>
    <row r="185" spans="1:6" x14ac:dyDescent="0.2">
      <c r="A185" s="41">
        <v>45288</v>
      </c>
      <c r="B185" s="30">
        <v>375.36999500000002</v>
      </c>
      <c r="C185" s="30">
        <v>376.459991</v>
      </c>
      <c r="D185" s="30">
        <v>374.16000400000001</v>
      </c>
      <c r="E185" s="30">
        <v>375.27999899999998</v>
      </c>
      <c r="F185" s="93">
        <f t="shared" si="2"/>
        <v>2.0251812034353116E-3</v>
      </c>
    </row>
    <row r="186" spans="1:6" x14ac:dyDescent="0.2">
      <c r="A186" s="41">
        <v>45289</v>
      </c>
      <c r="B186" s="30">
        <v>376</v>
      </c>
      <c r="C186" s="30">
        <v>377.16000400000001</v>
      </c>
      <c r="D186" s="30">
        <v>373.48001099999999</v>
      </c>
      <c r="E186" s="30">
        <v>376.040009</v>
      </c>
      <c r="F186" s="93">
        <f t="shared" si="2"/>
        <v>-1.3748574290668046E-2</v>
      </c>
    </row>
    <row r="187" spans="1:6" x14ac:dyDescent="0.2">
      <c r="A187" s="41">
        <v>45293</v>
      </c>
      <c r="B187" s="30">
        <v>373.85998499999999</v>
      </c>
      <c r="C187" s="30">
        <v>375.89999399999999</v>
      </c>
      <c r="D187" s="30">
        <v>366.76998900000001</v>
      </c>
      <c r="E187" s="30">
        <v>370.86999500000002</v>
      </c>
      <c r="F187" s="93">
        <f t="shared" si="2"/>
        <v>-7.2798825367366145E-4</v>
      </c>
    </row>
    <row r="188" spans="1:6" x14ac:dyDescent="0.2">
      <c r="A188" s="41">
        <v>45294</v>
      </c>
      <c r="B188" s="30">
        <v>369.01001000000002</v>
      </c>
      <c r="C188" s="30">
        <v>373.26001000000002</v>
      </c>
      <c r="D188" s="30">
        <v>368.51001000000002</v>
      </c>
      <c r="E188" s="30">
        <v>370.60000600000001</v>
      </c>
      <c r="F188" s="93">
        <f t="shared" si="2"/>
        <v>-7.1775605961539434E-3</v>
      </c>
    </row>
    <row r="189" spans="1:6" x14ac:dyDescent="0.2">
      <c r="A189" s="41">
        <v>45295</v>
      </c>
      <c r="B189" s="30">
        <v>370.67001299999998</v>
      </c>
      <c r="C189" s="30">
        <v>373.10000600000001</v>
      </c>
      <c r="D189" s="30">
        <v>367.17001299999998</v>
      </c>
      <c r="E189" s="30">
        <v>367.94000199999999</v>
      </c>
      <c r="F189" s="93">
        <f t="shared" si="2"/>
        <v>-5.1639397447193758E-4</v>
      </c>
    </row>
    <row r="190" spans="1:6" x14ac:dyDescent="0.2">
      <c r="A190" s="41">
        <v>45296</v>
      </c>
      <c r="B190" s="30">
        <v>368.97000100000002</v>
      </c>
      <c r="C190" s="30">
        <v>372.05999800000001</v>
      </c>
      <c r="D190" s="30">
        <v>366.5</v>
      </c>
      <c r="E190" s="30">
        <v>367.75</v>
      </c>
      <c r="F190" s="93">
        <f t="shared" si="2"/>
        <v>1.8871521414004059E-2</v>
      </c>
    </row>
    <row r="191" spans="1:6" x14ac:dyDescent="0.2">
      <c r="A191" s="41">
        <v>45299</v>
      </c>
      <c r="B191" s="30">
        <v>369.29998799999998</v>
      </c>
      <c r="C191" s="30">
        <v>375.20001200000002</v>
      </c>
      <c r="D191" s="30">
        <v>369.01001000000002</v>
      </c>
      <c r="E191" s="30">
        <v>374.69000199999999</v>
      </c>
      <c r="F191" s="93">
        <f t="shared" si="2"/>
        <v>2.9357788948956398E-3</v>
      </c>
    </row>
    <row r="192" spans="1:6" x14ac:dyDescent="0.2">
      <c r="A192" s="41">
        <v>45300</v>
      </c>
      <c r="B192" s="30">
        <v>372.01001000000002</v>
      </c>
      <c r="C192" s="30">
        <v>375.98998999999998</v>
      </c>
      <c r="D192" s="30">
        <v>371.19000199999999</v>
      </c>
      <c r="E192" s="30">
        <v>375.790009</v>
      </c>
      <c r="F192" s="93">
        <f t="shared" si="2"/>
        <v>1.8574150011529476E-2</v>
      </c>
    </row>
    <row r="193" spans="1:6" x14ac:dyDescent="0.2">
      <c r="A193" s="41">
        <v>45301</v>
      </c>
      <c r="B193" s="30">
        <v>376.36999500000002</v>
      </c>
      <c r="C193" s="30">
        <v>384.17001299999998</v>
      </c>
      <c r="D193" s="30">
        <v>376.32000699999998</v>
      </c>
      <c r="E193" s="30">
        <v>382.76998900000001</v>
      </c>
      <c r="F193" s="93">
        <f t="shared" si="2"/>
        <v>4.8593569335446864E-3</v>
      </c>
    </row>
    <row r="194" spans="1:6" x14ac:dyDescent="0.2">
      <c r="A194" s="41">
        <v>45302</v>
      </c>
      <c r="B194" s="30">
        <v>386</v>
      </c>
      <c r="C194" s="30">
        <v>390.67999300000002</v>
      </c>
      <c r="D194" s="30">
        <v>380.38000499999998</v>
      </c>
      <c r="E194" s="30">
        <v>384.63000499999998</v>
      </c>
      <c r="F194" s="93">
        <f t="shared" si="2"/>
        <v>9.9836100930296434E-3</v>
      </c>
    </row>
    <row r="195" spans="1:6" x14ac:dyDescent="0.2">
      <c r="A195" s="41">
        <v>45303</v>
      </c>
      <c r="B195" s="30">
        <v>385.48998999999998</v>
      </c>
      <c r="C195" s="30">
        <v>388.67999300000002</v>
      </c>
      <c r="D195" s="30">
        <v>384.64999399999999</v>
      </c>
      <c r="E195" s="30">
        <v>388.47000100000002</v>
      </c>
      <c r="F195" s="93">
        <f t="shared" ref="F195:F251" si="3">+(E196-E195)/E195</f>
        <v>4.6335315349099113E-3</v>
      </c>
    </row>
    <row r="196" spans="1:6" x14ac:dyDescent="0.2">
      <c r="A196" s="41">
        <v>45307</v>
      </c>
      <c r="B196" s="30">
        <v>393.66000400000001</v>
      </c>
      <c r="C196" s="30">
        <v>394.02999899999998</v>
      </c>
      <c r="D196" s="30">
        <v>387.61999500000002</v>
      </c>
      <c r="E196" s="30">
        <v>390.26998900000001</v>
      </c>
      <c r="F196" s="93">
        <f t="shared" si="3"/>
        <v>-2.0498322252495435E-3</v>
      </c>
    </row>
    <row r="197" spans="1:6" x14ac:dyDescent="0.2">
      <c r="A197" s="41">
        <v>45308</v>
      </c>
      <c r="B197" s="30">
        <v>387.98001099999999</v>
      </c>
      <c r="C197" s="30">
        <v>390.10998499999999</v>
      </c>
      <c r="D197" s="30">
        <v>384.80999800000001</v>
      </c>
      <c r="E197" s="30">
        <v>389.47000100000002</v>
      </c>
      <c r="F197" s="93">
        <f t="shared" si="3"/>
        <v>1.1297388730075754E-2</v>
      </c>
    </row>
    <row r="198" spans="1:6" x14ac:dyDescent="0.2">
      <c r="A198" s="41">
        <v>45309</v>
      </c>
      <c r="B198" s="30">
        <v>391.72000100000002</v>
      </c>
      <c r="C198" s="30">
        <v>393.98998999999998</v>
      </c>
      <c r="D198" s="30">
        <v>390.11999500000002</v>
      </c>
      <c r="E198" s="30">
        <v>393.86999500000002</v>
      </c>
      <c r="F198" s="93">
        <f t="shared" si="3"/>
        <v>1.2186807984700549E-2</v>
      </c>
    </row>
    <row r="199" spans="1:6" x14ac:dyDescent="0.2">
      <c r="A199" s="41">
        <v>45310</v>
      </c>
      <c r="B199" s="30">
        <v>395.76001000000002</v>
      </c>
      <c r="C199" s="30">
        <v>398.67001299999998</v>
      </c>
      <c r="D199" s="30">
        <v>393.5</v>
      </c>
      <c r="E199" s="30">
        <v>398.67001299999998</v>
      </c>
      <c r="F199" s="93">
        <f t="shared" si="3"/>
        <v>-5.4180222478884075E-3</v>
      </c>
    </row>
    <row r="200" spans="1:6" x14ac:dyDescent="0.2">
      <c r="A200" s="41">
        <v>45313</v>
      </c>
      <c r="B200" s="30">
        <v>400.01998900000001</v>
      </c>
      <c r="C200" s="30">
        <v>400.61999500000002</v>
      </c>
      <c r="D200" s="30">
        <v>393.58999599999999</v>
      </c>
      <c r="E200" s="30">
        <v>396.51001000000002</v>
      </c>
      <c r="F200" s="93">
        <f t="shared" si="3"/>
        <v>6.0275502250245073E-3</v>
      </c>
    </row>
    <row r="201" spans="1:6" x14ac:dyDescent="0.2">
      <c r="A201" s="41">
        <v>45314</v>
      </c>
      <c r="B201" s="30">
        <v>395.75</v>
      </c>
      <c r="C201" s="30">
        <v>399.38000499999998</v>
      </c>
      <c r="D201" s="30">
        <v>393.92999300000002</v>
      </c>
      <c r="E201" s="30">
        <v>398.89999399999999</v>
      </c>
      <c r="F201" s="93">
        <f t="shared" si="3"/>
        <v>9.1752420532751743E-3</v>
      </c>
    </row>
    <row r="202" spans="1:6" x14ac:dyDescent="0.2">
      <c r="A202" s="41">
        <v>45315</v>
      </c>
      <c r="B202" s="30">
        <v>401.540009</v>
      </c>
      <c r="C202" s="30">
        <v>405.63000499999998</v>
      </c>
      <c r="D202" s="30">
        <v>400.45001200000002</v>
      </c>
      <c r="E202" s="30">
        <v>402.55999800000001</v>
      </c>
      <c r="F202" s="93">
        <f t="shared" si="3"/>
        <v>5.7382676159492873E-3</v>
      </c>
    </row>
    <row r="203" spans="1:6" x14ac:dyDescent="0.2">
      <c r="A203" s="41">
        <v>45316</v>
      </c>
      <c r="B203" s="30">
        <v>404.32000699999998</v>
      </c>
      <c r="C203" s="30">
        <v>407.01001000000002</v>
      </c>
      <c r="D203" s="30">
        <v>402.52999899999998</v>
      </c>
      <c r="E203" s="30">
        <v>404.86999500000002</v>
      </c>
      <c r="F203" s="93">
        <f t="shared" si="3"/>
        <v>-2.3217378704489884E-3</v>
      </c>
    </row>
    <row r="204" spans="1:6" x14ac:dyDescent="0.2">
      <c r="A204" s="41">
        <v>45317</v>
      </c>
      <c r="B204" s="30">
        <v>404.36999500000002</v>
      </c>
      <c r="C204" s="30">
        <v>406.17001299999998</v>
      </c>
      <c r="D204" s="30">
        <v>402.42999300000002</v>
      </c>
      <c r="E204" s="30">
        <v>403.92999300000002</v>
      </c>
      <c r="F204" s="93">
        <f t="shared" si="3"/>
        <v>1.4334186864900622E-2</v>
      </c>
    </row>
    <row r="205" spans="1:6" x14ac:dyDescent="0.2">
      <c r="A205" s="41">
        <v>45320</v>
      </c>
      <c r="B205" s="30">
        <v>406.05999800000001</v>
      </c>
      <c r="C205" s="30">
        <v>409.98001099999999</v>
      </c>
      <c r="D205" s="30">
        <v>404.32998700000002</v>
      </c>
      <c r="E205" s="30">
        <v>409.72000100000002</v>
      </c>
      <c r="F205" s="93">
        <f t="shared" si="3"/>
        <v>-2.7579932569609645E-3</v>
      </c>
    </row>
    <row r="206" spans="1:6" x14ac:dyDescent="0.2">
      <c r="A206" s="41">
        <v>45321</v>
      </c>
      <c r="B206" s="30">
        <v>412.26001000000002</v>
      </c>
      <c r="C206" s="30">
        <v>413.04998799999998</v>
      </c>
      <c r="D206" s="30">
        <v>406.45001200000002</v>
      </c>
      <c r="E206" s="30">
        <v>408.58999599999999</v>
      </c>
      <c r="F206" s="93">
        <f t="shared" si="3"/>
        <v>-2.6946349905248215E-2</v>
      </c>
    </row>
    <row r="207" spans="1:6" x14ac:dyDescent="0.2">
      <c r="A207" s="41">
        <v>45322</v>
      </c>
      <c r="B207" s="30">
        <v>406.959991</v>
      </c>
      <c r="C207" s="30">
        <v>415.32000699999998</v>
      </c>
      <c r="D207" s="30">
        <v>397.209991</v>
      </c>
      <c r="E207" s="30">
        <v>397.57998700000002</v>
      </c>
      <c r="F207" s="93">
        <f t="shared" si="3"/>
        <v>1.559437648454865E-2</v>
      </c>
    </row>
    <row r="208" spans="1:6" x14ac:dyDescent="0.2">
      <c r="A208" s="41">
        <v>45323</v>
      </c>
      <c r="B208" s="30">
        <v>401.82998700000002</v>
      </c>
      <c r="C208" s="30">
        <v>408</v>
      </c>
      <c r="D208" s="30">
        <v>401.79998799999998</v>
      </c>
      <c r="E208" s="30">
        <v>403.77999899999998</v>
      </c>
      <c r="F208" s="93">
        <f t="shared" si="3"/>
        <v>1.8425880475570682E-2</v>
      </c>
    </row>
    <row r="209" spans="1:6" x14ac:dyDescent="0.2">
      <c r="A209" s="41">
        <v>45324</v>
      </c>
      <c r="B209" s="30">
        <v>403.80999800000001</v>
      </c>
      <c r="C209" s="30">
        <v>412.64999399999999</v>
      </c>
      <c r="D209" s="30">
        <v>403.55999800000001</v>
      </c>
      <c r="E209" s="30">
        <v>411.22000100000002</v>
      </c>
      <c r="F209" s="93">
        <f t="shared" si="3"/>
        <v>-1.3545078027466937E-2</v>
      </c>
    </row>
    <row r="210" spans="1:6" x14ac:dyDescent="0.2">
      <c r="A210" s="41">
        <v>45327</v>
      </c>
      <c r="B210" s="30">
        <v>409.89999399999999</v>
      </c>
      <c r="C210" s="30">
        <v>411.16000400000001</v>
      </c>
      <c r="D210" s="30">
        <v>403.98998999999998</v>
      </c>
      <c r="E210" s="30">
        <v>405.64999399999999</v>
      </c>
      <c r="F210" s="93">
        <f t="shared" si="3"/>
        <v>-3.9443856123911323E-4</v>
      </c>
    </row>
    <row r="211" spans="1:6" x14ac:dyDescent="0.2">
      <c r="A211" s="41">
        <v>45328</v>
      </c>
      <c r="B211" s="30">
        <v>405.88000499999998</v>
      </c>
      <c r="C211" s="30">
        <v>407.97000100000002</v>
      </c>
      <c r="D211" s="30">
        <v>402.91000400000001</v>
      </c>
      <c r="E211" s="30">
        <v>405.48998999999998</v>
      </c>
      <c r="F211" s="93">
        <f t="shared" si="3"/>
        <v>2.1110257247040815E-2</v>
      </c>
    </row>
    <row r="212" spans="1:6" x14ac:dyDescent="0.2">
      <c r="A212" s="41">
        <v>45329</v>
      </c>
      <c r="B212" s="30">
        <v>407.44000199999999</v>
      </c>
      <c r="C212" s="30">
        <v>414.29998799999998</v>
      </c>
      <c r="D212" s="30">
        <v>407.39999399999999</v>
      </c>
      <c r="E212" s="30">
        <v>414.04998799999998</v>
      </c>
      <c r="F212" s="93">
        <f t="shared" si="3"/>
        <v>1.4490279371777171E-4</v>
      </c>
    </row>
    <row r="213" spans="1:6" x14ac:dyDescent="0.2">
      <c r="A213" s="41">
        <v>45330</v>
      </c>
      <c r="B213" s="30">
        <v>414.04998799999998</v>
      </c>
      <c r="C213" s="30">
        <v>415.55999800000001</v>
      </c>
      <c r="D213" s="30">
        <v>412.52999899999998</v>
      </c>
      <c r="E213" s="30">
        <v>414.10998499999999</v>
      </c>
      <c r="F213" s="93">
        <f t="shared" si="3"/>
        <v>1.5551431342569512E-2</v>
      </c>
    </row>
    <row r="214" spans="1:6" x14ac:dyDescent="0.2">
      <c r="A214" s="41">
        <v>45331</v>
      </c>
      <c r="B214" s="30">
        <v>415.25</v>
      </c>
      <c r="C214" s="30">
        <v>420.82000699999998</v>
      </c>
      <c r="D214" s="30">
        <v>415.08999599999999</v>
      </c>
      <c r="E214" s="30">
        <v>420.54998799999998</v>
      </c>
      <c r="F214" s="93">
        <f t="shared" si="3"/>
        <v>-1.2578713948269005E-2</v>
      </c>
    </row>
    <row r="215" spans="1:6" x14ac:dyDescent="0.2">
      <c r="A215" s="41">
        <v>45334</v>
      </c>
      <c r="B215" s="30">
        <v>420.55999800000001</v>
      </c>
      <c r="C215" s="30">
        <v>420.73998999999998</v>
      </c>
      <c r="D215" s="30">
        <v>414.75</v>
      </c>
      <c r="E215" s="30">
        <v>415.26001000000002</v>
      </c>
      <c r="F215" s="93">
        <f t="shared" si="3"/>
        <v>-2.1528687532421063E-2</v>
      </c>
    </row>
    <row r="216" spans="1:6" x14ac:dyDescent="0.2">
      <c r="A216" s="41">
        <v>45335</v>
      </c>
      <c r="B216" s="30">
        <v>404.94000199999999</v>
      </c>
      <c r="C216" s="30">
        <v>410.07000699999998</v>
      </c>
      <c r="D216" s="30">
        <v>403.39001500000001</v>
      </c>
      <c r="E216" s="30">
        <v>406.32000699999998</v>
      </c>
      <c r="F216" s="93">
        <f t="shared" si="3"/>
        <v>7.8016906511817474E-3</v>
      </c>
    </row>
    <row r="217" spans="1:6" x14ac:dyDescent="0.2">
      <c r="A217" s="41">
        <v>45336</v>
      </c>
      <c r="B217" s="30">
        <v>408.07000699999998</v>
      </c>
      <c r="C217" s="30">
        <v>409.83999599999999</v>
      </c>
      <c r="D217" s="30">
        <v>404.57000699999998</v>
      </c>
      <c r="E217" s="30">
        <v>409.48998999999998</v>
      </c>
      <c r="F217" s="93">
        <f t="shared" si="3"/>
        <v>-7.1552225244870338E-3</v>
      </c>
    </row>
    <row r="218" spans="1:6" x14ac:dyDescent="0.2">
      <c r="A218" s="41">
        <v>45337</v>
      </c>
      <c r="B218" s="30">
        <v>408.14001500000001</v>
      </c>
      <c r="C218" s="30">
        <v>409.13000499999998</v>
      </c>
      <c r="D218" s="30">
        <v>404.290009</v>
      </c>
      <c r="E218" s="30">
        <v>406.55999800000001</v>
      </c>
      <c r="F218" s="93">
        <f t="shared" si="3"/>
        <v>-6.1491539066762784E-3</v>
      </c>
    </row>
    <row r="219" spans="1:6" x14ac:dyDescent="0.2">
      <c r="A219" s="41">
        <v>45338</v>
      </c>
      <c r="B219" s="30">
        <v>407.959991</v>
      </c>
      <c r="C219" s="30">
        <v>408.290009</v>
      </c>
      <c r="D219" s="30">
        <v>403.44000199999999</v>
      </c>
      <c r="E219" s="30">
        <v>404.05999800000001</v>
      </c>
      <c r="F219" s="93">
        <f t="shared" si="3"/>
        <v>-3.143070351646167E-3</v>
      </c>
    </row>
    <row r="220" spans="1:6" x14ac:dyDescent="0.2">
      <c r="A220" s="41">
        <v>45342</v>
      </c>
      <c r="B220" s="30">
        <v>403.23998999999998</v>
      </c>
      <c r="C220" s="30">
        <v>404.48998999999998</v>
      </c>
      <c r="D220" s="30">
        <v>398.01001000000002</v>
      </c>
      <c r="E220" s="30">
        <v>402.790009</v>
      </c>
      <c r="F220" s="93">
        <f t="shared" si="3"/>
        <v>-1.5144764923897933E-3</v>
      </c>
    </row>
    <row r="221" spans="1:6" x14ac:dyDescent="0.2">
      <c r="A221" s="41">
        <v>45343</v>
      </c>
      <c r="B221" s="30">
        <v>400.17001299999998</v>
      </c>
      <c r="C221" s="30">
        <v>402.290009</v>
      </c>
      <c r="D221" s="30">
        <v>397.22000100000002</v>
      </c>
      <c r="E221" s="30">
        <v>402.17999300000002</v>
      </c>
      <c r="F221" s="93">
        <f t="shared" si="3"/>
        <v>2.3546673541266803E-2</v>
      </c>
    </row>
    <row r="222" spans="1:6" x14ac:dyDescent="0.2">
      <c r="A222" s="41">
        <v>45344</v>
      </c>
      <c r="B222" s="30">
        <v>410.19000199999999</v>
      </c>
      <c r="C222" s="30">
        <v>412.82998700000002</v>
      </c>
      <c r="D222" s="30">
        <v>408.57000699999998</v>
      </c>
      <c r="E222" s="30">
        <v>411.64999399999999</v>
      </c>
      <c r="F222" s="93">
        <f t="shared" si="3"/>
        <v>-3.1823102613722067E-3</v>
      </c>
    </row>
    <row r="223" spans="1:6" x14ac:dyDescent="0.2">
      <c r="A223" s="41">
        <v>45345</v>
      </c>
      <c r="B223" s="30">
        <v>415.67001299999998</v>
      </c>
      <c r="C223" s="30">
        <v>415.85998499999999</v>
      </c>
      <c r="D223" s="30">
        <v>408.97000100000002</v>
      </c>
      <c r="E223" s="30">
        <v>410.33999599999999</v>
      </c>
      <c r="F223" s="93">
        <f t="shared" si="3"/>
        <v>-6.8235780749970748E-3</v>
      </c>
    </row>
    <row r="224" spans="1:6" x14ac:dyDescent="0.2">
      <c r="A224" s="41">
        <v>45348</v>
      </c>
      <c r="B224" s="30">
        <v>411.459991</v>
      </c>
      <c r="C224" s="30">
        <v>412.16000400000001</v>
      </c>
      <c r="D224" s="30">
        <v>407.35998499999999</v>
      </c>
      <c r="E224" s="30">
        <v>407.540009</v>
      </c>
      <c r="F224" s="93">
        <f t="shared" si="3"/>
        <v>-1.47219901543476E-4</v>
      </c>
    </row>
    <row r="225" spans="1:6" x14ac:dyDescent="0.2">
      <c r="A225" s="41">
        <v>45349</v>
      </c>
      <c r="B225" s="30">
        <v>407.98998999999998</v>
      </c>
      <c r="C225" s="30">
        <v>408.32000699999998</v>
      </c>
      <c r="D225" s="30">
        <v>403.85000600000001</v>
      </c>
      <c r="E225" s="30">
        <v>407.48001099999999</v>
      </c>
      <c r="F225" s="93">
        <f t="shared" si="3"/>
        <v>5.8896140552041547E-4</v>
      </c>
    </row>
    <row r="226" spans="1:6" x14ac:dyDescent="0.2">
      <c r="A226" s="41">
        <v>45350</v>
      </c>
      <c r="B226" s="30">
        <v>408.17999300000002</v>
      </c>
      <c r="C226" s="30">
        <v>409.29998799999998</v>
      </c>
      <c r="D226" s="30">
        <v>405.32000699999998</v>
      </c>
      <c r="E226" s="30">
        <v>407.72000100000002</v>
      </c>
      <c r="F226" s="93">
        <f t="shared" si="3"/>
        <v>1.4519802770234911E-2</v>
      </c>
    </row>
    <row r="227" spans="1:6" x14ac:dyDescent="0.2">
      <c r="A227" s="92">
        <v>45351</v>
      </c>
      <c r="B227" s="102">
        <v>408.64001500000001</v>
      </c>
      <c r="C227" s="102">
        <v>414.20001200000002</v>
      </c>
      <c r="D227" s="102">
        <v>405.92001299999998</v>
      </c>
      <c r="E227" s="102">
        <v>413.64001500000001</v>
      </c>
      <c r="F227" s="103">
        <f t="shared" si="3"/>
        <v>4.4966273391127175E-3</v>
      </c>
    </row>
    <row r="228" spans="1:6" x14ac:dyDescent="0.2">
      <c r="A228" s="41">
        <v>45352</v>
      </c>
      <c r="B228" s="30">
        <v>411.26998900000001</v>
      </c>
      <c r="C228" s="30">
        <v>415.86999500000002</v>
      </c>
      <c r="D228" s="30">
        <v>410.88000499999998</v>
      </c>
      <c r="E228" s="30">
        <v>415.5</v>
      </c>
      <c r="F228" s="93">
        <f t="shared" si="3"/>
        <v>-1.3958772563177303E-3</v>
      </c>
    </row>
    <row r="229" spans="1:6" x14ac:dyDescent="0.2">
      <c r="A229" s="41">
        <v>45355</v>
      </c>
      <c r="B229" s="30">
        <v>413.44000199999999</v>
      </c>
      <c r="C229" s="30">
        <v>417.35000600000001</v>
      </c>
      <c r="D229" s="30">
        <v>412.32000699999998</v>
      </c>
      <c r="E229" s="30">
        <v>414.92001299999998</v>
      </c>
      <c r="F229" s="93">
        <f t="shared" si="3"/>
        <v>-2.9572010545560239E-2</v>
      </c>
    </row>
    <row r="230" spans="1:6" x14ac:dyDescent="0.2">
      <c r="A230" s="41">
        <v>45356</v>
      </c>
      <c r="B230" s="30">
        <v>413.959991</v>
      </c>
      <c r="C230" s="30">
        <v>414.25</v>
      </c>
      <c r="D230" s="30">
        <v>400.64001500000001</v>
      </c>
      <c r="E230" s="30">
        <v>402.64999399999999</v>
      </c>
      <c r="F230" s="93">
        <f t="shared" si="3"/>
        <v>-1.3907810961000717E-3</v>
      </c>
    </row>
    <row r="231" spans="1:6" x14ac:dyDescent="0.2">
      <c r="A231" s="41">
        <v>45357</v>
      </c>
      <c r="B231" s="30">
        <v>402.97000100000002</v>
      </c>
      <c r="C231" s="30">
        <v>405.16000400000001</v>
      </c>
      <c r="D231" s="30">
        <v>398.39001500000001</v>
      </c>
      <c r="E231" s="30">
        <v>402.08999599999999</v>
      </c>
      <c r="F231" s="93">
        <f t="shared" si="3"/>
        <v>1.7533435474977647E-2</v>
      </c>
    </row>
    <row r="232" spans="1:6" x14ac:dyDescent="0.2">
      <c r="A232" s="41">
        <v>45358</v>
      </c>
      <c r="B232" s="30">
        <v>406.11999500000002</v>
      </c>
      <c r="C232" s="30">
        <v>409.77999899999998</v>
      </c>
      <c r="D232" s="30">
        <v>402.23998999999998</v>
      </c>
      <c r="E232" s="30">
        <v>409.14001500000001</v>
      </c>
      <c r="F232" s="93">
        <f t="shared" si="3"/>
        <v>-7.1369553036751505E-3</v>
      </c>
    </row>
    <row r="233" spans="1:6" x14ac:dyDescent="0.2">
      <c r="A233" s="41">
        <v>45359</v>
      </c>
      <c r="B233" s="30">
        <v>407.959991</v>
      </c>
      <c r="C233" s="30">
        <v>410.42001299999998</v>
      </c>
      <c r="D233" s="30">
        <v>404.32998700000002</v>
      </c>
      <c r="E233" s="30">
        <v>406.22000100000002</v>
      </c>
      <c r="F233" s="93">
        <f t="shared" si="3"/>
        <v>-4.184953955529174E-3</v>
      </c>
    </row>
    <row r="234" spans="1:6" x14ac:dyDescent="0.2">
      <c r="A234" s="41">
        <v>45362</v>
      </c>
      <c r="B234" s="30">
        <v>403.76001000000002</v>
      </c>
      <c r="C234" s="30">
        <v>405.67999300000002</v>
      </c>
      <c r="D234" s="30">
        <v>401.26001000000002</v>
      </c>
      <c r="E234" s="30">
        <v>404.51998900000001</v>
      </c>
      <c r="F234" s="93">
        <f t="shared" si="3"/>
        <v>2.6599451924735333E-2</v>
      </c>
    </row>
    <row r="235" spans="1:6" x14ac:dyDescent="0.2">
      <c r="A235" s="41">
        <v>45363</v>
      </c>
      <c r="B235" s="30">
        <v>407.61999500000002</v>
      </c>
      <c r="C235" s="30">
        <v>415.57000699999998</v>
      </c>
      <c r="D235" s="30">
        <v>406.790009</v>
      </c>
      <c r="E235" s="30">
        <v>415.27999899999998</v>
      </c>
      <c r="F235" s="93">
        <f t="shared" si="3"/>
        <v>-4.3342564157530653E-4</v>
      </c>
    </row>
    <row r="236" spans="1:6" x14ac:dyDescent="0.2">
      <c r="A236" s="41">
        <v>45364</v>
      </c>
      <c r="B236" s="30">
        <v>418.10000600000001</v>
      </c>
      <c r="C236" s="30">
        <v>418.17999300000002</v>
      </c>
      <c r="D236" s="30">
        <v>411.45001200000002</v>
      </c>
      <c r="E236" s="30">
        <v>415.10000600000001</v>
      </c>
      <c r="F236" s="93">
        <f t="shared" si="3"/>
        <v>2.4379655152305675E-2</v>
      </c>
    </row>
    <row r="237" spans="1:6" x14ac:dyDescent="0.2">
      <c r="A237" s="41">
        <v>45365</v>
      </c>
      <c r="B237" s="30">
        <v>420.23998999999998</v>
      </c>
      <c r="C237" s="30">
        <v>427.82000699999998</v>
      </c>
      <c r="D237" s="30">
        <v>417.98998999999998</v>
      </c>
      <c r="E237" s="30">
        <v>425.22000100000002</v>
      </c>
      <c r="F237" s="93">
        <f t="shared" si="3"/>
        <v>-2.0695141289932033E-2</v>
      </c>
    </row>
    <row r="238" spans="1:6" x14ac:dyDescent="0.2">
      <c r="A238" s="41">
        <v>45366</v>
      </c>
      <c r="B238" s="30">
        <v>419.290009</v>
      </c>
      <c r="C238" s="30">
        <v>422.60000600000001</v>
      </c>
      <c r="D238" s="30">
        <v>412.790009</v>
      </c>
      <c r="E238" s="30">
        <v>416.42001299999998</v>
      </c>
      <c r="F238" s="93">
        <f t="shared" si="3"/>
        <v>2.1612650014493718E-3</v>
      </c>
    </row>
    <row r="239" spans="1:6" x14ac:dyDescent="0.2">
      <c r="A239" s="41">
        <v>45369</v>
      </c>
      <c r="B239" s="30">
        <v>414.25</v>
      </c>
      <c r="C239" s="30">
        <v>420.73001099999999</v>
      </c>
      <c r="D239" s="30">
        <v>413.77999899999998</v>
      </c>
      <c r="E239" s="30">
        <v>417.32000699999998</v>
      </c>
      <c r="F239" s="93">
        <f t="shared" si="3"/>
        <v>9.8006252549498289E-3</v>
      </c>
    </row>
    <row r="240" spans="1:6" x14ac:dyDescent="0.2">
      <c r="A240" s="41">
        <v>45370</v>
      </c>
      <c r="B240" s="30">
        <v>417.82998700000002</v>
      </c>
      <c r="C240" s="30">
        <v>421.67001299999998</v>
      </c>
      <c r="D240" s="30">
        <v>415.54998799999998</v>
      </c>
      <c r="E240" s="30">
        <v>421.41000400000001</v>
      </c>
      <c r="F240" s="93">
        <f t="shared" si="3"/>
        <v>9.0648227705576144E-3</v>
      </c>
    </row>
    <row r="241" spans="1:6" x14ac:dyDescent="0.2">
      <c r="A241" s="41">
        <v>45371</v>
      </c>
      <c r="B241" s="30">
        <v>422</v>
      </c>
      <c r="C241" s="30">
        <v>425.959991</v>
      </c>
      <c r="D241" s="30">
        <v>420.66000400000001</v>
      </c>
      <c r="E241" s="30">
        <v>425.23001099999999</v>
      </c>
      <c r="F241" s="93">
        <f t="shared" si="3"/>
        <v>9.735869747913975E-3</v>
      </c>
    </row>
    <row r="242" spans="1:6" x14ac:dyDescent="0.2">
      <c r="A242" s="41">
        <v>45372</v>
      </c>
      <c r="B242" s="30">
        <v>429.82998700000002</v>
      </c>
      <c r="C242" s="30">
        <v>430.82000699999998</v>
      </c>
      <c r="D242" s="30">
        <v>427.16000400000001</v>
      </c>
      <c r="E242" s="30">
        <v>429.36999500000002</v>
      </c>
      <c r="F242" s="93">
        <f t="shared" si="3"/>
        <v>-1.4672776564185386E-3</v>
      </c>
    </row>
    <row r="243" spans="1:6" x14ac:dyDescent="0.2">
      <c r="A243" s="41">
        <v>45373</v>
      </c>
      <c r="B243" s="30">
        <v>429.70001200000002</v>
      </c>
      <c r="C243" s="30">
        <v>429.85998499999999</v>
      </c>
      <c r="D243" s="30">
        <v>426.07000699999998</v>
      </c>
      <c r="E243" s="30">
        <v>428.73998999999998</v>
      </c>
      <c r="F243" s="93">
        <f t="shared" si="3"/>
        <v>-1.3714617570430002E-2</v>
      </c>
    </row>
    <row r="244" spans="1:6" x14ac:dyDescent="0.2">
      <c r="A244" s="41">
        <v>45376</v>
      </c>
      <c r="B244" s="30">
        <v>425.23998999999998</v>
      </c>
      <c r="C244" s="30">
        <v>427.41000400000001</v>
      </c>
      <c r="D244" s="30">
        <v>421.60998499999999</v>
      </c>
      <c r="E244" s="30">
        <v>422.85998499999999</v>
      </c>
      <c r="F244" s="93">
        <f t="shared" si="3"/>
        <v>-2.861445970112311E-3</v>
      </c>
    </row>
    <row r="245" spans="1:6" x14ac:dyDescent="0.2">
      <c r="A245" s="41">
        <v>45377</v>
      </c>
      <c r="B245" s="30">
        <v>425.60998499999999</v>
      </c>
      <c r="C245" s="30">
        <v>425.98998999999998</v>
      </c>
      <c r="D245" s="30">
        <v>421.35000600000001</v>
      </c>
      <c r="E245" s="30">
        <v>421.64999399999999</v>
      </c>
      <c r="F245" s="93">
        <f t="shared" si="3"/>
        <v>-5.21762132409678E-4</v>
      </c>
    </row>
    <row r="246" spans="1:6" x14ac:dyDescent="0.2">
      <c r="A246" s="41">
        <v>45378</v>
      </c>
      <c r="B246" s="30">
        <v>424.44000199999999</v>
      </c>
      <c r="C246" s="30">
        <v>424.45001200000002</v>
      </c>
      <c r="D246" s="30">
        <v>419.01001000000002</v>
      </c>
      <c r="E246" s="30">
        <v>421.42999300000002</v>
      </c>
      <c r="F246" s="93">
        <f t="shared" si="3"/>
        <v>-1.6847210967255472E-3</v>
      </c>
    </row>
    <row r="247" spans="1:6" x14ac:dyDescent="0.2">
      <c r="A247" s="41">
        <v>45379</v>
      </c>
      <c r="B247" s="30">
        <v>420.959991</v>
      </c>
      <c r="C247" s="30">
        <v>421.86999500000002</v>
      </c>
      <c r="D247" s="30">
        <v>419.11999500000002</v>
      </c>
      <c r="E247" s="30">
        <v>420.72000100000002</v>
      </c>
      <c r="F247" s="93">
        <f t="shared" si="3"/>
        <v>9.1509935131416555E-3</v>
      </c>
    </row>
    <row r="248" spans="1:6" x14ac:dyDescent="0.2">
      <c r="A248" s="41">
        <v>45383</v>
      </c>
      <c r="B248" s="30">
        <v>423.95001200000002</v>
      </c>
      <c r="C248" s="30">
        <v>427.89001500000001</v>
      </c>
      <c r="D248" s="30">
        <v>422.22000100000002</v>
      </c>
      <c r="E248" s="30">
        <v>424.57000699999998</v>
      </c>
      <c r="F248" s="93">
        <f t="shared" si="3"/>
        <v>-7.3721764335557107E-3</v>
      </c>
    </row>
    <row r="249" spans="1:6" x14ac:dyDescent="0.2">
      <c r="A249" s="41">
        <v>45384</v>
      </c>
      <c r="B249" s="30">
        <v>420.10998499999999</v>
      </c>
      <c r="C249" s="30">
        <v>422.38000499999998</v>
      </c>
      <c r="D249" s="30">
        <v>417.83999599999999</v>
      </c>
      <c r="E249" s="30">
        <v>421.44000199999999</v>
      </c>
      <c r="F249" s="93">
        <f t="shared" si="3"/>
        <v>-2.3490650989508527E-3</v>
      </c>
    </row>
    <row r="250" spans="1:6" x14ac:dyDescent="0.2">
      <c r="A250" s="41">
        <v>45385</v>
      </c>
      <c r="B250" s="30">
        <v>419.73001099999999</v>
      </c>
      <c r="C250" s="30">
        <v>423.26001000000002</v>
      </c>
      <c r="D250" s="30">
        <v>419.08999599999999</v>
      </c>
      <c r="E250" s="30">
        <v>420.45001200000002</v>
      </c>
      <c r="F250" s="93">
        <f t="shared" si="3"/>
        <v>-6.112514987869788E-3</v>
      </c>
    </row>
    <row r="251" spans="1:6" x14ac:dyDescent="0.2">
      <c r="A251" s="41">
        <v>45386</v>
      </c>
      <c r="B251" s="30">
        <v>424.98998999999998</v>
      </c>
      <c r="C251" s="30">
        <v>428.67001299999998</v>
      </c>
      <c r="D251" s="30">
        <v>417.57000699999998</v>
      </c>
      <c r="E251" s="30">
        <v>417.88000499999998</v>
      </c>
      <c r="F251" s="93">
        <f t="shared" si="3"/>
        <v>1.8282722093870052E-2</v>
      </c>
    </row>
    <row r="252" spans="1:6" ht="16" thickBot="1" x14ac:dyDescent="0.25">
      <c r="A252" s="51">
        <v>45387</v>
      </c>
      <c r="B252" s="33">
        <v>420.01001000000002</v>
      </c>
      <c r="C252" s="33">
        <v>426.51001000000002</v>
      </c>
      <c r="D252" s="33">
        <v>418.32000699999998</v>
      </c>
      <c r="E252" s="33">
        <v>425.51998900000001</v>
      </c>
      <c r="F252" s="10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"/>
  <sheetViews>
    <sheetView zoomScaleNormal="100" workbookViewId="0">
      <selection activeCell="H9" sqref="H9"/>
    </sheetView>
  </sheetViews>
  <sheetFormatPr baseColWidth="10" defaultColWidth="8.83203125" defaultRowHeight="15" x14ac:dyDescent="0.2"/>
  <cols>
    <col min="1" max="1" width="10.6640625" bestFit="1" customWidth="1"/>
  </cols>
  <sheetData>
    <row r="1" spans="1:5" x14ac:dyDescent="0.2">
      <c r="A1" s="27" t="s">
        <v>9</v>
      </c>
      <c r="B1" s="100" t="s">
        <v>10</v>
      </c>
      <c r="C1" s="100" t="s">
        <v>11</v>
      </c>
      <c r="D1" s="100" t="s">
        <v>12</v>
      </c>
      <c r="E1" s="104" t="s">
        <v>13</v>
      </c>
    </row>
    <row r="2" spans="1:5" x14ac:dyDescent="0.2">
      <c r="A2" s="41">
        <v>45350</v>
      </c>
      <c r="B2" s="30">
        <v>4.266</v>
      </c>
      <c r="C2" s="30">
        <v>4.3049999999999997</v>
      </c>
      <c r="D2" s="30">
        <v>4.3090000000000002</v>
      </c>
      <c r="E2" s="48">
        <v>4.2640000000000002</v>
      </c>
    </row>
    <row r="3" spans="1:5" x14ac:dyDescent="0.2">
      <c r="A3" s="41">
        <v>45351</v>
      </c>
      <c r="B3" s="30">
        <v>4.2539999999999996</v>
      </c>
      <c r="C3" s="30">
        <v>4.266</v>
      </c>
      <c r="D3" s="30">
        <v>4.319</v>
      </c>
      <c r="E3" s="48">
        <v>4.2249999999999996</v>
      </c>
    </row>
    <row r="4" spans="1:5" x14ac:dyDescent="0.2">
      <c r="A4" s="41">
        <v>45352</v>
      </c>
      <c r="B4" s="30">
        <v>4.1859999999999999</v>
      </c>
      <c r="C4" s="30">
        <v>4.2539999999999996</v>
      </c>
      <c r="D4" s="30">
        <v>4.2960000000000003</v>
      </c>
      <c r="E4" s="48">
        <v>4.1779999999999999</v>
      </c>
    </row>
    <row r="5" spans="1:5" x14ac:dyDescent="0.2">
      <c r="A5" s="41">
        <v>45355</v>
      </c>
      <c r="B5" s="30">
        <v>4.2169999999999996</v>
      </c>
      <c r="C5" s="30">
        <v>4.1929999999999996</v>
      </c>
      <c r="D5" s="30">
        <v>4.2350000000000003</v>
      </c>
      <c r="E5" s="48">
        <v>4.1890000000000001</v>
      </c>
    </row>
    <row r="6" spans="1:5" x14ac:dyDescent="0.2">
      <c r="A6" s="41">
        <v>45356</v>
      </c>
      <c r="B6" s="30">
        <v>4.1509999999999998</v>
      </c>
      <c r="C6" s="30">
        <v>4.2229999999999999</v>
      </c>
      <c r="D6" s="30">
        <v>4.2229999999999999</v>
      </c>
      <c r="E6" s="48">
        <v>4.1120000000000001</v>
      </c>
    </row>
    <row r="7" spans="1:5" x14ac:dyDescent="0.2">
      <c r="A7" s="41">
        <v>45357</v>
      </c>
      <c r="B7" s="30">
        <v>4.1079999999999997</v>
      </c>
      <c r="C7" s="30">
        <v>4.1550000000000002</v>
      </c>
      <c r="D7" s="30">
        <v>4.17</v>
      </c>
      <c r="E7" s="48">
        <v>4.0789999999999997</v>
      </c>
    </row>
    <row r="8" spans="1:5" x14ac:dyDescent="0.2">
      <c r="A8" s="41">
        <v>45358</v>
      </c>
      <c r="B8" s="30">
        <v>4.0890000000000004</v>
      </c>
      <c r="C8" s="30">
        <v>4.1040000000000001</v>
      </c>
      <c r="D8" s="30">
        <v>4.1269999999999998</v>
      </c>
      <c r="E8" s="48">
        <v>4.0540000000000003</v>
      </c>
    </row>
    <row r="9" spans="1:5" x14ac:dyDescent="0.2">
      <c r="A9" s="41">
        <v>45359</v>
      </c>
      <c r="B9" s="30">
        <v>4.077</v>
      </c>
      <c r="C9" s="30">
        <v>4.09</v>
      </c>
      <c r="D9" s="30">
        <v>4.1310000000000002</v>
      </c>
      <c r="E9" s="48">
        <v>4.0380000000000003</v>
      </c>
    </row>
    <row r="10" spans="1:5" x14ac:dyDescent="0.2">
      <c r="A10" s="41">
        <v>45362</v>
      </c>
      <c r="B10" s="30">
        <v>4.0979999999999999</v>
      </c>
      <c r="C10" s="30">
        <v>4.0830000000000002</v>
      </c>
      <c r="D10" s="30">
        <v>4.1159999999999997</v>
      </c>
      <c r="E10" s="48">
        <v>4.0519999999999996</v>
      </c>
    </row>
    <row r="11" spans="1:5" x14ac:dyDescent="0.2">
      <c r="A11" s="41">
        <v>45363</v>
      </c>
      <c r="B11" s="30">
        <v>4.1509999999999998</v>
      </c>
      <c r="C11" s="30">
        <v>4.0940000000000003</v>
      </c>
      <c r="D11" s="30">
        <v>4.1719999999999997</v>
      </c>
      <c r="E11" s="48">
        <v>4.0810000000000004</v>
      </c>
    </row>
    <row r="12" spans="1:5" x14ac:dyDescent="0.2">
      <c r="A12" s="41">
        <v>45364</v>
      </c>
      <c r="B12" s="30">
        <v>4.1879999999999997</v>
      </c>
      <c r="C12" s="30">
        <v>4.1470000000000002</v>
      </c>
      <c r="D12" s="30">
        <v>4.1980000000000004</v>
      </c>
      <c r="E12" s="48">
        <v>4.1310000000000002</v>
      </c>
    </row>
    <row r="13" spans="1:5" x14ac:dyDescent="0.2">
      <c r="A13" s="41">
        <v>45365</v>
      </c>
      <c r="B13" s="30">
        <v>4.2919999999999998</v>
      </c>
      <c r="C13" s="30">
        <v>4.1900000000000004</v>
      </c>
      <c r="D13" s="30">
        <v>4.3</v>
      </c>
      <c r="E13" s="48">
        <v>4.1859999999999999</v>
      </c>
    </row>
    <row r="14" spans="1:5" x14ac:dyDescent="0.2">
      <c r="A14" s="41">
        <v>45366</v>
      </c>
      <c r="B14" s="30">
        <v>4.3079999999999998</v>
      </c>
      <c r="C14" s="30">
        <v>4.2960000000000003</v>
      </c>
      <c r="D14" s="30">
        <v>4.3220000000000001</v>
      </c>
      <c r="E14" s="48">
        <v>4.2690000000000001</v>
      </c>
    </row>
    <row r="15" spans="1:5" x14ac:dyDescent="0.2">
      <c r="A15" s="41">
        <v>45369</v>
      </c>
      <c r="B15" s="30">
        <v>4.3280000000000003</v>
      </c>
      <c r="C15" s="30">
        <v>4.3079999999999998</v>
      </c>
      <c r="D15" s="30">
        <v>4.3479999999999999</v>
      </c>
      <c r="E15" s="48">
        <v>4.2910000000000004</v>
      </c>
    </row>
    <row r="16" spans="1:5" x14ac:dyDescent="0.2">
      <c r="A16" s="41">
        <v>45370</v>
      </c>
      <c r="B16" s="30">
        <v>4.2930000000000001</v>
      </c>
      <c r="C16" s="30">
        <v>4.3280000000000003</v>
      </c>
      <c r="D16" s="30">
        <v>4.3360000000000003</v>
      </c>
      <c r="E16" s="48">
        <v>4.2869999999999999</v>
      </c>
    </row>
    <row r="17" spans="1:5" x14ac:dyDescent="0.2">
      <c r="A17" s="41">
        <v>45371</v>
      </c>
      <c r="B17" s="30">
        <v>4.2770000000000001</v>
      </c>
      <c r="C17" s="30">
        <v>4.2850000000000001</v>
      </c>
      <c r="D17" s="30">
        <v>4.3239999999999998</v>
      </c>
      <c r="E17" s="48">
        <v>4.2329999999999997</v>
      </c>
    </row>
    <row r="18" spans="1:5" x14ac:dyDescent="0.2">
      <c r="A18" s="41">
        <v>45372</v>
      </c>
      <c r="B18" s="30">
        <v>4.2690000000000001</v>
      </c>
      <c r="C18" s="30">
        <v>4.2729999999999997</v>
      </c>
      <c r="D18" s="30">
        <v>4.2930000000000001</v>
      </c>
      <c r="E18" s="48">
        <v>4.218</v>
      </c>
    </row>
    <row r="19" spans="1:5" x14ac:dyDescent="0.2">
      <c r="A19" s="41">
        <v>45373</v>
      </c>
      <c r="B19" s="30">
        <v>4.202</v>
      </c>
      <c r="C19" s="30">
        <v>4.2649999999999997</v>
      </c>
      <c r="D19" s="30">
        <v>4.2690000000000001</v>
      </c>
      <c r="E19" s="48">
        <v>4.1980000000000004</v>
      </c>
    </row>
    <row r="20" spans="1:5" x14ac:dyDescent="0.2">
      <c r="A20" s="41">
        <v>45376</v>
      </c>
      <c r="B20" s="30">
        <v>4.2489999999999997</v>
      </c>
      <c r="C20" s="30">
        <v>4.1980000000000004</v>
      </c>
      <c r="D20" s="30">
        <v>4.2610000000000001</v>
      </c>
      <c r="E20" s="48">
        <v>4.1900000000000004</v>
      </c>
    </row>
    <row r="21" spans="1:5" x14ac:dyDescent="0.2">
      <c r="A21" s="41">
        <v>45377</v>
      </c>
      <c r="B21" s="30">
        <v>4.2380000000000004</v>
      </c>
      <c r="C21" s="30">
        <v>4.2430000000000003</v>
      </c>
      <c r="D21" s="30">
        <v>4.2729999999999997</v>
      </c>
      <c r="E21" s="48">
        <v>4.2220000000000004</v>
      </c>
    </row>
    <row r="22" spans="1:5" x14ac:dyDescent="0.2">
      <c r="A22" s="41">
        <v>45378</v>
      </c>
      <c r="B22" s="30">
        <v>4.1879999999999997</v>
      </c>
      <c r="C22" s="30">
        <v>4.2380000000000004</v>
      </c>
      <c r="D22" s="30">
        <v>4.2409999999999997</v>
      </c>
      <c r="E22" s="48">
        <v>4.1820000000000004</v>
      </c>
    </row>
    <row r="23" spans="1:5" x14ac:dyDescent="0.2">
      <c r="A23" s="41">
        <v>45379</v>
      </c>
      <c r="B23" s="30">
        <v>4.2060000000000004</v>
      </c>
      <c r="C23" s="30">
        <v>4.2060000000000004</v>
      </c>
      <c r="D23" s="30">
        <v>4.2380000000000004</v>
      </c>
      <c r="E23" s="48">
        <v>4.1829999999999998</v>
      </c>
    </row>
    <row r="24" spans="1:5" x14ac:dyDescent="0.2">
      <c r="A24" s="41">
        <v>45380</v>
      </c>
      <c r="B24" s="30">
        <v>4.21</v>
      </c>
      <c r="C24" s="30">
        <v>4.21</v>
      </c>
      <c r="D24" s="30">
        <v>4.21</v>
      </c>
      <c r="E24" s="48">
        <v>4.21</v>
      </c>
    </row>
    <row r="25" spans="1:5" x14ac:dyDescent="0.2">
      <c r="A25" s="41">
        <v>45383</v>
      </c>
      <c r="B25" s="105">
        <v>4.3170000000000002</v>
      </c>
      <c r="C25" s="30">
        <v>4.1900000000000004</v>
      </c>
      <c r="D25" s="30">
        <v>4.3369999999999997</v>
      </c>
      <c r="E25" s="48">
        <v>4.1879999999999997</v>
      </c>
    </row>
    <row r="26" spans="1:5" x14ac:dyDescent="0.2">
      <c r="A26" s="41">
        <v>45384</v>
      </c>
      <c r="B26" s="30">
        <v>4.3529999999999998</v>
      </c>
      <c r="C26" s="30">
        <v>4.3049999999999997</v>
      </c>
      <c r="D26" s="30">
        <v>4.4050000000000002</v>
      </c>
      <c r="E26" s="48">
        <v>4.3029999999999999</v>
      </c>
    </row>
    <row r="27" spans="1:5" x14ac:dyDescent="0.2">
      <c r="A27" s="41">
        <v>45385</v>
      </c>
      <c r="B27" s="30">
        <v>4.351</v>
      </c>
      <c r="C27" s="30">
        <v>4.3570000000000002</v>
      </c>
      <c r="D27" s="30">
        <v>4.4290000000000003</v>
      </c>
      <c r="E27" s="48">
        <v>4.343</v>
      </c>
    </row>
    <row r="28" spans="1:5" x14ac:dyDescent="0.2">
      <c r="A28" s="41">
        <v>45386</v>
      </c>
      <c r="B28" s="30">
        <v>4.3070000000000004</v>
      </c>
      <c r="C28" s="30">
        <v>4.343</v>
      </c>
      <c r="D28" s="30">
        <v>4.3810000000000002</v>
      </c>
      <c r="E28" s="48">
        <v>4.2990000000000004</v>
      </c>
    </row>
    <row r="29" spans="1:5" ht="16" thickBot="1" x14ac:dyDescent="0.25">
      <c r="A29" s="51">
        <v>45387</v>
      </c>
      <c r="B29" s="33">
        <v>4.4000000000000004</v>
      </c>
      <c r="C29" s="33">
        <v>4.3090000000000002</v>
      </c>
      <c r="D29" s="33">
        <v>4.4059999999999997</v>
      </c>
      <c r="E29" s="106">
        <v>4.3049999999999997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NFLX Strategy</vt:lpstr>
      <vt:lpstr>AMZN Strategy</vt:lpstr>
      <vt:lpstr>NFLX Daily Changes</vt:lpstr>
      <vt:lpstr>AMZN Daily Changes</vt:lpstr>
      <vt:lpstr>10 Years Treasury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Berkay Demir [Oyak Yatırım Hazine]</dc:creator>
  <cp:lastModifiedBy>Mert Sengun</cp:lastModifiedBy>
  <dcterms:created xsi:type="dcterms:W3CDTF">2022-04-02T10:09:02Z</dcterms:created>
  <dcterms:modified xsi:type="dcterms:W3CDTF">2024-04-10T12:09:36Z</dcterms:modified>
</cp:coreProperties>
</file>