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1\AC\Temp\"/>
    </mc:Choice>
  </mc:AlternateContent>
  <xr:revisionPtr revIDLastSave="49" documentId="13_ncr:1_{634985C1-E3CC-4197-8403-D5431C49FAEC}" xr6:coauthVersionLast="45" xr6:coauthVersionMax="45" xr10:uidLastSave="{369BB3EA-61B7-4B24-A3CE-423FC6A45E47}"/>
  <bookViews>
    <workbookView xWindow="-105" yWindow="-105" windowWidth="19425" windowHeight="10425" xr2:uid="{00000000-000D-0000-FFFF-FFFF00000000}"/>
  </bookViews>
  <sheets>
    <sheet name="COSTOS, GASTOS, PRECIO" sheetId="7" r:id="rId1"/>
  </sheets>
  <definedNames>
    <definedName name="_xlnm.Print_Area" localSheetId="0">'COSTOS, GASTOS, PRECIO'!$J$26:$Q$49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7" l="1"/>
  <c r="D10" i="7"/>
  <c r="D11" i="7"/>
  <c r="D12" i="7"/>
  <c r="D13" i="7"/>
  <c r="E16" i="7"/>
  <c r="E17" i="7"/>
  <c r="B19" i="7"/>
  <c r="D19" i="7"/>
  <c r="B20" i="7"/>
  <c r="D8" i="7" l="1"/>
  <c r="D17" i="7" s="1"/>
  <c r="D18" i="7" s="1"/>
  <c r="D20" i="7" s="1"/>
  <c r="P58" i="7"/>
  <c r="Q58" i="7" s="1"/>
  <c r="N41" i="7"/>
  <c r="P41" i="7" s="1"/>
  <c r="N42" i="7"/>
  <c r="P42" i="7" s="1"/>
  <c r="N43" i="7"/>
  <c r="N44" i="7"/>
  <c r="N45" i="7"/>
  <c r="P45" i="7" s="1"/>
  <c r="N46" i="7"/>
  <c r="P46" i="7" s="1"/>
  <c r="N40" i="7"/>
  <c r="P47" i="7"/>
  <c r="Q47" i="7"/>
  <c r="L44" i="7"/>
  <c r="L43" i="7"/>
  <c r="L40" i="7"/>
  <c r="J40" i="7"/>
  <c r="J39" i="7" s="1"/>
  <c r="Q36" i="7"/>
  <c r="Q37" i="7"/>
  <c r="P36" i="7"/>
  <c r="P37" i="7"/>
  <c r="F39" i="7"/>
  <c r="D38" i="7"/>
  <c r="D29" i="7" s="1"/>
  <c r="J31" i="7" l="1"/>
  <c r="P31" i="7" s="1"/>
  <c r="P44" i="7"/>
  <c r="P43" i="7"/>
  <c r="P40" i="7"/>
  <c r="N39" i="7"/>
  <c r="L39" i="7"/>
  <c r="I36" i="7"/>
  <c r="I37" i="7"/>
  <c r="H36" i="7"/>
  <c r="H37" i="7"/>
  <c r="H40" i="7"/>
  <c r="H41" i="7"/>
  <c r="H42" i="7"/>
  <c r="H43" i="7"/>
  <c r="H44" i="7"/>
  <c r="H45" i="7"/>
  <c r="H46" i="7"/>
  <c r="H47" i="7"/>
  <c r="E41" i="7"/>
  <c r="E42" i="7"/>
  <c r="E43" i="7"/>
  <c r="M43" i="7" s="1"/>
  <c r="E44" i="7"/>
  <c r="M44" i="7" s="1"/>
  <c r="E45" i="7"/>
  <c r="E46" i="7"/>
  <c r="E47" i="7"/>
  <c r="C41" i="7"/>
  <c r="C42" i="7"/>
  <c r="C43" i="7"/>
  <c r="C44" i="7"/>
  <c r="C45" i="7"/>
  <c r="C46" i="7"/>
  <c r="C47" i="7"/>
  <c r="G41" i="7"/>
  <c r="O41" i="7" s="1"/>
  <c r="Q41" i="7" s="1"/>
  <c r="G42" i="7"/>
  <c r="O42" i="7" s="1"/>
  <c r="Q42" i="7" s="1"/>
  <c r="G43" i="7"/>
  <c r="O43" i="7" s="1"/>
  <c r="G44" i="7"/>
  <c r="O44" i="7" s="1"/>
  <c r="G45" i="7"/>
  <c r="O45" i="7" s="1"/>
  <c r="Q45" i="7" s="1"/>
  <c r="G46" i="7"/>
  <c r="O46" i="7" s="1"/>
  <c r="Q46" i="7" s="1"/>
  <c r="G47" i="7"/>
  <c r="G40" i="7"/>
  <c r="O40" i="7" s="1"/>
  <c r="E40" i="7"/>
  <c r="M40" i="7" s="1"/>
  <c r="F48" i="7"/>
  <c r="D39" i="7"/>
  <c r="B39" i="7"/>
  <c r="C40" i="7"/>
  <c r="K40" i="7" s="1"/>
  <c r="K39" i="7" s="1"/>
  <c r="H38" i="7"/>
  <c r="B35" i="7"/>
  <c r="H35" i="7" s="1"/>
  <c r="B34" i="7"/>
  <c r="H34" i="7" s="1"/>
  <c r="B33" i="7"/>
  <c r="H33" i="7" s="1"/>
  <c r="B32" i="7"/>
  <c r="H32" i="7" s="1"/>
  <c r="B31" i="7"/>
  <c r="H31" i="7" s="1"/>
  <c r="J32" i="7"/>
  <c r="M39" i="7" l="1"/>
  <c r="Q43" i="7"/>
  <c r="Q44" i="7"/>
  <c r="Q40" i="7"/>
  <c r="O39" i="7"/>
  <c r="O48" i="7" s="1"/>
  <c r="P39" i="7"/>
  <c r="N48" i="7"/>
  <c r="J33" i="7"/>
  <c r="P33" i="7" s="1"/>
  <c r="J34" i="7"/>
  <c r="P34" i="7" s="1"/>
  <c r="J35" i="7"/>
  <c r="P35" i="7" s="1"/>
  <c r="I40" i="7"/>
  <c r="P32" i="7"/>
  <c r="L38" i="7"/>
  <c r="G39" i="7"/>
  <c r="G48" i="7" s="1"/>
  <c r="I44" i="7"/>
  <c r="H39" i="7"/>
  <c r="I46" i="7"/>
  <c r="I42" i="7"/>
  <c r="I47" i="7"/>
  <c r="I43" i="7"/>
  <c r="I45" i="7"/>
  <c r="I41" i="7"/>
  <c r="D48" i="7"/>
  <c r="B30" i="7"/>
  <c r="B29" i="7" s="1"/>
  <c r="C39" i="7"/>
  <c r="E39" i="7"/>
  <c r="Q39" i="7" l="1"/>
  <c r="L29" i="7"/>
  <c r="L48" i="7" s="1"/>
  <c r="P38" i="7"/>
  <c r="J30" i="7"/>
  <c r="H30" i="7"/>
  <c r="I39" i="7"/>
  <c r="J29" i="7" l="1"/>
  <c r="P30" i="7"/>
  <c r="B48" i="7"/>
  <c r="H48" i="7" s="1"/>
  <c r="H52" i="7" s="1"/>
  <c r="H53" i="7" s="1"/>
  <c r="H55" i="7" s="1"/>
  <c r="H29" i="7"/>
  <c r="P29" i="7" l="1"/>
  <c r="P48" i="7" s="1"/>
  <c r="P52" i="7" s="1"/>
  <c r="P53" i="7" s="1"/>
  <c r="P55" i="7" s="1"/>
  <c r="J48" i="7"/>
  <c r="C35" i="7" l="1"/>
  <c r="I35" i="7" s="1"/>
  <c r="C33" i="7"/>
  <c r="I33" i="7" s="1"/>
  <c r="C31" i="7"/>
  <c r="E38" i="7"/>
  <c r="C34" i="7"/>
  <c r="I34" i="7" s="1"/>
  <c r="C32" i="7"/>
  <c r="I32" i="7" s="1"/>
  <c r="K31" i="7" l="1"/>
  <c r="K35" i="7"/>
  <c r="Q35" i="7" s="1"/>
  <c r="K32" i="7"/>
  <c r="Q32" i="7" s="1"/>
  <c r="K33" i="7"/>
  <c r="Q33" i="7" s="1"/>
  <c r="M38" i="7"/>
  <c r="K34" i="7"/>
  <c r="Q34" i="7" s="1"/>
  <c r="I38" i="7"/>
  <c r="E29" i="7"/>
  <c r="E48" i="7" s="1"/>
  <c r="I31" i="7"/>
  <c r="C30" i="7"/>
  <c r="C29" i="7" s="1"/>
  <c r="M29" i="7" l="1"/>
  <c r="M48" i="7" s="1"/>
  <c r="Q38" i="7"/>
  <c r="Q31" i="7"/>
  <c r="K30" i="7"/>
  <c r="I30" i="7"/>
  <c r="K29" i="7" l="1"/>
  <c r="Q30" i="7"/>
  <c r="C48" i="7"/>
  <c r="I29" i="7"/>
  <c r="K48" i="7" l="1"/>
  <c r="Q29" i="7"/>
  <c r="Q48" i="7" s="1"/>
  <c r="Q52" i="7" s="1"/>
  <c r="Q53" i="7" s="1"/>
  <c r="Q55" i="7" s="1"/>
  <c r="I48" i="7"/>
  <c r="I52" i="7" s="1"/>
  <c r="I53" i="7" s="1"/>
  <c r="I55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B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C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gasto variable</t>
        </r>
      </text>
    </comment>
    <comment ref="D17" authorId="0" shapeId="0" xr:uid="{31BC408A-D02E-42FB-AAE1-379B90BA83CB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 variable</t>
        </r>
      </text>
    </comment>
    <comment ref="A2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Costos son solo producción y gastos los demás
</t>
        </r>
      </text>
    </comment>
    <comment ref="A39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El costo es en producción, el gasto todo lo demás</t>
        </r>
      </text>
    </comment>
    <comment ref="A4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Es el único rubro al que no le aplicamos el % de inflación</t>
        </r>
      </text>
    </comment>
    <comment ref="H5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inflación</t>
        </r>
      </text>
    </comment>
    <comment ref="Q58" authorId="0" shapeId="0" xr:uid="{A92DEE99-3675-475F-8FA5-0E507FE3E056}">
      <text>
        <r>
          <rPr>
            <b/>
            <sz val="9"/>
            <color indexed="81"/>
            <rFont val="Tahoma"/>
            <family val="2"/>
          </rPr>
          <t>JOSEFINA HERNANDEZ:</t>
        </r>
        <r>
          <rPr>
            <sz val="9"/>
            <color indexed="81"/>
            <rFont val="Tahoma"/>
            <family val="2"/>
          </rPr>
          <t xml:space="preserve">
Para los demás años lo estimo multiplicándolo por la cinflación</t>
        </r>
      </text>
    </comment>
  </commentList>
</comments>
</file>

<file path=xl/sharedStrings.xml><?xml version="1.0" encoding="utf-8"?>
<sst xmlns="http://schemas.openxmlformats.org/spreadsheetml/2006/main" count="90" uniqueCount="52">
  <si>
    <t>PROMEDIO GENERAL DE INFLACIÓN PARA LOS PRÓXIMOS 5 AÑOS=</t>
  </si>
  <si>
    <t>ESTIMACIÓN DEL COSTO VARIBALE UNITARIO</t>
  </si>
  <si>
    <t>CONCEPTO</t>
  </si>
  <si>
    <t>ÁREA/DEPTO.</t>
  </si>
  <si>
    <t>PRODUCCIÓN</t>
  </si>
  <si>
    <t>VENTAS</t>
  </si>
  <si>
    <t>Materia prima</t>
  </si>
  <si>
    <t>Empaque</t>
  </si>
  <si>
    <t>otros costos variables</t>
  </si>
  <si>
    <t>Mano de obra a destajo (por unidad producida)</t>
  </si>
  <si>
    <t>Cargos indirectos (luz, gas)</t>
  </si>
  <si>
    <t>Comisiones por unidad vendida (par de zapatos)</t>
  </si>
  <si>
    <t>COSTO  Y GASTO VARIABLE POR ÁREA</t>
  </si>
  <si>
    <t>COSTO y GASTO VARIABLE UNITARIO (C.V.U)</t>
  </si>
  <si>
    <t>UNIDADES A PRODUCIR POR AÑO</t>
  </si>
  <si>
    <t>COSTO VARIABLE TOTAL (C.V.T)</t>
  </si>
  <si>
    <t>ESTIMACIÓN DE GASTOS VARIABLES Y COSTOS FIJOS POR ÁREA</t>
  </si>
  <si>
    <t>COSTO DE PRODUCCIÓN</t>
  </si>
  <si>
    <t>GASTOS DE VENTA</t>
  </si>
  <si>
    <t>GASTOS DE ADMÓN</t>
  </si>
  <si>
    <t>TOTAL ANUAL</t>
  </si>
  <si>
    <t>TOTAL MENSUAL TODOS LAS ÁREAS</t>
  </si>
  <si>
    <t>TOTAL ANUAL TODAS LAS ÁREAS</t>
  </si>
  <si>
    <t>MENSUAL</t>
  </si>
  <si>
    <t>ANUAL</t>
  </si>
  <si>
    <t>Costos y gastos variables totales</t>
  </si>
  <si>
    <t xml:space="preserve">    50 cm de piel</t>
  </si>
  <si>
    <t xml:space="preserve">    2 hebillas</t>
  </si>
  <si>
    <t xml:space="preserve">    Herrajes</t>
  </si>
  <si>
    <t>Costos y gastos fijos</t>
  </si>
  <si>
    <t>Sueldos/remuneraciones</t>
  </si>
  <si>
    <t>Renta</t>
  </si>
  <si>
    <t>Luz, agua y predial</t>
  </si>
  <si>
    <t>Servicio telefónico</t>
  </si>
  <si>
    <t>Publicidad</t>
  </si>
  <si>
    <t>Papelería</t>
  </si>
  <si>
    <t>Material de aseo y limpieza</t>
  </si>
  <si>
    <t>Depreciación del activo fijo</t>
  </si>
  <si>
    <t>COSTO TOTAL POR ÁREA (CVT + CF)</t>
  </si>
  <si>
    <t>ESTIMACIÓN DEL PRECIO DE VENTA POR UNIDAD AÑO 2020</t>
  </si>
  <si>
    <t>ESTIMACIÓN DEL PRECIO DE VENTA POR UNIDAD AÑO 2019</t>
  </si>
  <si>
    <t xml:space="preserve">COSTO TOTAL </t>
  </si>
  <si>
    <t>COSTO TOTAL</t>
  </si>
  <si>
    <t>COSTO TOTAL DE CADA PAR DE ZAPATOS</t>
  </si>
  <si>
    <t xml:space="preserve">                   COSTO TOTAL DE CADA PAR DE ZAPATOS</t>
  </si>
  <si>
    <t>UTILIDAD SOBRE EL COSTO TOTAL</t>
  </si>
  <si>
    <t>PRECIO DE VENTA UNITARIO por costeo</t>
  </si>
  <si>
    <t xml:space="preserve">                 PRECIO DE VENTA UNITARIO POR COSTEO</t>
  </si>
  <si>
    <t>PRECIO DE VENTA EN EL MERCADO</t>
  </si>
  <si>
    <t xml:space="preserve">                               PRECIO DE VENTA EN EL MERCADO</t>
  </si>
  <si>
    <t>PRESUPUESTO DE GASTOS FINANCIEROS</t>
  </si>
  <si>
    <t>Pago de intereses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</si>
</sst>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3" borderId="0" xfId="0" applyFill="1"/>
    <xf numFmtId="9" fontId="0" fillId="0" borderId="0" xfId="0" applyNumberFormat="1"/>
    <xf numFmtId="3" fontId="0" fillId="0" borderId="0" xfId="0" applyNumberFormat="1" applyAlignment="1">
      <alignment horizontal="right"/>
    </xf>
    <xf numFmtId="43" fontId="4" fillId="0" borderId="17" xfId="1" applyFont="1" applyBorder="1" applyAlignment="1">
      <alignment horizontal="right"/>
    </xf>
    <xf numFmtId="43" fontId="0" fillId="0" borderId="13" xfId="1" applyFont="1" applyBorder="1" applyAlignment="1">
      <alignment horizontal="right"/>
    </xf>
    <xf numFmtId="43" fontId="4" fillId="0" borderId="13" xfId="1" applyFon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3" xfId="0" applyBorder="1"/>
    <xf numFmtId="0" fontId="0" fillId="0" borderId="9" xfId="0" applyBorder="1"/>
    <xf numFmtId="43" fontId="4" fillId="0" borderId="9" xfId="1" applyFont="1" applyBorder="1"/>
    <xf numFmtId="43" fontId="0" fillId="0" borderId="9" xfId="1" applyFont="1" applyBorder="1"/>
    <xf numFmtId="43" fontId="0" fillId="0" borderId="17" xfId="1" applyFont="1" applyBorder="1" applyAlignment="1">
      <alignment horizontal="right"/>
    </xf>
    <xf numFmtId="0" fontId="0" fillId="0" borderId="17" xfId="0" applyBorder="1" applyAlignment="1">
      <alignment horizontal="right"/>
    </xf>
    <xf numFmtId="43" fontId="4" fillId="0" borderId="23" xfId="1" applyFont="1" applyBorder="1"/>
    <xf numFmtId="43" fontId="0" fillId="0" borderId="23" xfId="1" applyFont="1" applyBorder="1"/>
    <xf numFmtId="0" fontId="4" fillId="0" borderId="27" xfId="0" applyFont="1" applyBorder="1"/>
    <xf numFmtId="0" fontId="0" fillId="0" borderId="27" xfId="0" applyBorder="1"/>
    <xf numFmtId="0" fontId="4" fillId="0" borderId="27" xfId="0" applyFont="1" applyBorder="1" applyAlignment="1">
      <alignment horizontal="left" wrapText="1"/>
    </xf>
    <xf numFmtId="0" fontId="4" fillId="0" borderId="27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28" xfId="0" applyBorder="1"/>
    <xf numFmtId="43" fontId="7" fillId="7" borderId="5" xfId="1" applyFont="1" applyFill="1" applyBorder="1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2" xfId="0" applyBorder="1"/>
    <xf numFmtId="0" fontId="1" fillId="0" borderId="29" xfId="0" applyFont="1" applyBorder="1"/>
    <xf numFmtId="0" fontId="0" fillId="0" borderId="29" xfId="0" applyBorder="1"/>
    <xf numFmtId="0" fontId="1" fillId="0" borderId="29" xfId="0" applyFont="1" applyBorder="1" applyAlignment="1">
      <alignment horizontal="left" wrapText="1"/>
    </xf>
    <xf numFmtId="0" fontId="1" fillId="0" borderId="29" xfId="0" applyFont="1" applyBorder="1" applyAlignment="1">
      <alignment horizontal="left"/>
    </xf>
    <xf numFmtId="43" fontId="0" fillId="0" borderId="1" xfId="0" applyNumberFormat="1" applyBorder="1" applyAlignment="1">
      <alignment horizontal="center"/>
    </xf>
    <xf numFmtId="43" fontId="2" fillId="0" borderId="1" xfId="1" applyFont="1" applyBorder="1" applyAlignment="1">
      <alignment horizontal="right"/>
    </xf>
    <xf numFmtId="0" fontId="0" fillId="0" borderId="2" xfId="0" applyBorder="1" applyAlignment="1">
      <alignment horizontal="right"/>
    </xf>
    <xf numFmtId="43" fontId="0" fillId="0" borderId="2" xfId="0" applyNumberFormat="1" applyBorder="1"/>
    <xf numFmtId="0" fontId="0" fillId="0" borderId="11" xfId="0" applyBorder="1"/>
    <xf numFmtId="0" fontId="0" fillId="3" borderId="6" xfId="0" applyFill="1" applyBorder="1"/>
    <xf numFmtId="0" fontId="0" fillId="3" borderId="14" xfId="0" applyFill="1" applyBorder="1"/>
    <xf numFmtId="0" fontId="0" fillId="0" borderId="12" xfId="0" applyBorder="1" applyAlignment="1">
      <alignment horizontal="right"/>
    </xf>
    <xf numFmtId="0" fontId="0" fillId="3" borderId="12" xfId="0" applyFill="1" applyBorder="1"/>
    <xf numFmtId="43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0" borderId="0" xfId="0" applyAlignment="1"/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9" borderId="0" xfId="0" applyFill="1"/>
    <xf numFmtId="43" fontId="1" fillId="0" borderId="1" xfId="1" applyFont="1" applyBorder="1" applyAlignment="1">
      <alignment horizontal="right"/>
    </xf>
    <xf numFmtId="43" fontId="1" fillId="0" borderId="1" xfId="0" applyNumberFormat="1" applyFont="1" applyBorder="1" applyAlignment="1">
      <alignment horizontal="center"/>
    </xf>
    <xf numFmtId="9" fontId="0" fillId="0" borderId="4" xfId="0" applyNumberFormat="1" applyBorder="1"/>
    <xf numFmtId="0" fontId="0" fillId="3" borderId="4" xfId="0" applyFill="1" applyBorder="1"/>
    <xf numFmtId="0" fontId="0" fillId="3" borderId="8" xfId="0" applyFill="1" applyBorder="1"/>
    <xf numFmtId="43" fontId="0" fillId="0" borderId="17" xfId="1" applyNumberFormat="1" applyFont="1" applyBorder="1" applyAlignment="1">
      <alignment horizontal="right"/>
    </xf>
    <xf numFmtId="0" fontId="0" fillId="0" borderId="0" xfId="0" applyBorder="1"/>
    <xf numFmtId="43" fontId="0" fillId="0" borderId="4" xfId="0" applyNumberFormat="1" applyBorder="1"/>
    <xf numFmtId="0" fontId="0" fillId="0" borderId="14" xfId="0" applyBorder="1" applyAlignment="1">
      <alignment horizontal="right"/>
    </xf>
    <xf numFmtId="0" fontId="7" fillId="7" borderId="11" xfId="0" applyFont="1" applyFill="1" applyBorder="1"/>
    <xf numFmtId="0" fontId="7" fillId="5" borderId="9" xfId="0" applyFont="1" applyFill="1" applyBorder="1"/>
    <xf numFmtId="0" fontId="8" fillId="10" borderId="9" xfId="0" applyFont="1" applyFill="1" applyBorder="1"/>
    <xf numFmtId="43" fontId="7" fillId="7" borderId="35" xfId="1" applyFont="1" applyFill="1" applyBorder="1" applyAlignment="1">
      <alignment horizontal="right"/>
    </xf>
    <xf numFmtId="43" fontId="7" fillId="7" borderId="36" xfId="1" applyFont="1" applyFill="1" applyBorder="1" applyAlignment="1">
      <alignment horizontal="right"/>
    </xf>
    <xf numFmtId="43" fontId="7" fillId="7" borderId="37" xfId="1" applyFont="1" applyFill="1" applyBorder="1" applyAlignment="1">
      <alignment horizontal="right"/>
    </xf>
    <xf numFmtId="43" fontId="7" fillId="7" borderId="38" xfId="1" applyFont="1" applyFill="1" applyBorder="1" applyAlignment="1">
      <alignment horizontal="right"/>
    </xf>
    <xf numFmtId="43" fontId="1" fillId="0" borderId="32" xfId="1" applyFont="1" applyBorder="1" applyAlignment="1">
      <alignment horizontal="right"/>
    </xf>
    <xf numFmtId="43" fontId="1" fillId="0" borderId="31" xfId="0" applyNumberFormat="1" applyFont="1" applyBorder="1" applyAlignment="1">
      <alignment horizontal="center"/>
    </xf>
    <xf numFmtId="43" fontId="0" fillId="0" borderId="32" xfId="1" applyFont="1" applyBorder="1" applyAlignment="1">
      <alignment horizontal="right"/>
    </xf>
    <xf numFmtId="43" fontId="0" fillId="0" borderId="31" xfId="0" applyNumberFormat="1" applyBorder="1" applyAlignment="1">
      <alignment horizontal="center"/>
    </xf>
    <xf numFmtId="43" fontId="7" fillId="7" borderId="39" xfId="1" applyFont="1" applyFill="1" applyBorder="1" applyAlignment="1">
      <alignment horizontal="right"/>
    </xf>
    <xf numFmtId="43" fontId="7" fillId="7" borderId="34" xfId="1" applyFont="1" applyFill="1" applyBorder="1" applyAlignment="1">
      <alignment horizontal="right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43" fontId="1" fillId="0" borderId="9" xfId="1" applyFont="1" applyBorder="1" applyAlignment="1">
      <alignment horizontal="right"/>
    </xf>
    <xf numFmtId="0" fontId="0" fillId="0" borderId="52" xfId="0" applyBorder="1" applyAlignment="1">
      <alignment horizontal="center"/>
    </xf>
    <xf numFmtId="0" fontId="0" fillId="0" borderId="52" xfId="0" applyBorder="1"/>
    <xf numFmtId="43" fontId="7" fillId="7" borderId="11" xfId="1" applyFont="1" applyFill="1" applyBorder="1" applyAlignment="1">
      <alignment horizontal="right"/>
    </xf>
    <xf numFmtId="43" fontId="2" fillId="0" borderId="9" xfId="1" applyFont="1" applyBorder="1" applyAlignment="1">
      <alignment horizontal="right"/>
    </xf>
    <xf numFmtId="43" fontId="1" fillId="0" borderId="31" xfId="1" applyFont="1" applyBorder="1" applyAlignment="1">
      <alignment horizontal="right"/>
    </xf>
    <xf numFmtId="43" fontId="2" fillId="0" borderId="31" xfId="1" applyFont="1" applyBorder="1" applyAlignment="1">
      <alignment horizontal="right"/>
    </xf>
    <xf numFmtId="43" fontId="0" fillId="0" borderId="31" xfId="1" applyFont="1" applyBorder="1" applyAlignment="1">
      <alignment horizontal="right"/>
    </xf>
    <xf numFmtId="43" fontId="7" fillId="7" borderId="54" xfId="1" applyFont="1" applyFill="1" applyBorder="1" applyAlignment="1">
      <alignment horizontal="right"/>
    </xf>
    <xf numFmtId="43" fontId="7" fillId="7" borderId="7" xfId="1" applyFont="1" applyFill="1" applyBorder="1" applyAlignment="1">
      <alignment horizontal="right"/>
    </xf>
    <xf numFmtId="43" fontId="7" fillId="7" borderId="4" xfId="1" applyFont="1" applyFill="1" applyBorder="1" applyAlignment="1">
      <alignment horizontal="right"/>
    </xf>
    <xf numFmtId="43" fontId="7" fillId="7" borderId="55" xfId="1" applyFont="1" applyFill="1" applyBorder="1" applyAlignment="1">
      <alignment horizontal="right"/>
    </xf>
    <xf numFmtId="43" fontId="0" fillId="0" borderId="39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0" applyNumberFormat="1" applyBorder="1" applyAlignment="1">
      <alignment horizontal="center"/>
    </xf>
    <xf numFmtId="43" fontId="0" fillId="0" borderId="34" xfId="0" applyNumberFormat="1" applyBorder="1" applyAlignment="1">
      <alignment horizontal="center"/>
    </xf>
    <xf numFmtId="43" fontId="2" fillId="0" borderId="5" xfId="1" applyFont="1" applyBorder="1" applyAlignment="1">
      <alignment horizontal="right"/>
    </xf>
    <xf numFmtId="43" fontId="2" fillId="0" borderId="34" xfId="1" applyFont="1" applyBorder="1" applyAlignment="1">
      <alignment horizontal="right"/>
    </xf>
    <xf numFmtId="43" fontId="3" fillId="10" borderId="46" xfId="0" applyNumberFormat="1" applyFont="1" applyFill="1" applyBorder="1" applyAlignment="1">
      <alignment horizontal="right"/>
    </xf>
    <xf numFmtId="43" fontId="3" fillId="10" borderId="47" xfId="0" applyNumberFormat="1" applyFont="1" applyFill="1" applyBorder="1" applyAlignment="1">
      <alignment horizontal="right"/>
    </xf>
    <xf numFmtId="43" fontId="3" fillId="10" borderId="47" xfId="0" applyNumberFormat="1" applyFont="1" applyFill="1" applyBorder="1" applyAlignment="1">
      <alignment horizontal="center"/>
    </xf>
    <xf numFmtId="43" fontId="3" fillId="10" borderId="48" xfId="0" applyNumberFormat="1" applyFont="1" applyFill="1" applyBorder="1" applyAlignment="1">
      <alignment horizontal="center"/>
    </xf>
    <xf numFmtId="43" fontId="3" fillId="10" borderId="48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/>
    <xf numFmtId="0" fontId="0" fillId="0" borderId="19" xfId="0" applyBorder="1" applyAlignment="1"/>
    <xf numFmtId="0" fontId="3" fillId="0" borderId="24" xfId="0" applyFont="1" applyBorder="1" applyAlignment="1"/>
    <xf numFmtId="0" fontId="0" fillId="0" borderId="25" xfId="0" applyBorder="1" applyAlignment="1"/>
    <xf numFmtId="0" fontId="0" fillId="0" borderId="22" xfId="0" applyBorder="1" applyAlignment="1"/>
    <xf numFmtId="0" fontId="0" fillId="0" borderId="21" xfId="0" applyBorder="1" applyAlignment="1"/>
    <xf numFmtId="0" fontId="3" fillId="0" borderId="15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63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 shrinkToFit="1"/>
    </xf>
    <xf numFmtId="0" fontId="1" fillId="6" borderId="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 wrapText="1" shrinkToFit="1"/>
    </xf>
    <xf numFmtId="0" fontId="1" fillId="4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/>
    <xf numFmtId="0" fontId="0" fillId="2" borderId="0" xfId="0" applyFill="1" applyAlignment="1">
      <alignment horizontal="center"/>
    </xf>
    <xf numFmtId="0" fontId="3" fillId="8" borderId="46" xfId="0" applyFont="1" applyFill="1" applyBorder="1" applyAlignment="1">
      <alignment horizontal="center"/>
    </xf>
    <xf numFmtId="0" fontId="0" fillId="8" borderId="47" xfId="0" applyFill="1" applyBorder="1" applyAlignment="1"/>
    <xf numFmtId="0" fontId="0" fillId="8" borderId="53" xfId="0" applyFill="1" applyBorder="1" applyAlignment="1"/>
    <xf numFmtId="0" fontId="1" fillId="6" borderId="56" xfId="0" applyFont="1" applyFill="1" applyBorder="1" applyAlignment="1">
      <alignment horizontal="center" vertical="center" wrapText="1" shrinkToFit="1"/>
    </xf>
    <xf numFmtId="0" fontId="1" fillId="6" borderId="57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 vertical="center" wrapText="1" shrinkToFit="1"/>
    </xf>
    <xf numFmtId="0" fontId="1" fillId="4" borderId="57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 shrinkToFit="1"/>
    </xf>
    <xf numFmtId="0" fontId="1" fillId="2" borderId="57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8" borderId="48" xfId="0" applyFill="1" applyBorder="1" applyAlignment="1"/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R64"/>
  <sheetViews>
    <sheetView tabSelected="1" topLeftCell="L1" zoomScale="86" workbookViewId="0">
      <selection activeCell="O4" sqref="O4:S20"/>
    </sheetView>
  </sheetViews>
  <sheetFormatPr baseColWidth="10" defaultColWidth="11.42578125" defaultRowHeight="14.45" x14ac:dyDescent="0.25"/>
  <cols>
    <col min="1" max="1" width="42.42578125" bestFit="1" customWidth="1"/>
    <col min="2" max="2" width="20.85546875" style="6" customWidth="1"/>
    <col min="3" max="3" width="12" customWidth="1"/>
    <col min="4" max="4" width="12.7109375" customWidth="1"/>
    <col min="5" max="5" width="14.85546875" customWidth="1"/>
    <col min="6" max="6" width="14.42578125" customWidth="1"/>
    <col min="7" max="7" width="15" customWidth="1"/>
    <col min="8" max="8" width="16.140625" customWidth="1"/>
    <col min="9" max="9" width="18" customWidth="1"/>
    <col min="10" max="10" width="15.85546875" customWidth="1"/>
    <col min="11" max="11" width="16.85546875" bestFit="1" customWidth="1"/>
    <col min="12" max="12" width="13.5703125" bestFit="1" customWidth="1"/>
    <col min="13" max="13" width="16.42578125" customWidth="1"/>
    <col min="14" max="14" width="15.28515625" customWidth="1"/>
    <col min="15" max="15" width="15.85546875" customWidth="1"/>
    <col min="16" max="16" width="19.85546875" customWidth="1"/>
    <col min="17" max="17" width="22.140625" customWidth="1"/>
  </cols>
  <sheetData>
    <row r="2" spans="1:11" ht="15" x14ac:dyDescent="0.25">
      <c r="A2" s="137" t="s">
        <v>0</v>
      </c>
      <c r="B2" s="137"/>
      <c r="C2" s="137"/>
      <c r="D2" s="56">
        <v>3.5000000000000003E-2</v>
      </c>
    </row>
    <row r="3" spans="1:11" ht="15" x14ac:dyDescent="0.25"/>
    <row r="4" spans="1:11" ht="19.5" thickBot="1" x14ac:dyDescent="0.35">
      <c r="A4" s="113" t="s">
        <v>1</v>
      </c>
      <c r="B4" s="113"/>
      <c r="C4" s="113"/>
      <c r="D4" s="113"/>
      <c r="E4" s="113"/>
    </row>
    <row r="5" spans="1:11" ht="20.25" thickTop="1" thickBot="1" x14ac:dyDescent="0.35">
      <c r="A5" s="118" t="s">
        <v>2</v>
      </c>
      <c r="B5" s="107">
        <v>2020</v>
      </c>
      <c r="C5" s="108"/>
      <c r="D5" s="109">
        <v>2021</v>
      </c>
      <c r="E5" s="110"/>
      <c r="F5" s="107">
        <v>2022</v>
      </c>
      <c r="G5" s="108"/>
      <c r="H5" s="121">
        <v>2023</v>
      </c>
      <c r="I5" s="122"/>
      <c r="J5" s="121">
        <v>2024</v>
      </c>
      <c r="K5" s="123"/>
    </row>
    <row r="6" spans="1:11" ht="15" customHeight="1" thickTop="1" thickBot="1" x14ac:dyDescent="0.3">
      <c r="A6" s="119"/>
      <c r="B6" s="111"/>
      <c r="C6" s="112"/>
      <c r="D6" s="111" t="s">
        <v>3</v>
      </c>
      <c r="E6" s="112"/>
      <c r="F6" s="111" t="s">
        <v>3</v>
      </c>
      <c r="G6" s="112"/>
      <c r="H6" s="124" t="s">
        <v>3</v>
      </c>
      <c r="I6" s="125"/>
      <c r="J6" s="124" t="s">
        <v>3</v>
      </c>
      <c r="K6" s="125"/>
    </row>
    <row r="7" spans="1:11" s="4" customFormat="1" ht="15" customHeight="1" thickTop="1" x14ac:dyDescent="0.25">
      <c r="A7" s="120"/>
      <c r="B7" s="53" t="s">
        <v>4</v>
      </c>
      <c r="C7" s="54" t="s">
        <v>5</v>
      </c>
      <c r="D7" s="53" t="s">
        <v>4</v>
      </c>
      <c r="E7" s="55" t="s">
        <v>5</v>
      </c>
      <c r="F7" s="53" t="s">
        <v>4</v>
      </c>
      <c r="G7" s="54" t="s">
        <v>5</v>
      </c>
      <c r="H7" s="53" t="s">
        <v>4</v>
      </c>
      <c r="I7" s="55" t="s">
        <v>5</v>
      </c>
      <c r="J7" s="53" t="s">
        <v>4</v>
      </c>
      <c r="K7" s="55" t="s">
        <v>5</v>
      </c>
    </row>
    <row r="8" spans="1:11" ht="15" x14ac:dyDescent="0.25">
      <c r="A8" s="24" t="s">
        <v>6</v>
      </c>
      <c r="B8" s="12"/>
      <c r="C8" s="17"/>
      <c r="D8" s="12">
        <f>+D9+D10+D11</f>
        <v>0</v>
      </c>
      <c r="E8" s="16"/>
      <c r="F8" s="12"/>
      <c r="G8" s="17"/>
      <c r="H8" s="12"/>
      <c r="I8" s="16"/>
      <c r="J8" s="12"/>
      <c r="K8" s="16"/>
    </row>
    <row r="9" spans="1:11" ht="15" x14ac:dyDescent="0.25">
      <c r="A9" s="25"/>
      <c r="B9" s="13"/>
      <c r="C9" s="17"/>
      <c r="D9" s="20">
        <f>+B9*1.035</f>
        <v>0</v>
      </c>
      <c r="E9" s="16"/>
      <c r="F9" s="13"/>
      <c r="G9" s="17"/>
      <c r="H9" s="20"/>
      <c r="I9" s="16"/>
      <c r="J9" s="20"/>
      <c r="K9" s="16"/>
    </row>
    <row r="10" spans="1:11" ht="15" x14ac:dyDescent="0.25">
      <c r="A10" s="25"/>
      <c r="B10" s="13"/>
      <c r="C10" s="17"/>
      <c r="D10" s="62">
        <f>+B10*1.035</f>
        <v>0</v>
      </c>
      <c r="E10" s="16"/>
      <c r="F10" s="13"/>
      <c r="G10" s="17"/>
      <c r="H10" s="62"/>
      <c r="I10" s="16"/>
      <c r="J10" s="62"/>
      <c r="K10" s="16"/>
    </row>
    <row r="11" spans="1:11" ht="15" x14ac:dyDescent="0.25">
      <c r="A11" s="25"/>
      <c r="B11" s="13"/>
      <c r="C11" s="17"/>
      <c r="D11" s="20">
        <f>+B11*1.035</f>
        <v>0</v>
      </c>
      <c r="E11" s="16"/>
      <c r="F11" s="13"/>
      <c r="G11" s="17"/>
      <c r="H11" s="20"/>
      <c r="I11" s="16"/>
      <c r="J11" s="20"/>
      <c r="K11" s="16"/>
    </row>
    <row r="12" spans="1:11" ht="15" x14ac:dyDescent="0.25">
      <c r="A12" s="24" t="s">
        <v>7</v>
      </c>
      <c r="B12" s="14"/>
      <c r="C12" s="17"/>
      <c r="D12" s="12">
        <f>+B12*1.035</f>
        <v>0</v>
      </c>
      <c r="E12" s="16"/>
      <c r="F12" s="14"/>
      <c r="G12" s="17"/>
      <c r="H12" s="12"/>
      <c r="I12" s="16"/>
      <c r="J12" s="12"/>
      <c r="K12" s="16"/>
    </row>
    <row r="13" spans="1:11" ht="15" x14ac:dyDescent="0.25">
      <c r="A13" s="24" t="s">
        <v>8</v>
      </c>
      <c r="B13" s="14"/>
      <c r="C13" s="17"/>
      <c r="D13" s="12">
        <f>+B13*1.035</f>
        <v>0</v>
      </c>
      <c r="E13" s="16"/>
      <c r="F13" s="14"/>
      <c r="G13" s="17"/>
      <c r="H13" s="12"/>
      <c r="I13" s="16"/>
      <c r="J13" s="12"/>
      <c r="K13" s="16"/>
    </row>
    <row r="14" spans="1:11" ht="30" x14ac:dyDescent="0.25">
      <c r="A14" s="26" t="s">
        <v>9</v>
      </c>
      <c r="B14" s="15"/>
      <c r="C14" s="17"/>
      <c r="D14" s="21"/>
      <c r="E14" s="16"/>
      <c r="F14" s="15"/>
      <c r="G14" s="17"/>
      <c r="H14" s="21"/>
      <c r="I14" s="16"/>
      <c r="J14" s="21"/>
      <c r="K14" s="16"/>
    </row>
    <row r="15" spans="1:11" ht="15" x14ac:dyDescent="0.25">
      <c r="A15" s="27" t="s">
        <v>10</v>
      </c>
      <c r="B15" s="15"/>
      <c r="C15" s="17"/>
      <c r="D15" s="21"/>
      <c r="E15" s="16"/>
      <c r="F15" s="15"/>
      <c r="G15" s="17"/>
      <c r="H15" s="21"/>
      <c r="I15" s="16"/>
      <c r="J15" s="21"/>
      <c r="K15" s="16"/>
    </row>
    <row r="16" spans="1:11" ht="30" x14ac:dyDescent="0.25">
      <c r="A16" s="26" t="s">
        <v>11</v>
      </c>
      <c r="B16" s="13"/>
      <c r="C16" s="18"/>
      <c r="D16" s="20"/>
      <c r="E16" s="22">
        <f>+C16*1.035</f>
        <v>0</v>
      </c>
      <c r="F16" s="13"/>
      <c r="G16" s="18"/>
      <c r="H16" s="20"/>
      <c r="I16" s="22"/>
      <c r="J16" s="20"/>
      <c r="K16" s="22"/>
    </row>
    <row r="17" spans="1:18" ht="15" x14ac:dyDescent="0.25">
      <c r="A17" s="28" t="s">
        <v>12</v>
      </c>
      <c r="B17" s="13"/>
      <c r="C17" s="19"/>
      <c r="D17" s="13">
        <f>SUM(D8+D12+D13+D14+D15+D16)</f>
        <v>0</v>
      </c>
      <c r="E17" s="23">
        <f>+E16</f>
        <v>0</v>
      </c>
      <c r="F17" s="13"/>
      <c r="G17" s="23"/>
      <c r="H17" s="13"/>
      <c r="I17" s="23"/>
      <c r="J17" s="13"/>
      <c r="K17" s="23"/>
    </row>
    <row r="18" spans="1:18" ht="15" x14ac:dyDescent="0.25">
      <c r="A18" s="25" t="s">
        <v>13</v>
      </c>
      <c r="B18" s="114"/>
      <c r="C18" s="115"/>
      <c r="D18" s="114">
        <f>+D17+E17</f>
        <v>0</v>
      </c>
      <c r="E18" s="115"/>
      <c r="F18" s="114"/>
      <c r="G18" s="159"/>
      <c r="H18" s="114"/>
      <c r="I18" s="115"/>
      <c r="J18" s="114"/>
      <c r="K18" s="115"/>
    </row>
    <row r="19" spans="1:18" ht="15" x14ac:dyDescent="0.25">
      <c r="A19" s="25" t="s">
        <v>14</v>
      </c>
      <c r="B19" s="114" t="e">
        <f>#REF!</f>
        <v>#REF!</v>
      </c>
      <c r="C19" s="115"/>
      <c r="D19" s="114" t="e">
        <f>#REF!</f>
        <v>#REF!</v>
      </c>
      <c r="E19" s="115"/>
      <c r="F19" s="114"/>
      <c r="G19" s="159"/>
      <c r="H19" s="114"/>
      <c r="I19" s="115"/>
      <c r="J19" s="114"/>
      <c r="K19" s="115"/>
    </row>
    <row r="20" spans="1:18" ht="15.75" thickBot="1" x14ac:dyDescent="0.3">
      <c r="A20" s="29" t="s">
        <v>15</v>
      </c>
      <c r="B20" s="116" t="e">
        <f>+B19*B18</f>
        <v>#REF!</v>
      </c>
      <c r="C20" s="117"/>
      <c r="D20" s="116" t="e">
        <f>+D19*D18</f>
        <v>#REF!</v>
      </c>
      <c r="E20" s="117"/>
      <c r="F20" s="116"/>
      <c r="G20" s="158"/>
      <c r="H20" s="116"/>
      <c r="I20" s="117"/>
      <c r="J20" s="116"/>
      <c r="K20" s="117"/>
    </row>
    <row r="21" spans="1:18" ht="15.75" thickTop="1" x14ac:dyDescent="0.25">
      <c r="B21" s="11"/>
      <c r="C21" s="31"/>
    </row>
    <row r="25" spans="1:18" ht="19.5" thickBot="1" x14ac:dyDescent="0.35">
      <c r="A25" s="154" t="s">
        <v>16</v>
      </c>
      <c r="B25" s="154"/>
      <c r="C25" s="154"/>
      <c r="D25" s="154"/>
      <c r="E25" s="154"/>
      <c r="F25" s="154"/>
      <c r="G25" s="154"/>
      <c r="H25" s="154"/>
      <c r="I25" s="154"/>
    </row>
    <row r="26" spans="1:18" ht="20.25" thickTop="1" thickBot="1" x14ac:dyDescent="0.35">
      <c r="A26" s="106"/>
      <c r="B26" s="138">
        <v>2020</v>
      </c>
      <c r="C26" s="139"/>
      <c r="D26" s="139"/>
      <c r="E26" s="139"/>
      <c r="F26" s="139"/>
      <c r="G26" s="139"/>
      <c r="H26" s="139"/>
      <c r="I26" s="153"/>
      <c r="J26" s="138">
        <v>2021</v>
      </c>
      <c r="K26" s="139"/>
      <c r="L26" s="139"/>
      <c r="M26" s="139"/>
      <c r="N26" s="139"/>
      <c r="O26" s="139"/>
      <c r="P26" s="139"/>
      <c r="Q26" s="140"/>
      <c r="R26" s="84"/>
    </row>
    <row r="27" spans="1:18" s="4" customFormat="1" ht="15.75" thickTop="1" x14ac:dyDescent="0.25">
      <c r="A27" s="135" t="s">
        <v>2</v>
      </c>
      <c r="B27" s="129" t="s">
        <v>17</v>
      </c>
      <c r="C27" s="130"/>
      <c r="D27" s="131" t="s">
        <v>18</v>
      </c>
      <c r="E27" s="132" t="s">
        <v>4</v>
      </c>
      <c r="F27" s="133" t="s">
        <v>19</v>
      </c>
      <c r="G27" s="134" t="s">
        <v>20</v>
      </c>
      <c r="H27" s="127" t="s">
        <v>21</v>
      </c>
      <c r="I27" s="151" t="s">
        <v>22</v>
      </c>
      <c r="J27" s="141" t="s">
        <v>17</v>
      </c>
      <c r="K27" s="142"/>
      <c r="L27" s="143" t="s">
        <v>18</v>
      </c>
      <c r="M27" s="144" t="s">
        <v>4</v>
      </c>
      <c r="N27" s="145" t="s">
        <v>19</v>
      </c>
      <c r="O27" s="146" t="s">
        <v>20</v>
      </c>
      <c r="P27" s="147" t="s">
        <v>21</v>
      </c>
      <c r="Q27" s="149" t="s">
        <v>22</v>
      </c>
    </row>
    <row r="28" spans="1:18" s="4" customFormat="1" ht="15.75" thickBot="1" x14ac:dyDescent="0.3">
      <c r="A28" s="136"/>
      <c r="B28" s="79" t="s">
        <v>23</v>
      </c>
      <c r="C28" s="80" t="s">
        <v>24</v>
      </c>
      <c r="D28" s="81" t="s">
        <v>23</v>
      </c>
      <c r="E28" s="80" t="s">
        <v>24</v>
      </c>
      <c r="F28" s="81" t="s">
        <v>23</v>
      </c>
      <c r="G28" s="81" t="s">
        <v>24</v>
      </c>
      <c r="H28" s="128"/>
      <c r="I28" s="152"/>
      <c r="J28" s="79" t="s">
        <v>23</v>
      </c>
      <c r="K28" s="80" t="s">
        <v>24</v>
      </c>
      <c r="L28" s="81" t="s">
        <v>23</v>
      </c>
      <c r="M28" s="80" t="s">
        <v>24</v>
      </c>
      <c r="N28" s="81" t="s">
        <v>23</v>
      </c>
      <c r="O28" s="81" t="s">
        <v>24</v>
      </c>
      <c r="P28" s="148"/>
      <c r="Q28" s="150"/>
    </row>
    <row r="29" spans="1:18" s="4" customFormat="1" ht="15.75" thickTop="1" x14ac:dyDescent="0.25">
      <c r="A29" s="66" t="s">
        <v>25</v>
      </c>
      <c r="B29" s="69" t="e">
        <f>+B30+B34+B35+B36+B37</f>
        <v>#REF!</v>
      </c>
      <c r="C29" s="70" t="e">
        <f>+C30+C34+C35+C36+C37</f>
        <v>#REF!</v>
      </c>
      <c r="D29" s="71" t="e">
        <f>+D38</f>
        <v>#REF!</v>
      </c>
      <c r="E29" s="70" t="e">
        <f>+E38</f>
        <v>#REF!</v>
      </c>
      <c r="F29" s="71"/>
      <c r="G29" s="71"/>
      <c r="H29" s="70" t="e">
        <f>+B29+D29+F29</f>
        <v>#REF!</v>
      </c>
      <c r="I29" s="72" t="e">
        <f>+C29+E29+G29</f>
        <v>#REF!</v>
      </c>
      <c r="J29" s="90" t="e">
        <f>+J30+J34+J35</f>
        <v>#REF!</v>
      </c>
      <c r="K29" s="91" t="e">
        <f>+K30+K34+K35</f>
        <v>#REF!</v>
      </c>
      <c r="L29" s="92" t="e">
        <f>+L38</f>
        <v>#REF!</v>
      </c>
      <c r="M29" s="91" t="e">
        <f>+M38</f>
        <v>#REF!</v>
      </c>
      <c r="N29" s="92"/>
      <c r="O29" s="92"/>
      <c r="P29" s="91" t="e">
        <f>+J29+L29+N29</f>
        <v>#REF!</v>
      </c>
      <c r="Q29" s="93" t="e">
        <f>+K29+M29+O29</f>
        <v>#REF!</v>
      </c>
    </row>
    <row r="30" spans="1:18" s="4" customFormat="1" ht="15" x14ac:dyDescent="0.25">
      <c r="A30" s="34" t="s">
        <v>6</v>
      </c>
      <c r="B30" s="73" t="e">
        <f>+B31+B32+B33</f>
        <v>#REF!</v>
      </c>
      <c r="C30" s="57" t="e">
        <f>+C31+C32+C33</f>
        <v>#REF!</v>
      </c>
      <c r="D30" s="8"/>
      <c r="E30" s="8"/>
      <c r="F30" s="8"/>
      <c r="G30" s="8"/>
      <c r="H30" s="58" t="e">
        <f t="shared" ref="H30:H48" si="0">+B30+D30+F30</f>
        <v>#REF!</v>
      </c>
      <c r="I30" s="74" t="e">
        <f t="shared" ref="I30:I47" si="1">+C30+E30+G30</f>
        <v>#REF!</v>
      </c>
      <c r="J30" s="73" t="e">
        <f>SUM(J31:J33)</f>
        <v>#REF!</v>
      </c>
      <c r="K30" s="57" t="e">
        <f>SUM(K31:K33)</f>
        <v>#REF!</v>
      </c>
      <c r="L30" s="8"/>
      <c r="M30" s="8"/>
      <c r="N30" s="8"/>
      <c r="O30" s="8"/>
      <c r="P30" s="57" t="e">
        <f t="shared" ref="P30:P38" si="2">+J30+L30+N30</f>
        <v>#REF!</v>
      </c>
      <c r="Q30" s="87" t="e">
        <f t="shared" ref="Q30:Q38" si="3">+K30+M30+O30</f>
        <v>#REF!</v>
      </c>
    </row>
    <row r="31" spans="1:18" s="4" customFormat="1" ht="15" x14ac:dyDescent="0.25">
      <c r="A31" s="35" t="s">
        <v>26</v>
      </c>
      <c r="B31" s="75" t="e">
        <f>+B9*#REF!</f>
        <v>#REF!</v>
      </c>
      <c r="C31" s="8" t="e">
        <f>+B9*#REF!</f>
        <v>#REF!</v>
      </c>
      <c r="D31" s="8"/>
      <c r="E31" s="8"/>
      <c r="F31" s="8"/>
      <c r="G31" s="8"/>
      <c r="H31" s="38" t="e">
        <f t="shared" si="0"/>
        <v>#REF!</v>
      </c>
      <c r="I31" s="76" t="e">
        <f t="shared" si="1"/>
        <v>#REF!</v>
      </c>
      <c r="J31" s="75" t="e">
        <f>+D9*#REF!</f>
        <v>#REF!</v>
      </c>
      <c r="K31" s="39" t="e">
        <f>+D9*#REF!</f>
        <v>#REF!</v>
      </c>
      <c r="L31" s="8"/>
      <c r="M31" s="8"/>
      <c r="N31" s="8"/>
      <c r="O31" s="8"/>
      <c r="P31" s="39" t="e">
        <f t="shared" si="2"/>
        <v>#REF!</v>
      </c>
      <c r="Q31" s="88" t="e">
        <f t="shared" si="3"/>
        <v>#REF!</v>
      </c>
    </row>
    <row r="32" spans="1:18" s="4" customFormat="1" ht="15" x14ac:dyDescent="0.25">
      <c r="A32" s="35" t="s">
        <v>27</v>
      </c>
      <c r="B32" s="75" t="e">
        <f>+B10*#REF!</f>
        <v>#REF!</v>
      </c>
      <c r="C32" s="8" t="e">
        <f>+B10*#REF!</f>
        <v>#REF!</v>
      </c>
      <c r="D32" s="8"/>
      <c r="E32" s="8"/>
      <c r="F32" s="8"/>
      <c r="G32" s="8"/>
      <c r="H32" s="38" t="e">
        <f t="shared" si="0"/>
        <v>#REF!</v>
      </c>
      <c r="I32" s="76" t="e">
        <f t="shared" si="1"/>
        <v>#REF!</v>
      </c>
      <c r="J32" s="75" t="e">
        <f>+D10*#REF!</f>
        <v>#REF!</v>
      </c>
      <c r="K32" s="39" t="e">
        <f>+D10*#REF!</f>
        <v>#REF!</v>
      </c>
      <c r="L32" s="8"/>
      <c r="M32" s="8"/>
      <c r="N32" s="8"/>
      <c r="O32" s="8"/>
      <c r="P32" s="39" t="e">
        <f t="shared" si="2"/>
        <v>#REF!</v>
      </c>
      <c r="Q32" s="88" t="e">
        <f t="shared" si="3"/>
        <v>#REF!</v>
      </c>
    </row>
    <row r="33" spans="1:18" s="4" customFormat="1" ht="15" x14ac:dyDescent="0.25">
      <c r="A33" s="35" t="s">
        <v>28</v>
      </c>
      <c r="B33" s="75" t="e">
        <f>+B11*#REF!</f>
        <v>#REF!</v>
      </c>
      <c r="C33" s="8" t="e">
        <f>+B11*#REF!</f>
        <v>#REF!</v>
      </c>
      <c r="D33" s="8"/>
      <c r="E33" s="8"/>
      <c r="F33" s="8"/>
      <c r="G33" s="8"/>
      <c r="H33" s="38" t="e">
        <f t="shared" si="0"/>
        <v>#REF!</v>
      </c>
      <c r="I33" s="76" t="e">
        <f t="shared" si="1"/>
        <v>#REF!</v>
      </c>
      <c r="J33" s="75" t="e">
        <f>+D11*#REF!</f>
        <v>#REF!</v>
      </c>
      <c r="K33" s="39" t="e">
        <f>+D11*#REF!</f>
        <v>#REF!</v>
      </c>
      <c r="L33" s="8"/>
      <c r="M33" s="39"/>
      <c r="N33" s="8"/>
      <c r="O33" s="8"/>
      <c r="P33" s="39" t="e">
        <f t="shared" si="2"/>
        <v>#REF!</v>
      </c>
      <c r="Q33" s="86" t="e">
        <f t="shared" si="3"/>
        <v>#REF!</v>
      </c>
      <c r="R33" s="83"/>
    </row>
    <row r="34" spans="1:18" s="4" customFormat="1" ht="15" x14ac:dyDescent="0.25">
      <c r="A34" s="34" t="s">
        <v>7</v>
      </c>
      <c r="B34" s="73" t="e">
        <f>+B12*#REF!</f>
        <v>#REF!</v>
      </c>
      <c r="C34" s="57" t="e">
        <f>+B12*#REF!</f>
        <v>#REF!</v>
      </c>
      <c r="D34" s="8"/>
      <c r="E34" s="8"/>
      <c r="F34" s="8"/>
      <c r="G34" s="8"/>
      <c r="H34" s="58" t="e">
        <f t="shared" si="0"/>
        <v>#REF!</v>
      </c>
      <c r="I34" s="74" t="e">
        <f t="shared" si="1"/>
        <v>#REF!</v>
      </c>
      <c r="J34" s="73" t="e">
        <f>+D12*#REF!</f>
        <v>#REF!</v>
      </c>
      <c r="K34" s="57" t="e">
        <f>+D12*#REF!</f>
        <v>#REF!</v>
      </c>
      <c r="L34" s="8"/>
      <c r="M34" s="8"/>
      <c r="N34" s="8"/>
      <c r="O34" s="8"/>
      <c r="P34" s="57" t="e">
        <f t="shared" si="2"/>
        <v>#REF!</v>
      </c>
      <c r="Q34" s="82" t="e">
        <f t="shared" si="3"/>
        <v>#REF!</v>
      </c>
      <c r="R34" s="83"/>
    </row>
    <row r="35" spans="1:18" ht="15" x14ac:dyDescent="0.25">
      <c r="A35" s="34" t="s">
        <v>8</v>
      </c>
      <c r="B35" s="73" t="e">
        <f>+B13*#REF!</f>
        <v>#REF!</v>
      </c>
      <c r="C35" s="57" t="e">
        <f>+B13*#REF!</f>
        <v>#REF!</v>
      </c>
      <c r="D35" s="8"/>
      <c r="E35" s="8"/>
      <c r="F35" s="8"/>
      <c r="G35" s="8"/>
      <c r="H35" s="58" t="e">
        <f t="shared" si="0"/>
        <v>#REF!</v>
      </c>
      <c r="I35" s="74" t="e">
        <f t="shared" si="1"/>
        <v>#REF!</v>
      </c>
      <c r="J35" s="73" t="e">
        <f>+D13*#REF!</f>
        <v>#REF!</v>
      </c>
      <c r="K35" s="57" t="e">
        <f>+D13*#REF!</f>
        <v>#REF!</v>
      </c>
      <c r="L35" s="8"/>
      <c r="M35" s="8"/>
      <c r="N35" s="8"/>
      <c r="O35" s="8"/>
      <c r="P35" s="57" t="e">
        <f t="shared" si="2"/>
        <v>#REF!</v>
      </c>
      <c r="Q35" s="82" t="e">
        <f t="shared" si="3"/>
        <v>#REF!</v>
      </c>
      <c r="R35" s="84"/>
    </row>
    <row r="36" spans="1:18" ht="30" x14ac:dyDescent="0.25">
      <c r="A36" s="36" t="s">
        <v>9</v>
      </c>
      <c r="B36" s="75"/>
      <c r="C36" s="8"/>
      <c r="D36" s="8"/>
      <c r="E36" s="8"/>
      <c r="F36" s="8"/>
      <c r="G36" s="8"/>
      <c r="H36" s="38">
        <f t="shared" si="0"/>
        <v>0</v>
      </c>
      <c r="I36" s="76">
        <f t="shared" si="1"/>
        <v>0</v>
      </c>
      <c r="J36" s="75"/>
      <c r="K36" s="57"/>
      <c r="L36" s="8"/>
      <c r="M36" s="8"/>
      <c r="N36" s="8"/>
      <c r="O36" s="8"/>
      <c r="P36" s="8">
        <f t="shared" si="2"/>
        <v>0</v>
      </c>
      <c r="Q36" s="89">
        <f t="shared" si="3"/>
        <v>0</v>
      </c>
    </row>
    <row r="37" spans="1:18" ht="15" x14ac:dyDescent="0.25">
      <c r="A37" s="37" t="s">
        <v>10</v>
      </c>
      <c r="B37" s="75"/>
      <c r="C37" s="8"/>
      <c r="D37" s="8"/>
      <c r="E37" s="8"/>
      <c r="F37" s="8"/>
      <c r="G37" s="8"/>
      <c r="H37" s="38">
        <f t="shared" si="0"/>
        <v>0</v>
      </c>
      <c r="I37" s="76">
        <f t="shared" si="1"/>
        <v>0</v>
      </c>
      <c r="J37" s="75"/>
      <c r="K37" s="57"/>
      <c r="L37" s="8"/>
      <c r="M37" s="8"/>
      <c r="N37" s="8"/>
      <c r="O37" s="8"/>
      <c r="P37" s="8">
        <f t="shared" si="2"/>
        <v>0</v>
      </c>
      <c r="Q37" s="89">
        <f t="shared" si="3"/>
        <v>0</v>
      </c>
    </row>
    <row r="38" spans="1:18" ht="30" x14ac:dyDescent="0.25">
      <c r="A38" s="36" t="s">
        <v>11</v>
      </c>
      <c r="B38" s="75"/>
      <c r="C38" s="8"/>
      <c r="D38" s="8" t="e">
        <f>+C16*#REF!</f>
        <v>#REF!</v>
      </c>
      <c r="E38" s="8" t="e">
        <f>+C16*#REF!</f>
        <v>#REF!</v>
      </c>
      <c r="F38" s="8"/>
      <c r="G38" s="8"/>
      <c r="H38" s="58" t="e">
        <f t="shared" si="0"/>
        <v>#REF!</v>
      </c>
      <c r="I38" s="74" t="e">
        <f t="shared" si="1"/>
        <v>#REF!</v>
      </c>
      <c r="J38" s="75"/>
      <c r="K38" s="57"/>
      <c r="L38" s="57" t="e">
        <f>+E16*#REF!</f>
        <v>#REF!</v>
      </c>
      <c r="M38" s="57" t="e">
        <f>+E16*#REF!</f>
        <v>#REF!</v>
      </c>
      <c r="N38" s="8"/>
      <c r="O38" s="8"/>
      <c r="P38" s="57" t="e">
        <f t="shared" si="2"/>
        <v>#REF!</v>
      </c>
      <c r="Q38" s="82" t="e">
        <f t="shared" si="3"/>
        <v>#REF!</v>
      </c>
      <c r="R38" s="84"/>
    </row>
    <row r="39" spans="1:18" ht="15" x14ac:dyDescent="0.25">
      <c r="A39" s="67" t="s">
        <v>29</v>
      </c>
      <c r="B39" s="77">
        <f>SUM(B40:B47)</f>
        <v>33500</v>
      </c>
      <c r="C39" s="30">
        <f>SUM(C40:C47)</f>
        <v>402000</v>
      </c>
      <c r="D39" s="30">
        <f t="shared" ref="D39:E39" si="4">SUM(D40:D47)</f>
        <v>46000</v>
      </c>
      <c r="E39" s="30">
        <f t="shared" si="4"/>
        <v>552000</v>
      </c>
      <c r="F39" s="30">
        <f>SUM(F40:F47)</f>
        <v>43000</v>
      </c>
      <c r="G39" s="30">
        <f>SUM(G40:G47)</f>
        <v>516000</v>
      </c>
      <c r="H39" s="30">
        <f t="shared" si="0"/>
        <v>122500</v>
      </c>
      <c r="I39" s="78">
        <f t="shared" si="1"/>
        <v>1470000</v>
      </c>
      <c r="J39" s="77">
        <f t="shared" ref="J39:O39" si="5">SUM(J40:J47)</f>
        <v>34550</v>
      </c>
      <c r="K39" s="30">
        <f t="shared" si="5"/>
        <v>414600</v>
      </c>
      <c r="L39" s="30">
        <f t="shared" si="5"/>
        <v>47575</v>
      </c>
      <c r="M39" s="30">
        <f t="shared" si="5"/>
        <v>570900</v>
      </c>
      <c r="N39" s="30">
        <f t="shared" si="5"/>
        <v>44470</v>
      </c>
      <c r="O39" s="30">
        <f t="shared" si="5"/>
        <v>533640</v>
      </c>
      <c r="P39" s="30">
        <f>+J39+L39+N39</f>
        <v>126595</v>
      </c>
      <c r="Q39" s="85">
        <f>+K39+M39+O39</f>
        <v>1519140</v>
      </c>
      <c r="R39" s="84"/>
    </row>
    <row r="40" spans="1:18" ht="15" x14ac:dyDescent="0.25">
      <c r="A40" s="17" t="s">
        <v>30</v>
      </c>
      <c r="B40" s="75">
        <v>30000</v>
      </c>
      <c r="C40" s="8">
        <f>+B40*12</f>
        <v>360000</v>
      </c>
      <c r="D40" s="8">
        <v>25000</v>
      </c>
      <c r="E40" s="8">
        <f>+D40*12</f>
        <v>300000</v>
      </c>
      <c r="F40" s="8">
        <v>20000</v>
      </c>
      <c r="G40" s="8">
        <f>+F40*12</f>
        <v>240000</v>
      </c>
      <c r="H40" s="38">
        <f t="shared" si="0"/>
        <v>75000</v>
      </c>
      <c r="I40" s="76">
        <f t="shared" si="1"/>
        <v>900000</v>
      </c>
      <c r="J40" s="75">
        <f t="shared" ref="J40:O40" si="6">+B40*1.035</f>
        <v>31049.999999999996</v>
      </c>
      <c r="K40" s="8">
        <f t="shared" si="6"/>
        <v>372600</v>
      </c>
      <c r="L40" s="8">
        <f t="shared" si="6"/>
        <v>25874.999999999996</v>
      </c>
      <c r="M40" s="39">
        <f t="shared" si="6"/>
        <v>310500</v>
      </c>
      <c r="N40" s="8">
        <f t="shared" si="6"/>
        <v>20700</v>
      </c>
      <c r="O40" s="8">
        <f t="shared" si="6"/>
        <v>248399.99999999997</v>
      </c>
      <c r="P40" s="39">
        <f t="shared" ref="P40:P47" si="7">+J40+L40+N40</f>
        <v>77625</v>
      </c>
      <c r="Q40" s="86">
        <f t="shared" ref="Q40:Q47" si="8">+K40+M40+O40</f>
        <v>931500</v>
      </c>
      <c r="R40" s="84"/>
    </row>
    <row r="41" spans="1:18" ht="15" x14ac:dyDescent="0.25">
      <c r="A41" s="17" t="s">
        <v>31</v>
      </c>
      <c r="B41" s="75"/>
      <c r="C41" s="8">
        <f t="shared" ref="C41:C47" si="9">+B41*12</f>
        <v>0</v>
      </c>
      <c r="D41" s="8"/>
      <c r="E41" s="8">
        <f t="shared" ref="E41:E47" si="10">+D41*12</f>
        <v>0</v>
      </c>
      <c r="F41" s="8">
        <v>15000</v>
      </c>
      <c r="G41" s="8">
        <f t="shared" ref="G41:G47" si="11">+F41*12</f>
        <v>180000</v>
      </c>
      <c r="H41" s="38">
        <f t="shared" si="0"/>
        <v>15000</v>
      </c>
      <c r="I41" s="76">
        <f t="shared" si="1"/>
        <v>180000</v>
      </c>
      <c r="J41" s="75"/>
      <c r="K41" s="8"/>
      <c r="L41" s="8"/>
      <c r="M41" s="8"/>
      <c r="N41" s="8">
        <f t="shared" ref="N41:N46" si="12">+F41*1.035</f>
        <v>15524.999999999998</v>
      </c>
      <c r="O41" s="8">
        <f t="shared" ref="O41:O46" si="13">+G41*1.035</f>
        <v>186300</v>
      </c>
      <c r="P41" s="39">
        <f t="shared" si="7"/>
        <v>15524.999999999998</v>
      </c>
      <c r="Q41" s="86">
        <f t="shared" si="8"/>
        <v>186300</v>
      </c>
      <c r="R41" s="84"/>
    </row>
    <row r="42" spans="1:18" ht="15" x14ac:dyDescent="0.25">
      <c r="A42" s="17" t="s">
        <v>32</v>
      </c>
      <c r="B42" s="75"/>
      <c r="C42" s="8">
        <f t="shared" si="9"/>
        <v>0</v>
      </c>
      <c r="D42" s="8"/>
      <c r="E42" s="8">
        <f t="shared" si="10"/>
        <v>0</v>
      </c>
      <c r="F42" s="8">
        <v>2000</v>
      </c>
      <c r="G42" s="8">
        <f t="shared" si="11"/>
        <v>24000</v>
      </c>
      <c r="H42" s="38">
        <f t="shared" si="0"/>
        <v>2000</v>
      </c>
      <c r="I42" s="76">
        <f t="shared" si="1"/>
        <v>24000</v>
      </c>
      <c r="J42" s="75"/>
      <c r="K42" s="8"/>
      <c r="L42" s="8"/>
      <c r="M42" s="8"/>
      <c r="N42" s="8">
        <f t="shared" si="12"/>
        <v>2070</v>
      </c>
      <c r="O42" s="8">
        <f t="shared" si="13"/>
        <v>24839.999999999996</v>
      </c>
      <c r="P42" s="39">
        <f t="shared" si="7"/>
        <v>2070</v>
      </c>
      <c r="Q42" s="86">
        <f t="shared" si="8"/>
        <v>24839.999999999996</v>
      </c>
      <c r="R42" s="84"/>
    </row>
    <row r="43" spans="1:18" ht="15" x14ac:dyDescent="0.25">
      <c r="A43" s="17" t="s">
        <v>33</v>
      </c>
      <c r="B43" s="75"/>
      <c r="C43" s="8">
        <f t="shared" si="9"/>
        <v>0</v>
      </c>
      <c r="D43" s="8">
        <v>2000</v>
      </c>
      <c r="E43" s="8">
        <f t="shared" si="10"/>
        <v>24000</v>
      </c>
      <c r="F43" s="8">
        <v>500</v>
      </c>
      <c r="G43" s="8">
        <f t="shared" si="11"/>
        <v>6000</v>
      </c>
      <c r="H43" s="38">
        <f t="shared" si="0"/>
        <v>2500</v>
      </c>
      <c r="I43" s="76">
        <f t="shared" si="1"/>
        <v>30000</v>
      </c>
      <c r="J43" s="75"/>
      <c r="K43" s="8"/>
      <c r="L43" s="8">
        <f>+D43*1.035</f>
        <v>2070</v>
      </c>
      <c r="M43" s="8">
        <f>+E43*1.035</f>
        <v>24839.999999999996</v>
      </c>
      <c r="N43" s="8">
        <f t="shared" si="12"/>
        <v>517.5</v>
      </c>
      <c r="O43" s="8">
        <f t="shared" si="13"/>
        <v>6209.9999999999991</v>
      </c>
      <c r="P43" s="39">
        <f t="shared" si="7"/>
        <v>2587.5</v>
      </c>
      <c r="Q43" s="86">
        <f t="shared" si="8"/>
        <v>31049.999999999996</v>
      </c>
      <c r="R43" s="84"/>
    </row>
    <row r="44" spans="1:18" ht="15" x14ac:dyDescent="0.25">
      <c r="A44" s="17" t="s">
        <v>34</v>
      </c>
      <c r="B44" s="75"/>
      <c r="C44" s="8">
        <f t="shared" si="9"/>
        <v>0</v>
      </c>
      <c r="D44" s="8">
        <v>18000</v>
      </c>
      <c r="E44" s="8">
        <f t="shared" si="10"/>
        <v>216000</v>
      </c>
      <c r="F44" s="8"/>
      <c r="G44" s="8">
        <f t="shared" si="11"/>
        <v>0</v>
      </c>
      <c r="H44" s="38">
        <f t="shared" si="0"/>
        <v>18000</v>
      </c>
      <c r="I44" s="76">
        <f t="shared" si="1"/>
        <v>216000</v>
      </c>
      <c r="J44" s="75"/>
      <c r="K44" s="8"/>
      <c r="L44" s="8">
        <f>+D44*1.035</f>
        <v>18630</v>
      </c>
      <c r="M44" s="8">
        <f>+E44*1.035</f>
        <v>223559.99999999997</v>
      </c>
      <c r="N44" s="8">
        <f t="shared" si="12"/>
        <v>0</v>
      </c>
      <c r="O44" s="8">
        <f t="shared" si="13"/>
        <v>0</v>
      </c>
      <c r="P44" s="39">
        <f t="shared" si="7"/>
        <v>18630</v>
      </c>
      <c r="Q44" s="86">
        <f t="shared" si="8"/>
        <v>223559.99999999997</v>
      </c>
      <c r="R44" s="84"/>
    </row>
    <row r="45" spans="1:18" ht="15" x14ac:dyDescent="0.25">
      <c r="A45" s="17" t="s">
        <v>35</v>
      </c>
      <c r="B45" s="75"/>
      <c r="C45" s="8">
        <f t="shared" si="9"/>
        <v>0</v>
      </c>
      <c r="D45" s="8"/>
      <c r="E45" s="8">
        <f t="shared" si="10"/>
        <v>0</v>
      </c>
      <c r="F45" s="8">
        <v>3000</v>
      </c>
      <c r="G45" s="8">
        <f t="shared" si="11"/>
        <v>36000</v>
      </c>
      <c r="H45" s="38">
        <f t="shared" si="0"/>
        <v>3000</v>
      </c>
      <c r="I45" s="76">
        <f t="shared" si="1"/>
        <v>36000</v>
      </c>
      <c r="J45" s="75"/>
      <c r="K45" s="8"/>
      <c r="L45" s="8"/>
      <c r="M45" s="8"/>
      <c r="N45" s="8">
        <f t="shared" si="12"/>
        <v>3104.9999999999995</v>
      </c>
      <c r="O45" s="8">
        <f t="shared" si="13"/>
        <v>37260</v>
      </c>
      <c r="P45" s="39">
        <f t="shared" si="7"/>
        <v>3104.9999999999995</v>
      </c>
      <c r="Q45" s="86">
        <f t="shared" si="8"/>
        <v>37260</v>
      </c>
      <c r="R45" s="84"/>
    </row>
    <row r="46" spans="1:18" ht="15" x14ac:dyDescent="0.25">
      <c r="A46" s="17" t="s">
        <v>36</v>
      </c>
      <c r="B46" s="75"/>
      <c r="C46" s="8">
        <f t="shared" si="9"/>
        <v>0</v>
      </c>
      <c r="D46" s="8"/>
      <c r="E46" s="8">
        <f t="shared" si="10"/>
        <v>0</v>
      </c>
      <c r="F46" s="8">
        <v>1500</v>
      </c>
      <c r="G46" s="8">
        <f t="shared" si="11"/>
        <v>18000</v>
      </c>
      <c r="H46" s="38">
        <f t="shared" si="0"/>
        <v>1500</v>
      </c>
      <c r="I46" s="76">
        <f t="shared" si="1"/>
        <v>18000</v>
      </c>
      <c r="J46" s="75"/>
      <c r="K46" s="8"/>
      <c r="L46" s="8"/>
      <c r="M46" s="8"/>
      <c r="N46" s="8">
        <f t="shared" si="12"/>
        <v>1552.4999999999998</v>
      </c>
      <c r="O46" s="8">
        <f t="shared" si="13"/>
        <v>18630</v>
      </c>
      <c r="P46" s="39">
        <f t="shared" si="7"/>
        <v>1552.4999999999998</v>
      </c>
      <c r="Q46" s="86">
        <f t="shared" si="8"/>
        <v>18630</v>
      </c>
      <c r="R46" s="84"/>
    </row>
    <row r="47" spans="1:18" ht="15.75" thickBot="1" x14ac:dyDescent="0.3">
      <c r="A47" s="17" t="s">
        <v>37</v>
      </c>
      <c r="B47" s="94">
        <v>3500</v>
      </c>
      <c r="C47" s="95">
        <f t="shared" si="9"/>
        <v>42000</v>
      </c>
      <c r="D47" s="95">
        <v>1000</v>
      </c>
      <c r="E47" s="95">
        <f t="shared" si="10"/>
        <v>12000</v>
      </c>
      <c r="F47" s="95">
        <v>1000</v>
      </c>
      <c r="G47" s="95">
        <f t="shared" si="11"/>
        <v>12000</v>
      </c>
      <c r="H47" s="96">
        <f t="shared" si="0"/>
        <v>5500</v>
      </c>
      <c r="I47" s="97">
        <f t="shared" si="1"/>
        <v>66000</v>
      </c>
      <c r="J47" s="94">
        <v>3500</v>
      </c>
      <c r="K47" s="95">
        <v>42000</v>
      </c>
      <c r="L47" s="95">
        <v>1000</v>
      </c>
      <c r="M47" s="95">
        <v>12000</v>
      </c>
      <c r="N47" s="95">
        <v>1000</v>
      </c>
      <c r="O47" s="95">
        <v>12000</v>
      </c>
      <c r="P47" s="98">
        <f t="shared" si="7"/>
        <v>5500</v>
      </c>
      <c r="Q47" s="99">
        <f t="shared" si="8"/>
        <v>66000</v>
      </c>
    </row>
    <row r="48" spans="1:18" ht="20.25" thickTop="1" thickBot="1" x14ac:dyDescent="0.35">
      <c r="A48" s="68" t="s">
        <v>38</v>
      </c>
      <c r="B48" s="100" t="e">
        <f>+B29+B39</f>
        <v>#REF!</v>
      </c>
      <c r="C48" s="101" t="e">
        <f t="shared" ref="C48:G48" si="14">+C29+C39</f>
        <v>#REF!</v>
      </c>
      <c r="D48" s="101" t="e">
        <f t="shared" si="14"/>
        <v>#REF!</v>
      </c>
      <c r="E48" s="101" t="e">
        <f t="shared" si="14"/>
        <v>#REF!</v>
      </c>
      <c r="F48" s="101">
        <f t="shared" si="14"/>
        <v>43000</v>
      </c>
      <c r="G48" s="101">
        <f t="shared" si="14"/>
        <v>516000</v>
      </c>
      <c r="H48" s="102" t="e">
        <f t="shared" si="0"/>
        <v>#REF!</v>
      </c>
      <c r="I48" s="103" t="e">
        <f>+C48+E48+G48</f>
        <v>#REF!</v>
      </c>
      <c r="J48" s="100" t="e">
        <f t="shared" ref="J48:M48" si="15">+J29+J39</f>
        <v>#REF!</v>
      </c>
      <c r="K48" s="101" t="e">
        <f t="shared" si="15"/>
        <v>#REF!</v>
      </c>
      <c r="L48" s="101" t="e">
        <f t="shared" si="15"/>
        <v>#REF!</v>
      </c>
      <c r="M48" s="101" t="e">
        <f t="shared" si="15"/>
        <v>#REF!</v>
      </c>
      <c r="N48" s="101">
        <f t="shared" ref="N48:Q48" si="16">+N29+N39</f>
        <v>44470</v>
      </c>
      <c r="O48" s="101">
        <f t="shared" si="16"/>
        <v>533640</v>
      </c>
      <c r="P48" s="101" t="e">
        <f t="shared" si="16"/>
        <v>#REF!</v>
      </c>
      <c r="Q48" s="104" t="e">
        <f t="shared" si="16"/>
        <v>#REF!</v>
      </c>
      <c r="R48" s="84"/>
    </row>
    <row r="49" spans="1:17" ht="15.75" thickTop="1" x14ac:dyDescent="0.25"/>
    <row r="51" spans="1:17" ht="18.75" x14ac:dyDescent="0.3">
      <c r="A51" s="155" t="s">
        <v>39</v>
      </c>
      <c r="B51" s="156"/>
      <c r="C51" s="156"/>
      <c r="D51" s="156"/>
      <c r="E51" s="156"/>
      <c r="F51" s="156"/>
      <c r="G51" s="156"/>
      <c r="H51" s="156"/>
      <c r="I51" s="157"/>
      <c r="J51" s="126" t="s">
        <v>40</v>
      </c>
      <c r="K51" s="126"/>
      <c r="L51" s="126"/>
      <c r="M51" s="126"/>
      <c r="N51" s="126"/>
      <c r="O51" s="126"/>
      <c r="P51" s="126"/>
      <c r="Q51" s="126"/>
    </row>
    <row r="52" spans="1:17" ht="15" x14ac:dyDescent="0.25">
      <c r="A52" s="42" t="s">
        <v>41</v>
      </c>
      <c r="B52" s="40"/>
      <c r="C52" s="32"/>
      <c r="D52" s="32"/>
      <c r="E52" s="32"/>
      <c r="F52" s="32"/>
      <c r="G52" s="32"/>
      <c r="H52" s="41" t="e">
        <f>+H48</f>
        <v>#REF!</v>
      </c>
      <c r="I52" s="47" t="e">
        <f>+I48</f>
        <v>#REF!</v>
      </c>
      <c r="K52" s="63"/>
      <c r="L52" s="63"/>
      <c r="M52" s="63"/>
      <c r="N52" s="63"/>
      <c r="O52" s="6" t="s">
        <v>42</v>
      </c>
      <c r="P52" s="64" t="e">
        <f>+P48</f>
        <v>#REF!</v>
      </c>
      <c r="Q52" s="64" t="e">
        <f>+Q48</f>
        <v>#REF!</v>
      </c>
    </row>
    <row r="53" spans="1:17" ht="15" x14ac:dyDescent="0.25">
      <c r="A53" s="2" t="s">
        <v>43</v>
      </c>
      <c r="H53" t="e">
        <f>+H52/#REF!</f>
        <v>#REF!</v>
      </c>
      <c r="I53" s="48" t="e">
        <f>+I52/#REF!</f>
        <v>#REF!</v>
      </c>
      <c r="J53" s="63"/>
      <c r="L53" s="6"/>
      <c r="M53" s="52" t="s">
        <v>44</v>
      </c>
      <c r="N53" s="52"/>
      <c r="O53" s="52"/>
      <c r="P53" s="1" t="e">
        <f>+P52/#REF!</f>
        <v>#REF!</v>
      </c>
      <c r="Q53" s="1" t="e">
        <f>+Q52/#REF!</f>
        <v>#REF!</v>
      </c>
    </row>
    <row r="54" spans="1:17" ht="15" x14ac:dyDescent="0.25">
      <c r="A54" s="2" t="s">
        <v>45</v>
      </c>
      <c r="H54" s="10">
        <v>0.8</v>
      </c>
      <c r="I54" s="49">
        <v>0.8</v>
      </c>
      <c r="J54" s="63"/>
      <c r="K54" s="6"/>
      <c r="N54" t="s">
        <v>45</v>
      </c>
      <c r="P54" s="59">
        <v>0.8</v>
      </c>
      <c r="Q54" s="59">
        <v>0.8</v>
      </c>
    </row>
    <row r="55" spans="1:17" ht="15" x14ac:dyDescent="0.25">
      <c r="A55" s="43" t="s">
        <v>46</v>
      </c>
      <c r="H55" s="9" t="e">
        <f>+H53*1.8</f>
        <v>#REF!</v>
      </c>
      <c r="I55" s="50" t="e">
        <f>+I53*1.8</f>
        <v>#REF!</v>
      </c>
      <c r="J55" s="6"/>
      <c r="K55" s="6"/>
      <c r="M55" t="s">
        <v>47</v>
      </c>
      <c r="O55" s="6"/>
      <c r="P55" s="1" t="e">
        <f>+P53*1.8</f>
        <v>#REF!</v>
      </c>
      <c r="Q55" s="60" t="e">
        <f>+Q53*1.8</f>
        <v>#REF!</v>
      </c>
    </row>
    <row r="56" spans="1:17" ht="15" x14ac:dyDescent="0.25">
      <c r="A56" s="2"/>
      <c r="I56" s="48"/>
      <c r="J56" s="63"/>
      <c r="K56" s="6"/>
      <c r="P56" s="1"/>
      <c r="Q56" s="1"/>
    </row>
    <row r="57" spans="1:17" ht="15" x14ac:dyDescent="0.25">
      <c r="A57" s="2"/>
      <c r="I57" s="48"/>
      <c r="J57" s="6"/>
      <c r="K57" s="6"/>
      <c r="P57" s="1"/>
      <c r="Q57" s="1"/>
    </row>
    <row r="58" spans="1:17" ht="15" x14ac:dyDescent="0.25">
      <c r="A58" s="44" t="s">
        <v>48</v>
      </c>
      <c r="B58" s="45"/>
      <c r="C58" s="33"/>
      <c r="D58" s="33"/>
      <c r="E58" s="33"/>
      <c r="F58" s="33"/>
      <c r="G58" s="33"/>
      <c r="H58" s="46">
        <v>500</v>
      </c>
      <c r="I58" s="51">
        <v>500</v>
      </c>
      <c r="J58" s="65"/>
      <c r="K58" s="45"/>
      <c r="L58" s="33"/>
      <c r="M58" s="33" t="s">
        <v>49</v>
      </c>
      <c r="N58" s="33"/>
      <c r="O58" s="33"/>
      <c r="P58" s="3">
        <f>+H58*1.035</f>
        <v>517.5</v>
      </c>
      <c r="Q58" s="61">
        <f>+P58</f>
        <v>517.5</v>
      </c>
    </row>
    <row r="62" spans="1:17" ht="18.75" x14ac:dyDescent="0.3">
      <c r="A62" s="126" t="s">
        <v>50</v>
      </c>
      <c r="B62" s="126"/>
      <c r="C62" s="126"/>
      <c r="D62" s="126"/>
      <c r="E62" s="126"/>
      <c r="F62" s="126"/>
      <c r="G62" s="126"/>
    </row>
    <row r="63" spans="1:17" ht="18.75" x14ac:dyDescent="0.3">
      <c r="A63" s="105" t="s">
        <v>2</v>
      </c>
      <c r="B63" s="105">
        <v>2020</v>
      </c>
      <c r="C63" s="105">
        <v>2021</v>
      </c>
      <c r="D63" s="105">
        <v>2022</v>
      </c>
      <c r="E63" s="105">
        <v>2023</v>
      </c>
      <c r="F63" s="105">
        <v>2024</v>
      </c>
      <c r="G63" s="105">
        <v>2025</v>
      </c>
    </row>
    <row r="64" spans="1:17" ht="15" x14ac:dyDescent="0.25">
      <c r="A64" s="5" t="s">
        <v>51</v>
      </c>
      <c r="B64" s="7">
        <v>15000</v>
      </c>
      <c r="C64" s="5">
        <v>12000</v>
      </c>
      <c r="D64" s="5"/>
      <c r="E64" s="5"/>
      <c r="F64" s="5"/>
      <c r="G64" s="5"/>
    </row>
  </sheetData>
  <mergeCells count="39">
    <mergeCell ref="A2:C2"/>
    <mergeCell ref="J26:Q26"/>
    <mergeCell ref="J27:K27"/>
    <mergeCell ref="L27:M27"/>
    <mergeCell ref="N27:O27"/>
    <mergeCell ref="P27:P28"/>
    <mergeCell ref="Q27:Q28"/>
    <mergeCell ref="I27:I28"/>
    <mergeCell ref="B26:I26"/>
    <mergeCell ref="A25:I25"/>
    <mergeCell ref="F20:G20"/>
    <mergeCell ref="F18:G18"/>
    <mergeCell ref="H18:I18"/>
    <mergeCell ref="J18:K18"/>
    <mergeCell ref="A62:G62"/>
    <mergeCell ref="H27:H28"/>
    <mergeCell ref="B27:C27"/>
    <mergeCell ref="D27:E27"/>
    <mergeCell ref="F27:G27"/>
    <mergeCell ref="A27:A28"/>
    <mergeCell ref="J51:Q51"/>
    <mergeCell ref="A51:I51"/>
    <mergeCell ref="F19:G19"/>
    <mergeCell ref="A4:E4"/>
    <mergeCell ref="H19:I19"/>
    <mergeCell ref="J19:K19"/>
    <mergeCell ref="H20:I20"/>
    <mergeCell ref="J20:K20"/>
    <mergeCell ref="A5:A7"/>
    <mergeCell ref="D20:E20"/>
    <mergeCell ref="B20:C20"/>
    <mergeCell ref="D19:E19"/>
    <mergeCell ref="B19:C19"/>
    <mergeCell ref="D18:E18"/>
    <mergeCell ref="B18:C18"/>
    <mergeCell ref="H5:I5"/>
    <mergeCell ref="J5:K5"/>
    <mergeCell ref="H6:I6"/>
    <mergeCell ref="J6:K6"/>
  </mergeCells>
  <pageMargins left="0.7" right="0.7" top="0.75" bottom="0.75" header="0.3" footer="0.3"/>
  <pageSetup scale="94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COSTOS, GASTOS, PRECIO</vt:lpstr>
      <vt:lpstr>'COSTOS, GASTOS, PRECIO'!Área_de_impresión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JOSEFINA HERNANDEZ</dc:creator>
  <cp:keywords/>
  <dc:description/>
  <cp:lastModifiedBy>José Emiliano Pérez Garduño</cp:lastModifiedBy>
  <cp:revision/>
  <dcterms:created xsi:type="dcterms:W3CDTF">2017-05-28T16:36:15Z</dcterms:created>
  <dcterms:modified xsi:type="dcterms:W3CDTF">2019-11-07T13:50:16Z</dcterms:modified>
  <cp:category/>
  <cp:contentStatus/>
</cp:coreProperties>
</file>