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/>
  <mc:AlternateContent xmlns:mc="http://schemas.openxmlformats.org/markup-compatibility/2006">
    <mc:Choice Requires="x15">
      <x15ac:absPath xmlns:x15ac="http://schemas.microsoft.com/office/spreadsheetml/2010/11/ac" url="C:\Users\alban\Downloads\"/>
    </mc:Choice>
  </mc:AlternateContent>
  <xr:revisionPtr revIDLastSave="0" documentId="8_{E0E6CEAF-31E2-4F76-8397-DF1EDBEB6B9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alario Mediano Empresas" sheetId="1" r:id="rId1"/>
    <sheet name="Cant. electores x circuito" sheetId="2" r:id="rId2"/>
  </sheets>
  <externalReferences>
    <externalReference r:id="rId3"/>
  </externalReferences>
  <definedNames>
    <definedName name="AMP">'[1]Exixtencias Bovinas en Tambos'!$D$11</definedName>
    <definedName name="AMP_">'[1]Nacimientos x mes x CPC'!$D$12</definedName>
    <definedName name="Amplitud" localSheetId="0">'Salario Mediano Empresas'!$D$11</definedName>
    <definedName name="DesvStd" localSheetId="0">'Salario Mediano Empresas'!$D$8</definedName>
    <definedName name="E_amp">'Cant. electores x circuito'!$D$11</definedName>
    <definedName name="E_k">'Cant. electores x circuito'!$D$10</definedName>
    <definedName name="E_lambda">'Cant. electores x circuito'!$D$12</definedName>
    <definedName name="E_max">'Cant. electores x circuito'!$D$6</definedName>
    <definedName name="E_media">'Cant. electores x circuito'!$D$7</definedName>
    <definedName name="E_min">'Cant. electores x circuito'!$D$5</definedName>
    <definedName name="E_n">'Cant. electores x circuito'!$D$4</definedName>
    <definedName name="Emin">'Cant. electores x circuito'!$D$5</definedName>
    <definedName name="K" localSheetId="0">'Salario Mediano Empresas'!$D$10</definedName>
    <definedName name="K">'[1]Exixtencias Bovinas en Tambos'!$D$10</definedName>
    <definedName name="K_">'[1]Nacimientos x mes x CPC'!$D$11</definedName>
    <definedName name="LambdaExp" localSheetId="0">'Salario Mediano Empresas'!$D$9</definedName>
    <definedName name="LambdaPois">'Salario Mediano Empresas'!$D$12</definedName>
    <definedName name="Max" localSheetId="0">'Salario Mediano Empresas'!$D$6</definedName>
    <definedName name="MAX">'[1]Exixtencias Bovinas en Tambos'!$D$6</definedName>
    <definedName name="MAX_">'[1]Nacimientos x mes x CPC'!$D$7</definedName>
    <definedName name="ME">'Cant. electores x circuito'!$D$5</definedName>
    <definedName name="Media" localSheetId="0">'Salario Mediano Empresas'!$D$7</definedName>
    <definedName name="Min" localSheetId="0">'Salario Mediano Empresas'!$D$5</definedName>
    <definedName name="MIN">'[1]Exixtencias Bovinas en Tambos'!$D$5</definedName>
    <definedName name="MIN_">'[1]Nacimientos x mes x CPC'!$D$6</definedName>
    <definedName name="minE">'Cant. electores x circuito'!$D$5</definedName>
    <definedName name="N" localSheetId="0">'Salario Mediano Empresas'!$D$4</definedName>
    <definedName name="N">'[1]Exixtencias Bovinas en Tambos'!$D$4</definedName>
    <definedName name="N_">'[1]Nacimientos x mes x CPC'!$D$5</definedName>
    <definedName name="NE">'Cant. electores x circuito'!$D$4</definedName>
    <definedName name="Recorrido" localSheetId="0">'Salario Mediano Empresas'!$D$12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12" i="2" s="1"/>
  <c r="H8" i="2"/>
  <c r="Q7" i="2" s="1"/>
  <c r="D11" i="2"/>
  <c r="I8" i="2" s="1"/>
  <c r="P48" i="2"/>
  <c r="P60" i="1"/>
  <c r="R37" i="1"/>
  <c r="R38" i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36" i="1"/>
  <c r="R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35" i="1"/>
  <c r="O36" i="1"/>
  <c r="O37" i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35" i="1"/>
  <c r="N36" i="1"/>
  <c r="N37" i="1"/>
  <c r="N38" i="1"/>
  <c r="N39" i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3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6" i="1"/>
  <c r="W6" i="1" s="1"/>
  <c r="D8" i="1"/>
  <c r="D7" i="1"/>
  <c r="D6" i="1"/>
  <c r="D5" i="1"/>
  <c r="H7" i="1" s="1"/>
  <c r="D4" i="1"/>
  <c r="O7" i="1"/>
  <c r="D9" i="1"/>
  <c r="H33" i="2" l="1"/>
  <c r="J8" i="2"/>
  <c r="G33" i="2"/>
  <c r="H9" i="2"/>
  <c r="M8" i="2"/>
  <c r="L8" i="2"/>
  <c r="R7" i="2"/>
  <c r="W7" i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D11" i="1"/>
  <c r="I7" i="1" s="1"/>
  <c r="L33" i="2" l="1"/>
  <c r="N33" i="2" s="1"/>
  <c r="N8" i="2"/>
  <c r="Q8" i="2"/>
  <c r="G34" i="2"/>
  <c r="I9" i="2"/>
  <c r="J7" i="1"/>
  <c r="H8" i="1"/>
  <c r="I8" i="1" s="1"/>
  <c r="J8" i="1" s="1"/>
  <c r="J33" i="2" l="1"/>
  <c r="T7" i="2"/>
  <c r="H10" i="2"/>
  <c r="J9" i="2"/>
  <c r="L9" i="2" s="1"/>
  <c r="M9" i="2"/>
  <c r="R8" i="2"/>
  <c r="H34" i="2"/>
  <c r="H9" i="1"/>
  <c r="H10" i="1" s="1"/>
  <c r="H11" i="1" s="1"/>
  <c r="M7" i="1"/>
  <c r="N7" i="1" s="1"/>
  <c r="M8" i="1"/>
  <c r="N8" i="1" s="1"/>
  <c r="N9" i="2" l="1"/>
  <c r="L34" i="2"/>
  <c r="N34" i="2" s="1"/>
  <c r="I10" i="2"/>
  <c r="Q9" i="2"/>
  <c r="G35" i="2"/>
  <c r="I10" i="1"/>
  <c r="J10" i="1" s="1"/>
  <c r="M10" i="1" s="1"/>
  <c r="N10" i="1" s="1"/>
  <c r="I9" i="1"/>
  <c r="I11" i="1"/>
  <c r="J11" i="1" s="1"/>
  <c r="H12" i="1"/>
  <c r="J10" i="2" l="1"/>
  <c r="L10" i="2" s="1"/>
  <c r="M10" i="2"/>
  <c r="H35" i="2"/>
  <c r="H11" i="2"/>
  <c r="R9" i="2"/>
  <c r="T8" i="2"/>
  <c r="J34" i="2"/>
  <c r="J9" i="1"/>
  <c r="H13" i="1"/>
  <c r="I12" i="1"/>
  <c r="J12" i="1" s="1"/>
  <c r="M11" i="1"/>
  <c r="N11" i="1" s="1"/>
  <c r="L35" i="2" l="1"/>
  <c r="N35" i="2" s="1"/>
  <c r="N10" i="2"/>
  <c r="I11" i="2"/>
  <c r="Q10" i="2"/>
  <c r="G36" i="2"/>
  <c r="M9" i="1"/>
  <c r="N9" i="1" s="1"/>
  <c r="H14" i="1"/>
  <c r="I13" i="1"/>
  <c r="M12" i="1"/>
  <c r="N12" i="1" s="1"/>
  <c r="R10" i="2" l="1"/>
  <c r="J11" i="2"/>
  <c r="L11" i="2" s="1"/>
  <c r="H36" i="2"/>
  <c r="H12" i="2"/>
  <c r="M11" i="2"/>
  <c r="T9" i="2"/>
  <c r="J35" i="2"/>
  <c r="J13" i="1"/>
  <c r="H15" i="1"/>
  <c r="I14" i="1"/>
  <c r="J14" i="1" s="1"/>
  <c r="L36" i="2" l="1"/>
  <c r="N36" i="2" s="1"/>
  <c r="N11" i="2"/>
  <c r="G37" i="2"/>
  <c r="I12" i="2"/>
  <c r="M13" i="1"/>
  <c r="N13" i="1" s="1"/>
  <c r="H16" i="1"/>
  <c r="I15" i="1"/>
  <c r="M14" i="1"/>
  <c r="N14" i="1" s="1"/>
  <c r="H37" i="2" l="1"/>
  <c r="H13" i="2"/>
  <c r="J12" i="2"/>
  <c r="L12" i="2" s="1"/>
  <c r="M12" i="2"/>
  <c r="J36" i="2"/>
  <c r="T10" i="2"/>
  <c r="J15" i="1"/>
  <c r="M15" i="1" s="1"/>
  <c r="N15" i="1" s="1"/>
  <c r="H17" i="1"/>
  <c r="I16" i="1"/>
  <c r="J16" i="1" s="1"/>
  <c r="N12" i="2" l="1"/>
  <c r="L37" i="2"/>
  <c r="N37" i="2" s="1"/>
  <c r="I13" i="2"/>
  <c r="G38" i="2"/>
  <c r="H18" i="1"/>
  <c r="I17" i="1"/>
  <c r="J17" i="1" s="1"/>
  <c r="M16" i="1"/>
  <c r="N16" i="1" s="1"/>
  <c r="J13" i="2" l="1"/>
  <c r="L13" i="2" s="1"/>
  <c r="H38" i="2"/>
  <c r="H14" i="2"/>
  <c r="M13" i="2"/>
  <c r="J37" i="2"/>
  <c r="H19" i="1"/>
  <c r="I18" i="1"/>
  <c r="J18" i="1" s="1"/>
  <c r="M17" i="1"/>
  <c r="N17" i="1" s="1"/>
  <c r="I14" i="2" l="1"/>
  <c r="G39" i="2"/>
  <c r="L38" i="2"/>
  <c r="N38" i="2" s="1"/>
  <c r="N13" i="2"/>
  <c r="H20" i="1"/>
  <c r="I19" i="1"/>
  <c r="J19" i="1" s="1"/>
  <c r="M18" i="1"/>
  <c r="N18" i="1" s="1"/>
  <c r="J38" i="2" l="1"/>
  <c r="H39" i="2"/>
  <c r="J14" i="2"/>
  <c r="L14" i="2" s="1"/>
  <c r="M14" i="2"/>
  <c r="H15" i="2"/>
  <c r="H21" i="1"/>
  <c r="I20" i="1"/>
  <c r="J20" i="1" s="1"/>
  <c r="M19" i="1"/>
  <c r="N19" i="1" s="1"/>
  <c r="I15" i="2" l="1"/>
  <c r="G40" i="2"/>
  <c r="L39" i="2"/>
  <c r="N39" i="2" s="1"/>
  <c r="N14" i="2"/>
  <c r="H22" i="1"/>
  <c r="I21" i="1"/>
  <c r="J21" i="1" s="1"/>
  <c r="M21" i="1" s="1"/>
  <c r="N21" i="1" s="1"/>
  <c r="M20" i="1"/>
  <c r="N20" i="1" s="1"/>
  <c r="J39" i="2" l="1"/>
  <c r="H40" i="2"/>
  <c r="J15" i="2"/>
  <c r="L15" i="2" s="1"/>
  <c r="H16" i="2"/>
  <c r="M15" i="2"/>
  <c r="H23" i="1"/>
  <c r="I22" i="1"/>
  <c r="J22" i="1" s="1"/>
  <c r="M22" i="1" s="1"/>
  <c r="N22" i="1" s="1"/>
  <c r="N15" i="2" l="1"/>
  <c r="L40" i="2"/>
  <c r="N40" i="2" s="1"/>
  <c r="G41" i="2"/>
  <c r="I16" i="2"/>
  <c r="H24" i="1"/>
  <c r="I23" i="1"/>
  <c r="J23" i="1" s="1"/>
  <c r="M23" i="1" s="1"/>
  <c r="N23" i="1" s="1"/>
  <c r="H41" i="2" l="1"/>
  <c r="J16" i="2"/>
  <c r="L16" i="2" s="1"/>
  <c r="H17" i="2"/>
  <c r="M16" i="2"/>
  <c r="J40" i="2"/>
  <c r="H25" i="1"/>
  <c r="I24" i="1"/>
  <c r="J24" i="1" s="1"/>
  <c r="M24" i="1" s="1"/>
  <c r="N24" i="1" s="1"/>
  <c r="G42" i="2" l="1"/>
  <c r="I17" i="2"/>
  <c r="L41" i="2"/>
  <c r="N41" i="2" s="1"/>
  <c r="N16" i="2"/>
  <c r="H26" i="1"/>
  <c r="I25" i="1"/>
  <c r="J25" i="1" s="1"/>
  <c r="M25" i="1" s="1"/>
  <c r="N25" i="1" s="1"/>
  <c r="J41" i="2" l="1"/>
  <c r="M17" i="2"/>
  <c r="H18" i="2"/>
  <c r="H42" i="2"/>
  <c r="J17" i="2"/>
  <c r="L17" i="2" s="1"/>
  <c r="I26" i="1"/>
  <c r="I18" i="2" l="1"/>
  <c r="G43" i="2"/>
  <c r="N17" i="2"/>
  <c r="J42" i="2" s="1"/>
  <c r="L42" i="2"/>
  <c r="N42" i="2" s="1"/>
  <c r="J26" i="1"/>
  <c r="M26" i="1" s="1"/>
  <c r="N26" i="1" s="1"/>
  <c r="U20" i="1" s="1"/>
  <c r="K7" i="1" a="1"/>
  <c r="H19" i="2" l="1"/>
  <c r="H43" i="2"/>
  <c r="M18" i="2"/>
  <c r="J18" i="2"/>
  <c r="L18" i="2" s="1"/>
  <c r="K7" i="1"/>
  <c r="K25" i="1"/>
  <c r="L25" i="1" s="1"/>
  <c r="K9" i="1"/>
  <c r="K14" i="1"/>
  <c r="K16" i="1"/>
  <c r="K19" i="1"/>
  <c r="L19" i="1" s="1"/>
  <c r="K17" i="1"/>
  <c r="K22" i="1"/>
  <c r="L22" i="1" s="1"/>
  <c r="K24" i="1"/>
  <c r="L24" i="1" s="1"/>
  <c r="K8" i="1"/>
  <c r="K11" i="1"/>
  <c r="K13" i="1"/>
  <c r="K18" i="1"/>
  <c r="L18" i="1" s="1"/>
  <c r="K20" i="1"/>
  <c r="L20" i="1" s="1"/>
  <c r="K23" i="1"/>
  <c r="L23" i="1" s="1"/>
  <c r="K21" i="1"/>
  <c r="L21" i="1" s="1"/>
  <c r="K26" i="1"/>
  <c r="L26" i="1" s="1"/>
  <c r="K10" i="1"/>
  <c r="K12" i="1"/>
  <c r="K15" i="1"/>
  <c r="L43" i="2" l="1"/>
  <c r="N43" i="2" s="1"/>
  <c r="N18" i="2"/>
  <c r="J43" i="2" s="1"/>
  <c r="I19" i="2"/>
  <c r="G44" i="2"/>
  <c r="L11" i="1"/>
  <c r="L15" i="1"/>
  <c r="L13" i="1"/>
  <c r="L14" i="1"/>
  <c r="L12" i="1"/>
  <c r="L17" i="1"/>
  <c r="L9" i="1"/>
  <c r="T20" i="1"/>
  <c r="V20" i="1" s="1"/>
  <c r="W20" i="1" s="1"/>
  <c r="W21" i="1" s="1"/>
  <c r="L10" i="1"/>
  <c r="L8" i="1"/>
  <c r="L16" i="1"/>
  <c r="L7" i="1"/>
  <c r="M19" i="2" l="1"/>
  <c r="H44" i="2"/>
  <c r="J19" i="2"/>
  <c r="L19" i="2" s="1"/>
  <c r="H20" i="2"/>
  <c r="I20" i="2" l="1"/>
  <c r="G45" i="2"/>
  <c r="N19" i="2"/>
  <c r="J44" i="2" s="1"/>
  <c r="L44" i="2"/>
  <c r="N44" i="2" s="1"/>
  <c r="H45" i="2" l="1"/>
  <c r="J20" i="2"/>
  <c r="L20" i="2" s="1"/>
  <c r="M20" i="2"/>
  <c r="H21" i="2"/>
  <c r="G46" i="2" l="1"/>
  <c r="I21" i="2"/>
  <c r="L45" i="2"/>
  <c r="N45" i="2" s="1"/>
  <c r="N20" i="2"/>
  <c r="J45" i="2" s="1"/>
  <c r="J21" i="2" l="1"/>
  <c r="L21" i="2" s="1"/>
  <c r="H22" i="2"/>
  <c r="H46" i="2"/>
  <c r="M21" i="2"/>
  <c r="N21" i="2" l="1"/>
  <c r="J46" i="2" s="1"/>
  <c r="L46" i="2"/>
  <c r="N46" i="2" s="1"/>
  <c r="I22" i="2"/>
  <c r="G47" i="2"/>
  <c r="J22" i="2" l="1"/>
  <c r="L22" i="2" s="1"/>
  <c r="M22" i="2"/>
  <c r="H47" i="2"/>
  <c r="K8" i="2" a="1"/>
  <c r="L47" i="2" l="1"/>
  <c r="N47" i="2" s="1"/>
  <c r="N22" i="2"/>
  <c r="K8" i="2"/>
  <c r="K11" i="2"/>
  <c r="K14" i="2"/>
  <c r="I39" i="2" s="1"/>
  <c r="K39" i="2" s="1"/>
  <c r="K22" i="2"/>
  <c r="I47" i="2" s="1"/>
  <c r="K47" i="2" s="1"/>
  <c r="K18" i="2"/>
  <c r="I43" i="2" s="1"/>
  <c r="K43" i="2" s="1"/>
  <c r="K13" i="2"/>
  <c r="I38" i="2" s="1"/>
  <c r="K38" i="2" s="1"/>
  <c r="K21" i="2"/>
  <c r="I46" i="2" s="1"/>
  <c r="K46" i="2" s="1"/>
  <c r="K10" i="2"/>
  <c r="K20" i="2"/>
  <c r="I45" i="2" s="1"/>
  <c r="K45" i="2" s="1"/>
  <c r="K9" i="2"/>
  <c r="K12" i="2"/>
  <c r="K15" i="2"/>
  <c r="I40" i="2" s="1"/>
  <c r="K40" i="2" s="1"/>
  <c r="K19" i="2"/>
  <c r="I44" i="2" s="1"/>
  <c r="K44" i="2" s="1"/>
  <c r="K17" i="2"/>
  <c r="I42" i="2" s="1"/>
  <c r="K42" i="2" s="1"/>
  <c r="K16" i="2"/>
  <c r="I41" i="2" s="1"/>
  <c r="K41" i="2" s="1"/>
  <c r="S8" i="2" l="1"/>
  <c r="U8" i="2" s="1"/>
  <c r="I34" i="2"/>
  <c r="K34" i="2" s="1"/>
  <c r="S10" i="2"/>
  <c r="U10" i="2" s="1"/>
  <c r="I36" i="2"/>
  <c r="K36" i="2" s="1"/>
  <c r="I37" i="2"/>
  <c r="K37" i="2" s="1"/>
  <c r="S11" i="2"/>
  <c r="S7" i="2"/>
  <c r="U7" i="2" s="1"/>
  <c r="V7" i="2" s="1"/>
  <c r="I33" i="2"/>
  <c r="K33" i="2" s="1"/>
  <c r="M33" i="2" s="1"/>
  <c r="O33" i="2" s="1"/>
  <c r="P33" i="2" s="1"/>
  <c r="S9" i="2"/>
  <c r="U9" i="2" s="1"/>
  <c r="I35" i="2"/>
  <c r="K35" i="2" s="1"/>
  <c r="J47" i="2"/>
  <c r="T11" i="2"/>
  <c r="U11" i="2" l="1"/>
  <c r="M34" i="2"/>
  <c r="O34" i="2" s="1"/>
  <c r="P34" i="2" s="1"/>
  <c r="V8" i="2"/>
  <c r="V9" i="2" s="1"/>
  <c r="V10" i="2" s="1"/>
  <c r="V11" i="2" s="1"/>
  <c r="M35" i="2" l="1"/>
  <c r="O35" i="2" l="1"/>
  <c r="P35" i="2" s="1"/>
  <c r="M36" i="2"/>
  <c r="O36" i="2" l="1"/>
  <c r="P36" i="2" s="1"/>
  <c r="M37" i="2"/>
  <c r="O37" i="2" l="1"/>
  <c r="P37" i="2" s="1"/>
  <c r="M38" i="2"/>
  <c r="O38" i="2" l="1"/>
  <c r="P38" i="2" s="1"/>
  <c r="M39" i="2"/>
  <c r="O39" i="2" l="1"/>
  <c r="P39" i="2" s="1"/>
  <c r="M40" i="2"/>
  <c r="O40" i="2" l="1"/>
  <c r="P40" i="2" s="1"/>
  <c r="M41" i="2"/>
  <c r="O41" i="2" l="1"/>
  <c r="P41" i="2" s="1"/>
  <c r="M42" i="2"/>
  <c r="O42" i="2" l="1"/>
  <c r="P42" i="2" s="1"/>
  <c r="M43" i="2"/>
  <c r="O43" i="2" l="1"/>
  <c r="P43" i="2" s="1"/>
  <c r="M44" i="2"/>
  <c r="O44" i="2" l="1"/>
  <c r="P44" i="2" s="1"/>
  <c r="M45" i="2"/>
  <c r="O45" i="2" l="1"/>
  <c r="P45" i="2" s="1"/>
  <c r="M46" i="2"/>
  <c r="O46" i="2" l="1"/>
  <c r="P46" i="2" s="1"/>
  <c r="M47" i="2"/>
  <c r="O47" i="2" s="1"/>
  <c r="P47" i="2" s="1"/>
</calcChain>
</file>

<file path=xl/sharedStrings.xml><?xml version="1.0" encoding="utf-8"?>
<sst xmlns="http://schemas.openxmlformats.org/spreadsheetml/2006/main" count="106" uniqueCount="67">
  <si>
    <t>Salario Mediano de Empresas CLAE 6 dígitos en enero de 2021</t>
  </si>
  <si>
    <t>Prueba de Chi Cuadrado</t>
  </si>
  <si>
    <t>Estadistico Chi Cuadrado</t>
  </si>
  <si>
    <t>Datos ($)</t>
  </si>
  <si>
    <t>Datos Utiles</t>
  </si>
  <si>
    <t>N</t>
  </si>
  <si>
    <t>Distribución de Frecuencias</t>
  </si>
  <si>
    <t>Lim. Inf</t>
  </si>
  <si>
    <t>Lim. Sup</t>
  </si>
  <si>
    <t>Frec. O</t>
  </si>
  <si>
    <t>Frec. E</t>
  </si>
  <si>
    <t>C</t>
  </si>
  <si>
    <t>C(Ac)</t>
  </si>
  <si>
    <t>Min.</t>
  </si>
  <si>
    <t>i</t>
  </si>
  <si>
    <t>MC</t>
  </si>
  <si>
    <t>PO</t>
  </si>
  <si>
    <t>PE(normal)</t>
  </si>
  <si>
    <t>Frec. E(Normal)</t>
  </si>
  <si>
    <t>Numerador PE(normal)</t>
  </si>
  <si>
    <t>Max.</t>
  </si>
  <si>
    <t>Media</t>
  </si>
  <si>
    <t>Desv. Est.</t>
  </si>
  <si>
    <t>Lambda Exp.</t>
  </si>
  <si>
    <t>K</t>
  </si>
  <si>
    <t>Amplitud Int.</t>
  </si>
  <si>
    <t>Calc</t>
  </si>
  <si>
    <t>m = 2</t>
  </si>
  <si>
    <t>Tab</t>
  </si>
  <si>
    <t>V = 15-1-2</t>
  </si>
  <si>
    <t>V=12</t>
  </si>
  <si>
    <t>1-alfa = 0,95</t>
  </si>
  <si>
    <t>El estadistico calculado es mayor que el tabulado, se rechaza la hipótesis nula con la prueba de Chi Cuadrado</t>
  </si>
  <si>
    <t>Para este caso la prueba de Chi Cuadrado es la más significativa debido al tamaño de la muestra</t>
  </si>
  <si>
    <t>Prueba de Kolmogorov-Smirnov</t>
  </si>
  <si>
    <t>PE</t>
  </si>
  <si>
    <t>Po() AC</t>
  </si>
  <si>
    <t>Pe() AC</t>
  </si>
  <si>
    <t>|Po(AC)-Pe(AC)|</t>
  </si>
  <si>
    <t>MAX</t>
  </si>
  <si>
    <t>Estadistico C calculado:</t>
  </si>
  <si>
    <t>K = 20</t>
  </si>
  <si>
    <r>
      <t xml:space="preserve">Nivel de Significancia </t>
    </r>
    <r>
      <rPr>
        <sz val="11"/>
        <color theme="1"/>
        <rFont val="Calibri"/>
        <family val="2"/>
      </rPr>
      <t>α = 0,05</t>
    </r>
  </si>
  <si>
    <r>
      <t xml:space="preserve">Estadistico tabulado para N y </t>
    </r>
    <r>
      <rPr>
        <sz val="11"/>
        <color theme="1"/>
        <rFont val="Calibri"/>
        <family val="2"/>
      </rPr>
      <t>α</t>
    </r>
  </si>
  <si>
    <t>0,1497 &gt; 0,0454 -&gt; Se rechaza la hipotesis nula</t>
  </si>
  <si>
    <t>Por el gran tamaño de N esta prueba es poco significativa</t>
  </si>
  <si>
    <t>Dado que en ambas pruebas se rechazó la hipótesis nula, se puede decir con un alto grado de confianza que la distribución no se comporta de manera normal</t>
  </si>
  <si>
    <t>Hipotesis nula: La serie se comporta aproximadamente normal</t>
  </si>
  <si>
    <t>Datos (Electores)</t>
  </si>
  <si>
    <t>Cantidad de Electores por Circuito de Córdoba</t>
  </si>
  <si>
    <t>P() c/mc</t>
  </si>
  <si>
    <t>P() c/Pac</t>
  </si>
  <si>
    <t>Amplitud</t>
  </si>
  <si>
    <t>CALC</t>
  </si>
  <si>
    <t>TAB</t>
  </si>
  <si>
    <t>m =</t>
  </si>
  <si>
    <t>v =</t>
  </si>
  <si>
    <t>77,98 &gt; 7,81 -&gt; Se rechaza la hipótesis nula, el valor calculado es mayor al valor tabulado para los parámetros brindados</t>
  </si>
  <si>
    <t>Desde</t>
  </si>
  <si>
    <t>Hasta</t>
  </si>
  <si>
    <t>fo</t>
  </si>
  <si>
    <t>fe</t>
  </si>
  <si>
    <t>Po()</t>
  </si>
  <si>
    <t>Pe()</t>
  </si>
  <si>
    <t>0,0588 &gt; 0,0022 -&gt; Se rechaza la hipótesis nula, el valor calculado es mayor al valor tabulado para los parámetros brindados</t>
  </si>
  <si>
    <t>En este caso, debido al gran tamaño de la muestra la prueba más significativa es la prueba de Chi Cuadrado</t>
  </si>
  <si>
    <t>Hipótesis nula: La distribución se comporta aproximadamente exponencial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</si>
</sst>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AABAFC"/>
        <bgColor indexed="64"/>
      </patternFill>
    </fill>
    <fill>
      <patternFill patternType="solid">
        <fgColor rgb="FFD2D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1" fontId="0" fillId="0" borderId="1" xfId="0" applyNumberFormat="1" applyBorder="1"/>
    <xf numFmtId="164" fontId="0" fillId="0" borderId="3" xfId="0" applyNumberFormat="1" applyBorder="1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0" applyNumberFormat="1"/>
    <xf numFmtId="0" fontId="0" fillId="0" borderId="9" xfId="0" applyBorder="1"/>
    <xf numFmtId="0" fontId="0" fillId="0" borderId="10" xfId="0" applyBorder="1" applyAlignment="1">
      <alignment horizontal="center"/>
    </xf>
    <xf numFmtId="16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2" fillId="0" borderId="18" xfId="0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0" fontId="1" fillId="0" borderId="18" xfId="0" applyFont="1" applyBorder="1"/>
    <xf numFmtId="164" fontId="0" fillId="0" borderId="19" xfId="0" applyNumberFormat="1" applyBorder="1"/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21" xfId="0" applyNumberFormat="1" applyBorder="1"/>
    <xf numFmtId="0" fontId="0" fillId="0" borderId="21" xfId="0" applyBorder="1"/>
    <xf numFmtId="164" fontId="0" fillId="0" borderId="22" xfId="0" applyNumberForma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8" xfId="0" applyBorder="1"/>
    <xf numFmtId="164" fontId="0" fillId="0" borderId="18" xfId="0" applyNumberFormat="1" applyBorder="1"/>
    <xf numFmtId="164" fontId="0" fillId="0" borderId="20" xfId="0" applyNumberFormat="1" applyBorder="1"/>
    <xf numFmtId="1" fontId="0" fillId="0" borderId="21" xfId="0" applyNumberFormat="1" applyBorder="1"/>
    <xf numFmtId="166" fontId="0" fillId="0" borderId="1" xfId="0" applyNumberFormat="1" applyBorder="1"/>
    <xf numFmtId="164" fontId="0" fillId="0" borderId="4" xfId="0" applyNumberFormat="1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164" fontId="3" fillId="0" borderId="26" xfId="0" applyNumberFormat="1" applyFont="1" applyBorder="1" applyAlignment="1">
      <alignment horizontal="center"/>
    </xf>
    <xf numFmtId="164" fontId="0" fillId="2" borderId="22" xfId="0" applyNumberFormat="1" applyFill="1" applyBorder="1"/>
    <xf numFmtId="164" fontId="1" fillId="2" borderId="23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29" xfId="0" applyBorder="1"/>
    <xf numFmtId="0" fontId="0" fillId="0" borderId="30" xfId="0" applyBorder="1"/>
    <xf numFmtId="0" fontId="0" fillId="0" borderId="5" xfId="0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164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164" fontId="0" fillId="4" borderId="0" xfId="0" applyNumberFormat="1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164" fontId="0" fillId="4" borderId="10" xfId="0" applyNumberFormat="1" applyFill="1" applyBorder="1"/>
    <xf numFmtId="0" fontId="0" fillId="4" borderId="11" xfId="0" applyFill="1" applyBorder="1"/>
    <xf numFmtId="0" fontId="1" fillId="0" borderId="0" xfId="0" applyFont="1"/>
    <xf numFmtId="0" fontId="0" fillId="0" borderId="19" xfId="0" applyBorder="1"/>
    <xf numFmtId="0" fontId="1" fillId="0" borderId="20" xfId="0" applyFont="1" applyBorder="1"/>
    <xf numFmtId="0" fontId="0" fillId="4" borderId="2" xfId="0" applyFill="1" applyBorder="1"/>
    <xf numFmtId="164" fontId="0" fillId="0" borderId="27" xfId="0" applyNumberFormat="1" applyBorder="1"/>
    <xf numFmtId="0" fontId="0" fillId="0" borderId="20" xfId="0" applyBorder="1"/>
    <xf numFmtId="0" fontId="0" fillId="0" borderId="22" xfId="0" applyBorder="1"/>
    <xf numFmtId="0" fontId="0" fillId="0" borderId="32" xfId="0" applyBorder="1"/>
    <xf numFmtId="0" fontId="1" fillId="5" borderId="1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0" xfId="0" applyFont="1" applyFill="1"/>
    <xf numFmtId="0" fontId="1" fillId="2" borderId="3" xfId="0" applyFont="1" applyFill="1" applyBorder="1"/>
    <xf numFmtId="0" fontId="1" fillId="2" borderId="23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4" borderId="12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Alignment="1">
      <alignment horizontal="right"/>
    </xf>
    <xf numFmtId="164" fontId="1" fillId="2" borderId="22" xfId="0" applyNumberFormat="1" applyFont="1" applyFill="1" applyBorder="1"/>
    <xf numFmtId="164" fontId="0" fillId="0" borderId="31" xfId="0" applyNumberFormat="1" applyBorder="1"/>
    <xf numFmtId="165" fontId="0" fillId="0" borderId="1" xfId="0" applyNumberFormat="1" applyBorder="1"/>
    <xf numFmtId="165" fontId="0" fillId="0" borderId="19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23" xfId="0" applyFont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164" fontId="1" fillId="3" borderId="12" xfId="0" applyNumberFormat="1" applyFont="1" applyFill="1" applyBorder="1" applyAlignment="1">
      <alignment horizontal="center"/>
    </xf>
    <xf numFmtId="164" fontId="1" fillId="3" borderId="13" xfId="0" applyNumberFormat="1" applyFont="1" applyFill="1" applyBorder="1" applyAlignment="1">
      <alignment horizontal="center"/>
    </xf>
    <xf numFmtId="164" fontId="1" fillId="3" borderId="14" xfId="0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6" borderId="37" xfId="0" applyFont="1" applyFill="1" applyBorder="1" applyAlignment="1">
      <alignment horizontal="center"/>
    </xf>
    <xf numFmtId="0" fontId="1" fillId="6" borderId="38" xfId="0" applyFont="1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1" fillId="6" borderId="39" xfId="0" applyFont="1" applyFill="1" applyBorder="1" applyAlignment="1">
      <alignment horizontal="center"/>
    </xf>
    <xf numFmtId="0" fontId="1" fillId="6" borderId="41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24" xfId="0" applyBorder="1" applyAlignment="1"/>
    <xf numFmtId="0" fontId="0" fillId="0" borderId="3" xfId="0" applyBorder="1" applyAlignment="1"/>
    <xf numFmtId="164" fontId="0" fillId="0" borderId="24" xfId="0" applyNumberFormat="1" applyBorder="1" applyAlignment="1"/>
    <xf numFmtId="164" fontId="0" fillId="0" borderId="3" xfId="0" applyNumberFormat="1" applyBorder="1" applyAlignment="1"/>
    <xf numFmtId="164" fontId="0" fillId="0" borderId="27" xfId="0" applyNumberFormat="1" applyBorder="1" applyAlignment="1"/>
    <xf numFmtId="164" fontId="0" fillId="0" borderId="28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DAFE"/>
      <color rgb="FFAAB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cat>
            <c:numRef>
              <c:f>'Salario Mediano Empresas'!$J$7:$J$26</c:f>
              <c:numCache>
                <c:formatCode>0.0000</c:formatCode>
                <c:ptCount val="20"/>
                <c:pt idx="0">
                  <c:v>13715.65</c:v>
                </c:pt>
                <c:pt idx="1">
                  <c:v>21054.949999999997</c:v>
                </c:pt>
                <c:pt idx="2">
                  <c:v>28394.25</c:v>
                </c:pt>
                <c:pt idx="3">
                  <c:v>35733.549999999996</c:v>
                </c:pt>
                <c:pt idx="4">
                  <c:v>43072.85</c:v>
                </c:pt>
                <c:pt idx="5">
                  <c:v>50412.15</c:v>
                </c:pt>
                <c:pt idx="6">
                  <c:v>57751.450000000004</c:v>
                </c:pt>
                <c:pt idx="7">
                  <c:v>65090.750000000007</c:v>
                </c:pt>
                <c:pt idx="8">
                  <c:v>72430.050000000017</c:v>
                </c:pt>
                <c:pt idx="9">
                  <c:v>79769.350000000006</c:v>
                </c:pt>
                <c:pt idx="10">
                  <c:v>87108.650000000023</c:v>
                </c:pt>
                <c:pt idx="11">
                  <c:v>94447.950000000012</c:v>
                </c:pt>
                <c:pt idx="12">
                  <c:v>101787.25000000003</c:v>
                </c:pt>
                <c:pt idx="13">
                  <c:v>109126.55000000002</c:v>
                </c:pt>
                <c:pt idx="14">
                  <c:v>116465.85000000003</c:v>
                </c:pt>
                <c:pt idx="15">
                  <c:v>123805.15000000002</c:v>
                </c:pt>
                <c:pt idx="16">
                  <c:v>131144.45000000004</c:v>
                </c:pt>
                <c:pt idx="17">
                  <c:v>138483.75000000003</c:v>
                </c:pt>
                <c:pt idx="18">
                  <c:v>145823.05000000002</c:v>
                </c:pt>
                <c:pt idx="19">
                  <c:v>153162.35</c:v>
                </c:pt>
              </c:numCache>
            </c:numRef>
          </c:cat>
          <c:val>
            <c:numRef>
              <c:f>'Salario Mediano Empresas'!$K$7:$K$26</c:f>
              <c:numCache>
                <c:formatCode>0</c:formatCode>
                <c:ptCount val="20"/>
                <c:pt idx="0">
                  <c:v>4</c:v>
                </c:pt>
                <c:pt idx="1">
                  <c:v>20</c:v>
                </c:pt>
                <c:pt idx="2">
                  <c:v>67</c:v>
                </c:pt>
                <c:pt idx="3">
                  <c:v>76</c:v>
                </c:pt>
                <c:pt idx="4">
                  <c:v>111</c:v>
                </c:pt>
                <c:pt idx="5">
                  <c:v>145</c:v>
                </c:pt>
                <c:pt idx="6">
                  <c:v>182</c:v>
                </c:pt>
                <c:pt idx="7">
                  <c:v>91</c:v>
                </c:pt>
                <c:pt idx="8">
                  <c:v>62</c:v>
                </c:pt>
                <c:pt idx="9">
                  <c:v>29</c:v>
                </c:pt>
                <c:pt idx="10">
                  <c:v>19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9</c:v>
                </c:pt>
                <c:pt idx="15">
                  <c:v>12</c:v>
                </c:pt>
                <c:pt idx="16" formatCode="General">
                  <c:v>5</c:v>
                </c:pt>
                <c:pt idx="17" formatCode="General">
                  <c:v>9</c:v>
                </c:pt>
                <c:pt idx="18" formatCode="General">
                  <c:v>6</c:v>
                </c:pt>
                <c:pt idx="19" formatCode="General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36-4346-805C-2FF868AF3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60757391"/>
        <c:axId val="1360757807"/>
      </c:barChart>
      <c:catAx>
        <c:axId val="1360757391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757807"/>
        <c:crosses val="autoZero"/>
        <c:auto val="1"/>
        <c:lblAlgn val="ctr"/>
        <c:lblOffset val="100"/>
        <c:noMultiLvlLbl val="0"/>
      </c:catAx>
      <c:valAx>
        <c:axId val="136075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75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b="1"/>
              <a:t>Electores</a:t>
            </a:r>
            <a:r>
              <a:rPr lang="es-AR" b="1" baseline="0"/>
              <a:t> por Circuito Córdoba 2018-2019</a:t>
            </a:r>
            <a:endParaRPr lang="es-A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0D0D0D"/>
              </a:solidFill>
              <a:prstDash val="solid"/>
            </a:ln>
            <a:effectLst/>
          </c:spPr>
          <c:invertIfNegative val="0"/>
          <c:cat>
            <c:numRef>
              <c:f>'Cant. electores x circuito'!$J$8:$J$22</c:f>
              <c:numCache>
                <c:formatCode>General</c:formatCode>
                <c:ptCount val="15"/>
                <c:pt idx="0">
                  <c:v>2572.4</c:v>
                </c:pt>
                <c:pt idx="1">
                  <c:v>7703.2000000000007</c:v>
                </c:pt>
                <c:pt idx="2">
                  <c:v>12834</c:v>
                </c:pt>
                <c:pt idx="3">
                  <c:v>17964.800000000003</c:v>
                </c:pt>
                <c:pt idx="4">
                  <c:v>23095.599999999999</c:v>
                </c:pt>
                <c:pt idx="5">
                  <c:v>28226.400000000001</c:v>
                </c:pt>
                <c:pt idx="6">
                  <c:v>33357.199999999997</c:v>
                </c:pt>
                <c:pt idx="7">
                  <c:v>38488</c:v>
                </c:pt>
                <c:pt idx="8">
                  <c:v>43618.8</c:v>
                </c:pt>
                <c:pt idx="9">
                  <c:v>48749.600000000006</c:v>
                </c:pt>
                <c:pt idx="10">
                  <c:v>53880.400000000009</c:v>
                </c:pt>
                <c:pt idx="11">
                  <c:v>59011.200000000012</c:v>
                </c:pt>
                <c:pt idx="12">
                  <c:v>64142.000000000015</c:v>
                </c:pt>
                <c:pt idx="13">
                  <c:v>69272.800000000017</c:v>
                </c:pt>
                <c:pt idx="14">
                  <c:v>74403.600000000006</c:v>
                </c:pt>
              </c:numCache>
            </c:numRef>
          </c:cat>
          <c:val>
            <c:numRef>
              <c:f>'Cant. electores x circuito'!$K$8:$K$22</c:f>
              <c:numCache>
                <c:formatCode>General</c:formatCode>
                <c:ptCount val="15"/>
                <c:pt idx="0">
                  <c:v>461</c:v>
                </c:pt>
                <c:pt idx="1">
                  <c:v>83</c:v>
                </c:pt>
                <c:pt idx="2">
                  <c:v>35</c:v>
                </c:pt>
                <c:pt idx="3">
                  <c:v>27</c:v>
                </c:pt>
                <c:pt idx="4">
                  <c:v>7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5B-4CB4-AFFE-E16A60889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85130368"/>
        <c:axId val="1685130784"/>
      </c:barChart>
      <c:catAx>
        <c:axId val="168513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130784"/>
        <c:crosses val="autoZero"/>
        <c:auto val="1"/>
        <c:lblAlgn val="ctr"/>
        <c:lblOffset val="100"/>
        <c:noMultiLvlLbl val="0"/>
      </c:catAx>
      <c:valAx>
        <c:axId val="16851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13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581024</xdr:colOff>
      <xdr:row>68</xdr:row>
      <xdr:rowOff>133348</xdr:rowOff>
    </xdr:from>
    <xdr:to>
      <xdr:col>18</xdr:col>
      <xdr:colOff>542925</xdr:colOff>
      <xdr:row>91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CF52E4-0703-4C28-9DC0-AE56F84A5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788083</xdr:colOff>
      <xdr:row>55</xdr:row>
      <xdr:rowOff>163752</xdr:rowOff>
    </xdr:from>
    <xdr:to>
      <xdr:col>20</xdr:col>
      <xdr:colOff>795746</xdr:colOff>
      <xdr:row>79</xdr:row>
      <xdr:rowOff>124097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BF249-FA2D-491D-8B1D-DC6088797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Facu%20Albano/SIM/TP2/TP2%20-%20Simulaciones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io Promedio Empresas"/>
      <sheetName val="Exixtencias Bovinas en Tambos"/>
      <sheetName val="Nacimientos x mes x CPC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99"/>
  <sheetViews>
    <sheetView topLeftCell="F1" workbookViewId="0">
      <selection activeCell="I11" sqref="I11"/>
    </sheetView>
  </sheetViews>
  <sheetFormatPr defaultColWidth="9.140625" defaultRowHeight="14.45"/>
  <cols>
    <col min="3" max="3" width="13" customWidth="1"/>
    <col min="4" max="4" width="12.42578125" customWidth="1"/>
    <col min="5" max="5" width="14.28515625" customWidth="1"/>
    <col min="7" max="7" width="12.42578125" customWidth="1"/>
    <col min="8" max="8" width="13" customWidth="1"/>
    <col min="9" max="9" width="14" customWidth="1"/>
    <col min="10" max="10" width="12" customWidth="1"/>
    <col min="11" max="11" width="10.5703125" customWidth="1"/>
    <col min="12" max="12" width="10.42578125" customWidth="1"/>
    <col min="13" max="13" width="12" customWidth="1"/>
    <col min="14" max="14" width="16.7109375" style="4" customWidth="1"/>
    <col min="15" max="15" width="16.28515625" customWidth="1"/>
    <col min="16" max="16" width="12" customWidth="1"/>
    <col min="17" max="18" width="12.5703125" customWidth="1"/>
    <col min="19" max="19" width="13.7109375" customWidth="1"/>
    <col min="20" max="20" width="9.85546875" customWidth="1"/>
    <col min="21" max="21" width="11.7109375" customWidth="1"/>
    <col min="24" max="24" width="11.140625" customWidth="1"/>
    <col min="27" max="27" width="12.7109375" customWidth="1"/>
    <col min="28" max="28" width="12.28515625" customWidth="1"/>
  </cols>
  <sheetData>
    <row r="1" spans="1:25" ht="15" thickBot="1">
      <c r="A1" s="108" t="s">
        <v>0</v>
      </c>
      <c r="B1" s="109"/>
      <c r="C1" s="109"/>
      <c r="D1" s="109"/>
      <c r="E1" s="110"/>
      <c r="F1" s="11"/>
      <c r="G1" s="12"/>
      <c r="H1" s="12"/>
      <c r="I1" s="12"/>
      <c r="J1" s="12"/>
      <c r="K1" s="12"/>
      <c r="L1" s="12"/>
      <c r="M1" s="12"/>
      <c r="N1" s="13"/>
      <c r="O1" s="12"/>
      <c r="P1" s="12"/>
      <c r="Q1" s="12"/>
      <c r="R1" s="12"/>
      <c r="S1" s="12"/>
      <c r="T1" s="12"/>
      <c r="U1" s="12"/>
      <c r="V1" s="12"/>
      <c r="W1" s="12"/>
      <c r="X1" s="12"/>
      <c r="Y1" s="14"/>
    </row>
    <row r="2" spans="1:25" ht="15" thickBot="1">
      <c r="F2" s="15"/>
      <c r="G2" s="114" t="s">
        <v>1</v>
      </c>
      <c r="H2" s="115"/>
      <c r="I2" s="115"/>
      <c r="J2" s="115"/>
      <c r="K2" s="115"/>
      <c r="L2" s="115"/>
      <c r="M2" s="115"/>
      <c r="N2" s="116"/>
      <c r="R2" s="96" t="s">
        <v>2</v>
      </c>
      <c r="S2" s="97"/>
      <c r="T2" s="97"/>
      <c r="U2" s="97"/>
      <c r="V2" s="97"/>
      <c r="W2" s="98"/>
      <c r="Y2" s="16"/>
    </row>
    <row r="3" spans="1:25" ht="15" thickBot="1">
      <c r="A3" s="66" t="s">
        <v>3</v>
      </c>
      <c r="C3" s="111" t="s">
        <v>4</v>
      </c>
      <c r="D3" s="112"/>
      <c r="F3" s="15"/>
      <c r="Y3" s="16"/>
    </row>
    <row r="4" spans="1:25" ht="15.6">
      <c r="A4" s="48">
        <v>10046</v>
      </c>
      <c r="C4" s="25" t="s">
        <v>5</v>
      </c>
      <c r="D4" s="64">
        <f>COUNT(A4:A899)</f>
        <v>896</v>
      </c>
      <c r="F4" s="15"/>
      <c r="G4" s="111" t="s">
        <v>6</v>
      </c>
      <c r="H4" s="113"/>
      <c r="I4" s="113"/>
      <c r="J4" s="113"/>
      <c r="K4" s="113"/>
      <c r="L4" s="113"/>
      <c r="M4" s="113"/>
      <c r="N4" s="112"/>
      <c r="R4" s="32" t="s">
        <v>7</v>
      </c>
      <c r="S4" s="33" t="s">
        <v>8</v>
      </c>
      <c r="T4" s="33" t="s">
        <v>9</v>
      </c>
      <c r="U4" s="33" t="s">
        <v>10</v>
      </c>
      <c r="V4" s="33" t="s">
        <v>11</v>
      </c>
      <c r="W4" s="34" t="s">
        <v>12</v>
      </c>
      <c r="Y4" s="16"/>
    </row>
    <row r="5" spans="1:25" ht="15.6">
      <c r="A5" s="48">
        <v>15403</v>
      </c>
      <c r="C5" s="25" t="s">
        <v>13</v>
      </c>
      <c r="D5" s="64">
        <f>MIN(A4:A899)</f>
        <v>10046</v>
      </c>
      <c r="F5" s="15"/>
      <c r="G5" s="23" t="s">
        <v>14</v>
      </c>
      <c r="H5" s="9" t="s">
        <v>7</v>
      </c>
      <c r="I5" s="9" t="s">
        <v>8</v>
      </c>
      <c r="J5" s="9" t="s">
        <v>15</v>
      </c>
      <c r="K5" s="9" t="s">
        <v>9</v>
      </c>
      <c r="L5" s="9" t="s">
        <v>16</v>
      </c>
      <c r="M5" s="9" t="s">
        <v>17</v>
      </c>
      <c r="N5" s="24" t="s">
        <v>18</v>
      </c>
      <c r="O5" s="126" t="s">
        <v>19</v>
      </c>
      <c r="P5" s="127"/>
      <c r="Q5" s="10"/>
      <c r="R5" s="35"/>
      <c r="S5" s="1"/>
      <c r="T5" s="1"/>
      <c r="U5" s="1"/>
      <c r="V5" s="3"/>
      <c r="W5" s="26"/>
      <c r="Y5" s="16"/>
    </row>
    <row r="6" spans="1:25">
      <c r="A6" s="48">
        <v>15650</v>
      </c>
      <c r="C6" s="25" t="s">
        <v>20</v>
      </c>
      <c r="D6" s="64">
        <f>MAX(A4:A899)</f>
        <v>156832</v>
      </c>
      <c r="F6" s="15"/>
      <c r="G6" s="25"/>
      <c r="H6" s="2"/>
      <c r="I6" s="2"/>
      <c r="J6" s="2"/>
      <c r="K6" s="2"/>
      <c r="L6" s="2"/>
      <c r="M6" s="2"/>
      <c r="N6" s="26"/>
      <c r="Q6">
        <v>1</v>
      </c>
      <c r="R6" s="36">
        <v>10046</v>
      </c>
      <c r="S6" s="3">
        <v>17385.3</v>
      </c>
      <c r="T6" s="5">
        <v>4</v>
      </c>
      <c r="U6" s="3">
        <v>19.46909779632643</v>
      </c>
      <c r="V6" s="3">
        <f>((U6-T6)^2)/U6</f>
        <v>12.290912970680273</v>
      </c>
      <c r="W6" s="26">
        <f>V6+W5</f>
        <v>12.290912970680273</v>
      </c>
      <c r="Y6" s="16"/>
    </row>
    <row r="7" spans="1:25">
      <c r="A7" s="48">
        <v>17056</v>
      </c>
      <c r="C7" s="25" t="s">
        <v>21</v>
      </c>
      <c r="D7" s="26">
        <f>AVERAGE(A4:A899)</f>
        <v>58541.8828125</v>
      </c>
      <c r="F7" s="15"/>
      <c r="G7" s="27">
        <v>1</v>
      </c>
      <c r="H7" s="3">
        <f>Min</f>
        <v>10046</v>
      </c>
      <c r="I7" s="3">
        <f t="shared" ref="I7:I26" si="0">H7+Amplitud</f>
        <v>17385.3</v>
      </c>
      <c r="J7" s="3">
        <f>(I7+H7)/2</f>
        <v>13715.65</v>
      </c>
      <c r="K7" s="5">
        <f t="array" ref="K7:K26">FREQUENCY(A4:A899,I7:I26)</f>
        <v>4</v>
      </c>
      <c r="L7" s="6">
        <f t="shared" ref="L7:L26" si="1">K7/N</f>
        <v>4.464285714285714E-3</v>
      </c>
      <c r="M7" s="3">
        <f>$O$7*EXP((((J7-Media)/DesvStd)^2)*(-0.5))*Amplitud</f>
        <v>2.1728903790542889E-2</v>
      </c>
      <c r="N7" s="26">
        <f t="shared" ref="N7:N26" si="2">M7*N</f>
        <v>19.46909779632643</v>
      </c>
      <c r="O7" s="17">
        <f>(1/(DesvStd*SQRTPI(2)))</f>
        <v>1.6495470273096534E-5</v>
      </c>
      <c r="Q7">
        <v>2</v>
      </c>
      <c r="R7" s="36">
        <v>17385.3</v>
      </c>
      <c r="S7" s="3">
        <v>24724.6</v>
      </c>
      <c r="T7" s="5">
        <v>20</v>
      </c>
      <c r="U7" s="3">
        <v>32.630540611704141</v>
      </c>
      <c r="V7" s="3">
        <f t="shared" ref="V7:V20" si="3">((U7-T7)^2)/U7</f>
        <v>4.8889951914154359</v>
      </c>
      <c r="W7" s="26">
        <f t="shared" ref="W7:W21" si="4">V7+W6</f>
        <v>17.179908162095707</v>
      </c>
      <c r="Y7" s="16"/>
    </row>
    <row r="8" spans="1:25">
      <c r="A8" s="48">
        <v>17601</v>
      </c>
      <c r="C8" s="25" t="s">
        <v>22</v>
      </c>
      <c r="D8" s="26">
        <f>_xlfn.STDEV.P(A4:A899)</f>
        <v>24184.959494734259</v>
      </c>
      <c r="F8" s="15"/>
      <c r="G8" s="27">
        <v>2</v>
      </c>
      <c r="H8" s="3">
        <f t="shared" ref="H8:H26" si="5">H7+Amplitud</f>
        <v>17385.3</v>
      </c>
      <c r="I8" s="3">
        <f t="shared" si="0"/>
        <v>24724.6</v>
      </c>
      <c r="J8" s="3">
        <f t="shared" ref="J8:J26" si="6">(I8+H8)/2</f>
        <v>21054.949999999997</v>
      </c>
      <c r="K8" s="5">
        <v>20</v>
      </c>
      <c r="L8" s="6">
        <f t="shared" si="1"/>
        <v>2.2321428571428572E-2</v>
      </c>
      <c r="M8" s="3">
        <f t="shared" ref="M8:M26" si="7">$O$7*EXP((((J8-Media)/DesvStd)^2)*(-0.5))*Amplitud</f>
        <v>3.6418014075562659E-2</v>
      </c>
      <c r="N8" s="26">
        <f t="shared" si="2"/>
        <v>32.630540611704141</v>
      </c>
      <c r="Q8">
        <v>3</v>
      </c>
      <c r="R8" s="36">
        <v>24724.6</v>
      </c>
      <c r="S8" s="3">
        <v>32063.899999999998</v>
      </c>
      <c r="T8" s="5">
        <v>67</v>
      </c>
      <c r="U8" s="3">
        <v>49.877878491819565</v>
      </c>
      <c r="V8" s="3">
        <f t="shared" si="3"/>
        <v>5.8776967626836241</v>
      </c>
      <c r="W8" s="26">
        <f t="shared" si="4"/>
        <v>23.05760492477933</v>
      </c>
      <c r="Y8" s="16"/>
    </row>
    <row r="9" spans="1:25">
      <c r="A9" s="48">
        <v>18297</v>
      </c>
      <c r="C9" s="25" t="s">
        <v>23</v>
      </c>
      <c r="D9" s="64">
        <f>1/Media</f>
        <v>1.7081787464930622E-5</v>
      </c>
      <c r="F9" s="15"/>
      <c r="G9" s="27">
        <v>3</v>
      </c>
      <c r="H9" s="3">
        <f t="shared" si="5"/>
        <v>24724.6</v>
      </c>
      <c r="I9" s="3">
        <f t="shared" si="0"/>
        <v>32063.899999999998</v>
      </c>
      <c r="J9" s="3">
        <f t="shared" si="6"/>
        <v>28394.25</v>
      </c>
      <c r="K9" s="5">
        <v>67</v>
      </c>
      <c r="L9" s="6">
        <f t="shared" si="1"/>
        <v>7.4776785714285712E-2</v>
      </c>
      <c r="M9" s="3">
        <f t="shared" si="7"/>
        <v>5.5667275102477196E-2</v>
      </c>
      <c r="N9" s="26">
        <f t="shared" si="2"/>
        <v>49.877878491819565</v>
      </c>
      <c r="Q9">
        <v>4</v>
      </c>
      <c r="R9" s="36">
        <v>32063.899999999998</v>
      </c>
      <c r="S9" s="3">
        <v>39403.199999999997</v>
      </c>
      <c r="T9" s="5">
        <v>76</v>
      </c>
      <c r="U9" s="3">
        <v>69.533955941675714</v>
      </c>
      <c r="V9" s="3">
        <f t="shared" si="3"/>
        <v>0.60128501532776768</v>
      </c>
      <c r="W9" s="26">
        <f t="shared" si="4"/>
        <v>23.658889940107098</v>
      </c>
      <c r="Y9" s="16"/>
    </row>
    <row r="10" spans="1:25">
      <c r="A10" s="48">
        <v>19333</v>
      </c>
      <c r="C10" s="25" t="s">
        <v>24</v>
      </c>
      <c r="D10" s="64">
        <v>20</v>
      </c>
      <c r="F10" s="15"/>
      <c r="G10" s="27">
        <v>4</v>
      </c>
      <c r="H10" s="3">
        <f t="shared" si="5"/>
        <v>32063.899999999998</v>
      </c>
      <c r="I10" s="3">
        <f t="shared" si="0"/>
        <v>39403.199999999997</v>
      </c>
      <c r="J10" s="3">
        <f t="shared" si="6"/>
        <v>35733.549999999996</v>
      </c>
      <c r="K10" s="5">
        <v>76</v>
      </c>
      <c r="L10" s="6">
        <f t="shared" si="1"/>
        <v>8.4821428571428575E-2</v>
      </c>
      <c r="M10" s="3">
        <f t="shared" si="7"/>
        <v>7.7604861542048792E-2</v>
      </c>
      <c r="N10" s="26">
        <f t="shared" si="2"/>
        <v>69.533955941675714</v>
      </c>
      <c r="Q10">
        <v>5</v>
      </c>
      <c r="R10" s="36">
        <v>39403.199999999997</v>
      </c>
      <c r="S10" s="3">
        <v>46742.5</v>
      </c>
      <c r="T10" s="5">
        <v>111</v>
      </c>
      <c r="U10" s="3">
        <v>88.407918310085563</v>
      </c>
      <c r="V10" s="3">
        <f t="shared" si="3"/>
        <v>5.7732629026911564</v>
      </c>
      <c r="W10" s="26">
        <f t="shared" si="4"/>
        <v>29.432152842798253</v>
      </c>
      <c r="Y10" s="16"/>
    </row>
    <row r="11" spans="1:25" ht="15" thickBot="1">
      <c r="A11" s="48">
        <v>19560</v>
      </c>
      <c r="C11" s="65" t="s">
        <v>25</v>
      </c>
      <c r="D11" s="31">
        <f>(Max-Min)/K</f>
        <v>7339.3</v>
      </c>
      <c r="F11" s="15"/>
      <c r="G11" s="27">
        <v>5</v>
      </c>
      <c r="H11" s="3">
        <f t="shared" si="5"/>
        <v>39403.199999999997</v>
      </c>
      <c r="I11" s="3">
        <f t="shared" si="0"/>
        <v>46742.5</v>
      </c>
      <c r="J11" s="3">
        <f t="shared" si="6"/>
        <v>43072.85</v>
      </c>
      <c r="K11" s="5">
        <v>111</v>
      </c>
      <c r="L11" s="6">
        <f t="shared" si="1"/>
        <v>0.12388392857142858</v>
      </c>
      <c r="M11" s="3">
        <f t="shared" si="7"/>
        <v>9.8669551685363358E-2</v>
      </c>
      <c r="N11" s="26">
        <f t="shared" si="2"/>
        <v>88.407918310085563</v>
      </c>
      <c r="Q11">
        <v>6</v>
      </c>
      <c r="R11" s="36">
        <v>46742.5</v>
      </c>
      <c r="S11" s="3">
        <v>54081.8</v>
      </c>
      <c r="T11" s="5">
        <v>145</v>
      </c>
      <c r="U11" s="3">
        <v>102.51576397395645</v>
      </c>
      <c r="V11" s="3">
        <f t="shared" si="3"/>
        <v>17.606173341059073</v>
      </c>
      <c r="W11" s="26">
        <f t="shared" si="4"/>
        <v>47.038326183857322</v>
      </c>
      <c r="Y11" s="16"/>
    </row>
    <row r="12" spans="1:25">
      <c r="A12" s="48">
        <v>19706</v>
      </c>
      <c r="C12" s="63"/>
      <c r="F12" s="15"/>
      <c r="G12" s="27">
        <v>6</v>
      </c>
      <c r="H12" s="3">
        <f t="shared" si="5"/>
        <v>46742.5</v>
      </c>
      <c r="I12" s="3">
        <f t="shared" si="0"/>
        <v>54081.8</v>
      </c>
      <c r="J12" s="3">
        <f t="shared" si="6"/>
        <v>50412.15</v>
      </c>
      <c r="K12" s="5">
        <v>145</v>
      </c>
      <c r="L12" s="6">
        <f t="shared" si="1"/>
        <v>0.16183035714285715</v>
      </c>
      <c r="M12" s="3">
        <f t="shared" si="7"/>
        <v>0.11441491514950497</v>
      </c>
      <c r="N12" s="26">
        <f t="shared" si="2"/>
        <v>102.51576397395645</v>
      </c>
      <c r="Q12">
        <v>7</v>
      </c>
      <c r="R12" s="36">
        <v>54081.8</v>
      </c>
      <c r="S12" s="3">
        <v>61421.100000000006</v>
      </c>
      <c r="T12" s="5">
        <v>182</v>
      </c>
      <c r="U12" s="3">
        <v>108.41650472148746</v>
      </c>
      <c r="V12" s="3">
        <f t="shared" si="3"/>
        <v>49.941941877874918</v>
      </c>
      <c r="W12" s="26">
        <f t="shared" si="4"/>
        <v>96.980268061732232</v>
      </c>
      <c r="Y12" s="16"/>
    </row>
    <row r="13" spans="1:25">
      <c r="A13" s="48">
        <v>20485</v>
      </c>
      <c r="F13" s="15"/>
      <c r="G13" s="27">
        <v>7</v>
      </c>
      <c r="H13" s="3">
        <f t="shared" si="5"/>
        <v>54081.8</v>
      </c>
      <c r="I13" s="3">
        <f t="shared" si="0"/>
        <v>61421.100000000006</v>
      </c>
      <c r="J13" s="3">
        <f t="shared" si="6"/>
        <v>57751.450000000004</v>
      </c>
      <c r="K13" s="5">
        <v>182</v>
      </c>
      <c r="L13" s="6">
        <f t="shared" si="1"/>
        <v>0.203125</v>
      </c>
      <c r="M13" s="3">
        <f t="shared" si="7"/>
        <v>0.12100056330523154</v>
      </c>
      <c r="N13" s="26">
        <f t="shared" si="2"/>
        <v>108.41650472148746</v>
      </c>
      <c r="Q13">
        <v>8</v>
      </c>
      <c r="R13" s="36">
        <v>61421.100000000006</v>
      </c>
      <c r="S13" s="3">
        <v>68760.400000000009</v>
      </c>
      <c r="T13" s="5">
        <v>91</v>
      </c>
      <c r="U13" s="3">
        <v>104.5695917368556</v>
      </c>
      <c r="V13" s="3">
        <f t="shared" si="3"/>
        <v>1.760873470447353</v>
      </c>
      <c r="W13" s="26">
        <f t="shared" si="4"/>
        <v>98.741141532179583</v>
      </c>
      <c r="Y13" s="16"/>
    </row>
    <row r="14" spans="1:25">
      <c r="A14" s="48">
        <v>20951</v>
      </c>
      <c r="F14" s="15"/>
      <c r="G14" s="27">
        <v>8</v>
      </c>
      <c r="H14" s="3">
        <f t="shared" si="5"/>
        <v>61421.100000000006</v>
      </c>
      <c r="I14" s="3">
        <f t="shared" si="0"/>
        <v>68760.400000000009</v>
      </c>
      <c r="J14" s="3">
        <f t="shared" si="6"/>
        <v>65090.750000000007</v>
      </c>
      <c r="K14" s="5">
        <v>91</v>
      </c>
      <c r="L14" s="6">
        <f t="shared" si="1"/>
        <v>0.1015625</v>
      </c>
      <c r="M14" s="3">
        <f t="shared" si="7"/>
        <v>0.11670713363488348</v>
      </c>
      <c r="N14" s="26">
        <f t="shared" si="2"/>
        <v>104.5695917368556</v>
      </c>
      <c r="Q14">
        <v>9</v>
      </c>
      <c r="R14" s="36">
        <v>68760.400000000009</v>
      </c>
      <c r="S14" s="3">
        <v>76099.700000000012</v>
      </c>
      <c r="T14" s="5">
        <v>62</v>
      </c>
      <c r="U14" s="3">
        <v>91.985777694445915</v>
      </c>
      <c r="V14" s="3">
        <f t="shared" si="3"/>
        <v>9.7748465738635648</v>
      </c>
      <c r="W14" s="26">
        <f t="shared" si="4"/>
        <v>108.51598810604315</v>
      </c>
      <c r="Y14" s="16"/>
    </row>
    <row r="15" spans="1:25">
      <c r="A15" s="48">
        <v>21011</v>
      </c>
      <c r="F15" s="15"/>
      <c r="G15" s="27">
        <v>9</v>
      </c>
      <c r="H15" s="3">
        <f t="shared" si="5"/>
        <v>68760.400000000009</v>
      </c>
      <c r="I15" s="3">
        <f t="shared" si="0"/>
        <v>76099.700000000012</v>
      </c>
      <c r="J15" s="3">
        <f t="shared" si="6"/>
        <v>72430.050000000017</v>
      </c>
      <c r="K15" s="5">
        <v>62</v>
      </c>
      <c r="L15" s="6">
        <f t="shared" si="1"/>
        <v>6.9196428571428575E-2</v>
      </c>
      <c r="M15" s="3">
        <f t="shared" si="7"/>
        <v>0.1026626983196941</v>
      </c>
      <c r="N15" s="26">
        <f t="shared" si="2"/>
        <v>91.985777694445915</v>
      </c>
      <c r="Q15">
        <v>10</v>
      </c>
      <c r="R15" s="36">
        <v>76099.700000000012</v>
      </c>
      <c r="S15" s="3">
        <v>83439.000000000015</v>
      </c>
      <c r="T15" s="5">
        <v>29</v>
      </c>
      <c r="U15" s="3">
        <v>73.797426614436645</v>
      </c>
      <c r="V15" s="3">
        <f t="shared" si="3"/>
        <v>27.193487948579143</v>
      </c>
      <c r="W15" s="26">
        <f t="shared" si="4"/>
        <v>135.70947605462229</v>
      </c>
      <c r="Y15" s="16"/>
    </row>
    <row r="16" spans="1:25">
      <c r="A16" s="48">
        <v>21386</v>
      </c>
      <c r="F16" s="15"/>
      <c r="G16" s="27">
        <v>10</v>
      </c>
      <c r="H16" s="3">
        <f t="shared" si="5"/>
        <v>76099.700000000012</v>
      </c>
      <c r="I16" s="3">
        <f t="shared" si="0"/>
        <v>83439.000000000015</v>
      </c>
      <c r="J16" s="3">
        <f t="shared" si="6"/>
        <v>79769.350000000006</v>
      </c>
      <c r="K16" s="5">
        <v>29</v>
      </c>
      <c r="L16" s="6">
        <f t="shared" si="1"/>
        <v>3.2366071428571432E-2</v>
      </c>
      <c r="M16" s="3">
        <f t="shared" si="7"/>
        <v>8.2363199346469476E-2</v>
      </c>
      <c r="N16" s="26">
        <f t="shared" si="2"/>
        <v>73.797426614436645</v>
      </c>
      <c r="Q16">
        <v>11</v>
      </c>
      <c r="R16" s="36">
        <v>83439.000000000015</v>
      </c>
      <c r="S16" s="3">
        <v>90778.300000000017</v>
      </c>
      <c r="T16" s="5">
        <v>19</v>
      </c>
      <c r="U16" s="3">
        <v>53.996674360819043</v>
      </c>
      <c r="V16" s="3">
        <f t="shared" si="3"/>
        <v>22.682271284579741</v>
      </c>
      <c r="W16" s="26">
        <f t="shared" si="4"/>
        <v>158.39174733920203</v>
      </c>
      <c r="Y16" s="16"/>
    </row>
    <row r="17" spans="1:32">
      <c r="A17" s="48">
        <v>21867</v>
      </c>
      <c r="F17" s="15"/>
      <c r="G17" s="27">
        <v>11</v>
      </c>
      <c r="H17" s="3">
        <f t="shared" si="5"/>
        <v>83439.000000000015</v>
      </c>
      <c r="I17" s="3">
        <f t="shared" si="0"/>
        <v>90778.300000000017</v>
      </c>
      <c r="J17" s="3">
        <f t="shared" si="6"/>
        <v>87108.650000000023</v>
      </c>
      <c r="K17" s="5">
        <v>19</v>
      </c>
      <c r="L17" s="6">
        <f t="shared" si="1"/>
        <v>2.1205357142857144E-2</v>
      </c>
      <c r="M17" s="3">
        <f t="shared" si="7"/>
        <v>6.0264145491985541E-2</v>
      </c>
      <c r="N17" s="26">
        <f t="shared" si="2"/>
        <v>53.996674360819043</v>
      </c>
      <c r="Q17">
        <v>12</v>
      </c>
      <c r="R17" s="36">
        <v>90778.300000000017</v>
      </c>
      <c r="S17" s="3">
        <v>98117.60000000002</v>
      </c>
      <c r="T17" s="5">
        <v>17</v>
      </c>
      <c r="U17" s="3">
        <v>36.032804774651439</v>
      </c>
      <c r="V17" s="3">
        <f t="shared" si="3"/>
        <v>10.05327395009868</v>
      </c>
      <c r="W17" s="26">
        <f t="shared" si="4"/>
        <v>168.44502128930071</v>
      </c>
      <c r="Y17" s="16"/>
    </row>
    <row r="18" spans="1:32">
      <c r="A18" s="48">
        <v>22079</v>
      </c>
      <c r="F18" s="15"/>
      <c r="G18" s="27">
        <v>12</v>
      </c>
      <c r="H18" s="3">
        <f t="shared" si="5"/>
        <v>90778.300000000017</v>
      </c>
      <c r="I18" s="3">
        <f t="shared" si="0"/>
        <v>98117.60000000002</v>
      </c>
      <c r="J18" s="3">
        <f t="shared" si="6"/>
        <v>94447.950000000012</v>
      </c>
      <c r="K18" s="5">
        <v>17</v>
      </c>
      <c r="L18" s="6">
        <f t="shared" si="1"/>
        <v>1.8973214285714284E-2</v>
      </c>
      <c r="M18" s="3">
        <f t="shared" si="7"/>
        <v>4.0215183900280622E-2</v>
      </c>
      <c r="N18" s="26">
        <f t="shared" si="2"/>
        <v>36.032804774651439</v>
      </c>
      <c r="Q18">
        <v>13</v>
      </c>
      <c r="R18" s="36">
        <v>98117.60000000002</v>
      </c>
      <c r="S18" s="3">
        <v>105456.90000000002</v>
      </c>
      <c r="T18" s="5">
        <v>16</v>
      </c>
      <c r="U18" s="3">
        <v>21.929785621530318</v>
      </c>
      <c r="V18" s="3">
        <f t="shared" si="3"/>
        <v>1.6034063498908921</v>
      </c>
      <c r="W18" s="26">
        <f t="shared" si="4"/>
        <v>170.0484276391916</v>
      </c>
      <c r="Y18" s="16"/>
    </row>
    <row r="19" spans="1:32">
      <c r="A19" s="48">
        <v>22556</v>
      </c>
      <c r="F19" s="15"/>
      <c r="G19" s="27">
        <v>13</v>
      </c>
      <c r="H19" s="3">
        <f t="shared" si="5"/>
        <v>98117.60000000002</v>
      </c>
      <c r="I19" s="3">
        <f t="shared" si="0"/>
        <v>105456.90000000002</v>
      </c>
      <c r="J19" s="3">
        <f t="shared" si="6"/>
        <v>101787.25000000003</v>
      </c>
      <c r="K19" s="5">
        <v>16</v>
      </c>
      <c r="L19" s="6">
        <f t="shared" si="1"/>
        <v>1.7857142857142856E-2</v>
      </c>
      <c r="M19" s="3">
        <f t="shared" si="7"/>
        <v>2.4475207166886514E-2</v>
      </c>
      <c r="N19" s="26">
        <f t="shared" si="2"/>
        <v>21.929785621530318</v>
      </c>
      <c r="Q19">
        <v>14</v>
      </c>
      <c r="R19" s="36">
        <v>105456.90000000002</v>
      </c>
      <c r="S19" s="3">
        <v>112796.20000000003</v>
      </c>
      <c r="T19" s="5">
        <v>15</v>
      </c>
      <c r="U19" s="3">
        <v>12.17239298338799</v>
      </c>
      <c r="V19" s="3">
        <f t="shared" si="3"/>
        <v>0.65684384749202296</v>
      </c>
      <c r="W19" s="26">
        <f t="shared" si="4"/>
        <v>170.70527148668361</v>
      </c>
      <c r="Y19" s="16"/>
    </row>
    <row r="20" spans="1:32" ht="15" thickBot="1">
      <c r="A20" s="48">
        <v>22839</v>
      </c>
      <c r="F20" s="15"/>
      <c r="G20" s="27">
        <v>14</v>
      </c>
      <c r="H20" s="3">
        <f t="shared" si="5"/>
        <v>105456.90000000002</v>
      </c>
      <c r="I20" s="3">
        <f t="shared" si="0"/>
        <v>112796.20000000003</v>
      </c>
      <c r="J20" s="3">
        <f t="shared" si="6"/>
        <v>109126.55000000002</v>
      </c>
      <c r="K20" s="5">
        <v>15</v>
      </c>
      <c r="L20" s="6">
        <f t="shared" si="1"/>
        <v>1.6741071428571428E-2</v>
      </c>
      <c r="M20" s="3">
        <f t="shared" si="7"/>
        <v>1.3585260026102667E-2</v>
      </c>
      <c r="N20" s="26">
        <f t="shared" si="2"/>
        <v>12.17239298338799</v>
      </c>
      <c r="Q20">
        <v>15</v>
      </c>
      <c r="R20" s="37">
        <v>112796.20000000003</v>
      </c>
      <c r="S20" s="29">
        <v>156832</v>
      </c>
      <c r="T20" s="38">
        <f>SUM(K21:K26)</f>
        <v>42</v>
      </c>
      <c r="U20" s="29">
        <f>SUM(N21:N26)</f>
        <v>10.877531853518729</v>
      </c>
      <c r="V20" s="29">
        <f t="shared" si="3"/>
        <v>89.046673139864012</v>
      </c>
      <c r="W20" s="31">
        <f t="shared" si="4"/>
        <v>259.75194462654764</v>
      </c>
      <c r="Y20" s="16"/>
    </row>
    <row r="21" spans="1:32">
      <c r="A21" s="48">
        <v>23043</v>
      </c>
      <c r="F21" s="15"/>
      <c r="G21" s="27">
        <v>15</v>
      </c>
      <c r="H21" s="3">
        <f t="shared" si="5"/>
        <v>112796.20000000003</v>
      </c>
      <c r="I21" s="3">
        <f t="shared" si="0"/>
        <v>120135.50000000003</v>
      </c>
      <c r="J21" s="3">
        <f t="shared" si="6"/>
        <v>116465.85000000003</v>
      </c>
      <c r="K21" s="5">
        <v>9</v>
      </c>
      <c r="L21" s="6">
        <f t="shared" si="1"/>
        <v>1.0044642857142858E-2</v>
      </c>
      <c r="M21" s="3">
        <f t="shared" si="7"/>
        <v>6.8772497402135166E-3</v>
      </c>
      <c r="N21" s="26">
        <f t="shared" si="2"/>
        <v>6.1620157672313107</v>
      </c>
      <c r="R21" s="4"/>
      <c r="S21" s="4"/>
      <c r="T21" s="7"/>
      <c r="U21" s="4"/>
      <c r="V21" s="4"/>
      <c r="W21" s="45">
        <f t="shared" si="4"/>
        <v>259.75194462654764</v>
      </c>
      <c r="X21" s="46" t="s">
        <v>26</v>
      </c>
      <c r="Y21" s="16"/>
      <c r="AA21" s="128"/>
      <c r="AB21" s="128"/>
      <c r="AC21" s="128"/>
      <c r="AD21" s="128"/>
      <c r="AE21" s="128"/>
      <c r="AF21" s="128"/>
    </row>
    <row r="22" spans="1:32">
      <c r="A22" s="48">
        <v>23342</v>
      </c>
      <c r="F22" s="15"/>
      <c r="G22" s="27">
        <v>16</v>
      </c>
      <c r="H22" s="3">
        <f t="shared" si="5"/>
        <v>120135.50000000003</v>
      </c>
      <c r="I22" s="3">
        <f t="shared" si="0"/>
        <v>127474.80000000003</v>
      </c>
      <c r="J22" s="3">
        <f t="shared" si="6"/>
        <v>123805.15000000002</v>
      </c>
      <c r="K22" s="5">
        <v>12</v>
      </c>
      <c r="L22" s="6">
        <f t="shared" si="1"/>
        <v>1.3392857142857142E-2</v>
      </c>
      <c r="M22" s="3">
        <f t="shared" si="7"/>
        <v>3.1751693756427368E-3</v>
      </c>
      <c r="N22" s="26">
        <f t="shared" si="2"/>
        <v>2.8449517605758921</v>
      </c>
      <c r="O22" s="4"/>
      <c r="R22" s="4" t="s">
        <v>27</v>
      </c>
      <c r="S22" s="4"/>
      <c r="U22" s="4"/>
      <c r="V22" s="4"/>
      <c r="W22" s="47">
        <v>21</v>
      </c>
      <c r="X22" s="46" t="s">
        <v>28</v>
      </c>
      <c r="Y22" s="16"/>
    </row>
    <row r="23" spans="1:32">
      <c r="A23" s="48">
        <v>23455</v>
      </c>
      <c r="F23" s="15"/>
      <c r="G23" s="27">
        <v>17</v>
      </c>
      <c r="H23" s="3">
        <f t="shared" si="5"/>
        <v>127474.80000000003</v>
      </c>
      <c r="I23" s="3">
        <f t="shared" si="0"/>
        <v>134814.10000000003</v>
      </c>
      <c r="J23" s="3">
        <f t="shared" si="6"/>
        <v>131144.45000000004</v>
      </c>
      <c r="K23" s="1">
        <v>5</v>
      </c>
      <c r="L23" s="6">
        <f t="shared" si="1"/>
        <v>5.580357142857143E-3</v>
      </c>
      <c r="M23" s="3">
        <f t="shared" si="7"/>
        <v>1.3369779973139298E-3</v>
      </c>
      <c r="N23" s="26">
        <f t="shared" si="2"/>
        <v>1.1979322855932812</v>
      </c>
      <c r="R23" s="4" t="s">
        <v>29</v>
      </c>
      <c r="S23" s="4" t="s">
        <v>30</v>
      </c>
      <c r="U23" s="4"/>
      <c r="V23" s="4"/>
      <c r="W23" s="4"/>
      <c r="Y23" s="16"/>
    </row>
    <row r="24" spans="1:32" ht="15" thickBot="1">
      <c r="A24" s="48">
        <v>23819</v>
      </c>
      <c r="F24" s="15"/>
      <c r="G24" s="27">
        <v>18</v>
      </c>
      <c r="H24" s="3">
        <f t="shared" si="5"/>
        <v>134814.10000000003</v>
      </c>
      <c r="I24" s="3">
        <f t="shared" si="0"/>
        <v>142153.40000000002</v>
      </c>
      <c r="J24" s="3">
        <f t="shared" si="6"/>
        <v>138483.75000000003</v>
      </c>
      <c r="K24" s="1">
        <v>9</v>
      </c>
      <c r="L24" s="6">
        <f t="shared" si="1"/>
        <v>1.0044642857142858E-2</v>
      </c>
      <c r="M24" s="3">
        <f t="shared" si="7"/>
        <v>5.1343667164562674E-4</v>
      </c>
      <c r="N24" s="26">
        <f t="shared" si="2"/>
        <v>0.46003925779448157</v>
      </c>
      <c r="R24" s="4"/>
      <c r="S24" s="4" t="s">
        <v>31</v>
      </c>
      <c r="U24" s="4"/>
      <c r="V24" s="4"/>
      <c r="W24" s="4"/>
      <c r="Y24" s="16"/>
    </row>
    <row r="25" spans="1:32">
      <c r="A25" s="48">
        <v>23907</v>
      </c>
      <c r="F25" s="15"/>
      <c r="G25" s="27">
        <v>19</v>
      </c>
      <c r="H25" s="3">
        <f t="shared" si="5"/>
        <v>142153.40000000002</v>
      </c>
      <c r="I25" s="3">
        <f t="shared" si="0"/>
        <v>149492.70000000001</v>
      </c>
      <c r="J25" s="3">
        <f t="shared" si="6"/>
        <v>145823.05000000002</v>
      </c>
      <c r="K25" s="1">
        <v>6</v>
      </c>
      <c r="L25" s="6">
        <f t="shared" si="1"/>
        <v>6.6964285714285711E-3</v>
      </c>
      <c r="M25" s="3">
        <f t="shared" si="7"/>
        <v>1.7982694658494054E-4</v>
      </c>
      <c r="N25" s="26">
        <f t="shared" si="2"/>
        <v>0.16112494414010672</v>
      </c>
      <c r="Q25" s="117" t="s">
        <v>32</v>
      </c>
      <c r="R25" s="118"/>
      <c r="S25" s="118"/>
      <c r="T25" s="118"/>
      <c r="U25" s="118"/>
      <c r="V25" s="118"/>
      <c r="W25" s="118"/>
      <c r="X25" s="118"/>
      <c r="Y25" s="119"/>
    </row>
    <row r="26" spans="1:32" ht="15" thickBot="1">
      <c r="A26" s="48">
        <v>24345</v>
      </c>
      <c r="F26" s="15"/>
      <c r="G26" s="28">
        <v>20</v>
      </c>
      <c r="H26" s="29">
        <f t="shared" si="5"/>
        <v>149492.70000000001</v>
      </c>
      <c r="I26" s="29">
        <f t="shared" si="0"/>
        <v>156832</v>
      </c>
      <c r="J26" s="29">
        <f t="shared" si="6"/>
        <v>153162.35</v>
      </c>
      <c r="K26" s="30">
        <v>1</v>
      </c>
      <c r="L26" s="29">
        <f t="shared" si="1"/>
        <v>1.1160714285714285E-3</v>
      </c>
      <c r="M26" s="29">
        <f t="shared" si="7"/>
        <v>5.744178368711685E-5</v>
      </c>
      <c r="N26" s="31">
        <f t="shared" si="2"/>
        <v>5.1467838183656696E-2</v>
      </c>
      <c r="Q26" s="120"/>
      <c r="R26" s="121"/>
      <c r="S26" s="121"/>
      <c r="T26" s="121"/>
      <c r="U26" s="121"/>
      <c r="V26" s="121"/>
      <c r="W26" s="121"/>
      <c r="X26" s="121"/>
      <c r="Y26" s="122"/>
    </row>
    <row r="27" spans="1:32" ht="15" thickBot="1">
      <c r="A27" s="48">
        <v>24604</v>
      </c>
      <c r="F27" s="15"/>
      <c r="G27" s="8"/>
      <c r="H27" s="4"/>
      <c r="I27" s="4"/>
      <c r="J27" s="4"/>
      <c r="L27" s="4"/>
      <c r="M27" s="4"/>
      <c r="Q27" s="123"/>
      <c r="R27" s="124"/>
      <c r="S27" s="124"/>
      <c r="T27" s="124"/>
      <c r="U27" s="124"/>
      <c r="V27" s="124"/>
      <c r="W27" s="124"/>
      <c r="X27" s="124"/>
      <c r="Y27" s="125"/>
    </row>
    <row r="28" spans="1:32" ht="15" thickBot="1">
      <c r="A28" s="48">
        <v>24912</v>
      </c>
      <c r="F28" s="15"/>
      <c r="G28" s="8"/>
      <c r="H28" s="4"/>
      <c r="I28" s="4"/>
      <c r="J28" s="4"/>
      <c r="L28" s="4"/>
      <c r="M28" s="4"/>
      <c r="Q28" s="90" t="s">
        <v>33</v>
      </c>
      <c r="R28" s="91"/>
      <c r="S28" s="91"/>
      <c r="T28" s="91"/>
      <c r="U28" s="91"/>
      <c r="V28" s="91"/>
      <c r="W28" s="91"/>
      <c r="X28" s="91"/>
      <c r="Y28" s="92"/>
    </row>
    <row r="29" spans="1:32" ht="15" thickBot="1">
      <c r="A29" s="48">
        <v>24954</v>
      </c>
      <c r="F29" s="18"/>
      <c r="G29" s="19"/>
      <c r="H29" s="20"/>
      <c r="I29" s="20"/>
      <c r="J29" s="20"/>
      <c r="K29" s="21"/>
      <c r="L29" s="20"/>
      <c r="M29" s="20"/>
      <c r="N29" s="20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</row>
    <row r="30" spans="1:32" ht="15" thickBot="1">
      <c r="A30" s="48">
        <v>25338</v>
      </c>
      <c r="G30" s="8"/>
      <c r="H30" s="4"/>
      <c r="I30" s="4"/>
      <c r="J30" s="4"/>
      <c r="L30" s="4"/>
      <c r="M30" s="4"/>
    </row>
    <row r="31" spans="1:32" ht="15" thickBot="1">
      <c r="A31" s="48">
        <v>25500</v>
      </c>
      <c r="F31" s="11"/>
      <c r="G31" s="50"/>
      <c r="H31" s="13"/>
      <c r="I31" s="13"/>
      <c r="J31" s="13"/>
      <c r="K31" s="12"/>
      <c r="L31" s="13"/>
      <c r="M31" s="13"/>
      <c r="N31" s="13"/>
      <c r="O31" s="12"/>
      <c r="P31" s="12"/>
      <c r="Q31" s="12"/>
      <c r="R31" s="12"/>
      <c r="S31" s="14"/>
    </row>
    <row r="32" spans="1:32" ht="16.149999999999999" thickBot="1">
      <c r="A32" s="48">
        <v>25550</v>
      </c>
      <c r="F32" s="15"/>
      <c r="G32" s="105" t="s">
        <v>34</v>
      </c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7"/>
      <c r="S32" s="16"/>
    </row>
    <row r="33" spans="1:19" ht="15.6">
      <c r="A33" s="48">
        <v>25823</v>
      </c>
      <c r="F33" s="15"/>
      <c r="G33" s="42" t="s">
        <v>7</v>
      </c>
      <c r="H33" s="41" t="s">
        <v>8</v>
      </c>
      <c r="I33" s="41" t="s">
        <v>15</v>
      </c>
      <c r="J33" s="41" t="s">
        <v>9</v>
      </c>
      <c r="K33" s="41" t="s">
        <v>16</v>
      </c>
      <c r="L33" s="41" t="s">
        <v>35</v>
      </c>
      <c r="M33" s="41" t="s">
        <v>10</v>
      </c>
      <c r="N33" s="41" t="s">
        <v>36</v>
      </c>
      <c r="O33" s="41" t="s">
        <v>37</v>
      </c>
      <c r="P33" s="95" t="s">
        <v>38</v>
      </c>
      <c r="Q33" s="95"/>
      <c r="R33" s="43" t="s">
        <v>39</v>
      </c>
      <c r="S33" s="16"/>
    </row>
    <row r="34" spans="1:19">
      <c r="A34" s="48">
        <v>25883</v>
      </c>
      <c r="F34" s="15"/>
      <c r="G34" s="15"/>
      <c r="N34" s="1"/>
      <c r="O34" s="1"/>
      <c r="P34" s="144"/>
      <c r="Q34" s="145"/>
      <c r="R34" s="26"/>
      <c r="S34" s="16"/>
    </row>
    <row r="35" spans="1:19">
      <c r="A35" s="48">
        <v>25884</v>
      </c>
      <c r="F35" s="15"/>
      <c r="G35" s="36">
        <v>10046</v>
      </c>
      <c r="H35" s="3">
        <v>17385.3</v>
      </c>
      <c r="I35" s="3">
        <v>13715.65</v>
      </c>
      <c r="J35" s="5">
        <v>4</v>
      </c>
      <c r="K35" s="3">
        <v>4.464285714285714E-3</v>
      </c>
      <c r="L35" s="3">
        <v>2.1728903790542889E-2</v>
      </c>
      <c r="M35" s="3">
        <v>19.46909779632643</v>
      </c>
      <c r="N35" s="3">
        <f>K35+N34</f>
        <v>4.464285714285714E-3</v>
      </c>
      <c r="O35" s="3">
        <f>L35+O34</f>
        <v>2.1728903790542889E-2</v>
      </c>
      <c r="P35" s="146">
        <f>ABS(N35-O35)</f>
        <v>1.7264618076257177E-2</v>
      </c>
      <c r="Q35" s="147"/>
      <c r="R35" s="26">
        <f>MAX(P35,R34)</f>
        <v>1.7264618076257177E-2</v>
      </c>
      <c r="S35" s="16"/>
    </row>
    <row r="36" spans="1:19">
      <c r="A36" s="48">
        <v>25949</v>
      </c>
      <c r="F36" s="15"/>
      <c r="G36" s="36">
        <v>17385.3</v>
      </c>
      <c r="H36" s="3">
        <v>24724.6</v>
      </c>
      <c r="I36" s="3">
        <v>21054.949999999997</v>
      </c>
      <c r="J36" s="5">
        <v>20</v>
      </c>
      <c r="K36" s="3">
        <v>2.2321428571428572E-2</v>
      </c>
      <c r="L36" s="3">
        <v>3.6418014075562659E-2</v>
      </c>
      <c r="M36" s="3">
        <v>32.630540611704141</v>
      </c>
      <c r="N36" s="3">
        <f t="shared" ref="N36:N54" si="8">K36+N35</f>
        <v>2.6785714285714288E-2</v>
      </c>
      <c r="O36" s="3">
        <f t="shared" ref="O36:O54" si="9">L36+O35</f>
        <v>5.8146917866105548E-2</v>
      </c>
      <c r="P36" s="146">
        <f t="shared" ref="P36:P54" si="10">ABS(N36-O36)</f>
        <v>3.136120358039126E-2</v>
      </c>
      <c r="Q36" s="147"/>
      <c r="R36" s="26">
        <f>MAX(P36,R35)</f>
        <v>3.136120358039126E-2</v>
      </c>
      <c r="S36" s="16"/>
    </row>
    <row r="37" spans="1:19">
      <c r="A37" s="48">
        <v>26112</v>
      </c>
      <c r="F37" s="15"/>
      <c r="G37" s="36">
        <v>24724.6</v>
      </c>
      <c r="H37" s="3">
        <v>32063.899999999998</v>
      </c>
      <c r="I37" s="3">
        <v>28394.25</v>
      </c>
      <c r="J37" s="5">
        <v>67</v>
      </c>
      <c r="K37" s="3">
        <v>7.4776785714285712E-2</v>
      </c>
      <c r="L37" s="3">
        <v>5.5667275102477196E-2</v>
      </c>
      <c r="M37" s="3">
        <v>49.877878491819565</v>
      </c>
      <c r="N37" s="3">
        <f t="shared" si="8"/>
        <v>0.1015625</v>
      </c>
      <c r="O37" s="3">
        <f t="shared" si="9"/>
        <v>0.11381419296858275</v>
      </c>
      <c r="P37" s="146">
        <f t="shared" si="10"/>
        <v>1.225169296858275E-2</v>
      </c>
      <c r="Q37" s="147"/>
      <c r="R37" s="26">
        <f t="shared" ref="R37:R54" si="11">MAX(P37,R36)</f>
        <v>3.136120358039126E-2</v>
      </c>
      <c r="S37" s="16"/>
    </row>
    <row r="38" spans="1:19">
      <c r="A38" s="48">
        <v>26695</v>
      </c>
      <c r="F38" s="15"/>
      <c r="G38" s="36">
        <v>32063.899999999998</v>
      </c>
      <c r="H38" s="3">
        <v>39403.199999999997</v>
      </c>
      <c r="I38" s="3">
        <v>35733.549999999996</v>
      </c>
      <c r="J38" s="5">
        <v>76</v>
      </c>
      <c r="K38" s="3">
        <v>8.4821428571428575E-2</v>
      </c>
      <c r="L38" s="3">
        <v>7.7604861542048792E-2</v>
      </c>
      <c r="M38" s="3">
        <v>69.533955941675714</v>
      </c>
      <c r="N38" s="3">
        <f t="shared" si="8"/>
        <v>0.18638392857142858</v>
      </c>
      <c r="O38" s="3">
        <f t="shared" si="9"/>
        <v>0.19141905451063154</v>
      </c>
      <c r="P38" s="146">
        <f t="shared" si="10"/>
        <v>5.0351259392029668E-3</v>
      </c>
      <c r="Q38" s="147"/>
      <c r="R38" s="26">
        <f t="shared" si="11"/>
        <v>3.136120358039126E-2</v>
      </c>
      <c r="S38" s="16"/>
    </row>
    <row r="39" spans="1:19">
      <c r="A39" s="48">
        <v>26784</v>
      </c>
      <c r="F39" s="15"/>
      <c r="G39" s="36">
        <v>39403.199999999997</v>
      </c>
      <c r="H39" s="3">
        <v>46742.5</v>
      </c>
      <c r="I39" s="3">
        <v>43072.85</v>
      </c>
      <c r="J39" s="5">
        <v>111</v>
      </c>
      <c r="K39" s="3">
        <v>0.12388392857142858</v>
      </c>
      <c r="L39" s="3">
        <v>9.8669551685363358E-2</v>
      </c>
      <c r="M39" s="3">
        <v>88.407918310085563</v>
      </c>
      <c r="N39" s="39">
        <f t="shared" si="8"/>
        <v>0.31026785714285715</v>
      </c>
      <c r="O39" s="3">
        <f t="shared" si="9"/>
        <v>0.29008860619599491</v>
      </c>
      <c r="P39" s="146">
        <f t="shared" si="10"/>
        <v>2.0179250946862237E-2</v>
      </c>
      <c r="Q39" s="147"/>
      <c r="R39" s="26">
        <f t="shared" si="11"/>
        <v>3.136120358039126E-2</v>
      </c>
      <c r="S39" s="16"/>
    </row>
    <row r="40" spans="1:19">
      <c r="A40" s="48">
        <v>26879</v>
      </c>
      <c r="F40" s="15"/>
      <c r="G40" s="36">
        <v>46742.5</v>
      </c>
      <c r="H40" s="3">
        <v>54081.8</v>
      </c>
      <c r="I40" s="3">
        <v>50412.15</v>
      </c>
      <c r="J40" s="5">
        <v>145</v>
      </c>
      <c r="K40" s="3">
        <v>0.16183035714285715</v>
      </c>
      <c r="L40" s="3">
        <v>0.11441491514950497</v>
      </c>
      <c r="M40" s="3">
        <v>102.51576397395645</v>
      </c>
      <c r="N40" s="3">
        <f t="shared" si="8"/>
        <v>0.4720982142857143</v>
      </c>
      <c r="O40" s="3">
        <f t="shared" si="9"/>
        <v>0.40450352134549988</v>
      </c>
      <c r="P40" s="146">
        <f t="shared" si="10"/>
        <v>6.7594692940214418E-2</v>
      </c>
      <c r="Q40" s="147"/>
      <c r="R40" s="26">
        <f t="shared" si="11"/>
        <v>6.7594692940214418E-2</v>
      </c>
      <c r="S40" s="16"/>
    </row>
    <row r="41" spans="1:19">
      <c r="A41" s="48">
        <v>26905</v>
      </c>
      <c r="F41" s="15"/>
      <c r="G41" s="36">
        <v>54081.8</v>
      </c>
      <c r="H41" s="3">
        <v>61421.100000000006</v>
      </c>
      <c r="I41" s="3">
        <v>57751.450000000004</v>
      </c>
      <c r="J41" s="5">
        <v>182</v>
      </c>
      <c r="K41" s="3">
        <v>0.203125</v>
      </c>
      <c r="L41" s="3">
        <v>0.12100056330523154</v>
      </c>
      <c r="M41" s="3">
        <v>108.41650472148746</v>
      </c>
      <c r="N41" s="3">
        <f t="shared" si="8"/>
        <v>0.6752232142857143</v>
      </c>
      <c r="O41" s="3">
        <f t="shared" si="9"/>
        <v>0.5255040846507314</v>
      </c>
      <c r="P41" s="146">
        <f t="shared" si="10"/>
        <v>0.14971912963498291</v>
      </c>
      <c r="Q41" s="147"/>
      <c r="R41" s="26">
        <f t="shared" si="11"/>
        <v>0.14971912963498291</v>
      </c>
      <c r="S41" s="16"/>
    </row>
    <row r="42" spans="1:19">
      <c r="A42" s="48">
        <v>27041</v>
      </c>
      <c r="F42" s="15"/>
      <c r="G42" s="36">
        <v>61421.100000000006</v>
      </c>
      <c r="H42" s="3">
        <v>68760.400000000009</v>
      </c>
      <c r="I42" s="3">
        <v>65090.750000000007</v>
      </c>
      <c r="J42" s="5">
        <v>91</v>
      </c>
      <c r="K42" s="3">
        <v>0.1015625</v>
      </c>
      <c r="L42" s="3">
        <v>0.11670713363488348</v>
      </c>
      <c r="M42" s="3">
        <v>104.5695917368556</v>
      </c>
      <c r="N42" s="3">
        <f t="shared" si="8"/>
        <v>0.7767857142857143</v>
      </c>
      <c r="O42" s="3">
        <f t="shared" si="9"/>
        <v>0.64221121828561489</v>
      </c>
      <c r="P42" s="146">
        <f t="shared" si="10"/>
        <v>0.13457449600009941</v>
      </c>
      <c r="Q42" s="147"/>
      <c r="R42" s="26">
        <f t="shared" si="11"/>
        <v>0.14971912963498291</v>
      </c>
      <c r="S42" s="16"/>
    </row>
    <row r="43" spans="1:19">
      <c r="A43" s="48">
        <v>27150</v>
      </c>
      <c r="F43" s="15"/>
      <c r="G43" s="36">
        <v>68760.400000000009</v>
      </c>
      <c r="H43" s="3">
        <v>76099.700000000012</v>
      </c>
      <c r="I43" s="3">
        <v>72430.050000000017</v>
      </c>
      <c r="J43" s="5">
        <v>62</v>
      </c>
      <c r="K43" s="3">
        <v>6.9196428571428575E-2</v>
      </c>
      <c r="L43" s="3">
        <v>0.1026626983196941</v>
      </c>
      <c r="M43" s="3">
        <v>91.985777694445915</v>
      </c>
      <c r="N43" s="3">
        <f t="shared" si="8"/>
        <v>0.8459821428571429</v>
      </c>
      <c r="O43" s="3">
        <f t="shared" si="9"/>
        <v>0.74487391660530899</v>
      </c>
      <c r="P43" s="146">
        <f t="shared" si="10"/>
        <v>0.10110822625183391</v>
      </c>
      <c r="Q43" s="147"/>
      <c r="R43" s="26">
        <f t="shared" si="11"/>
        <v>0.14971912963498291</v>
      </c>
      <c r="S43" s="16"/>
    </row>
    <row r="44" spans="1:19">
      <c r="A44" s="48">
        <v>27184</v>
      </c>
      <c r="F44" s="15"/>
      <c r="G44" s="36">
        <v>76099.700000000012</v>
      </c>
      <c r="H44" s="3">
        <v>83439.000000000015</v>
      </c>
      <c r="I44" s="3">
        <v>79769.350000000006</v>
      </c>
      <c r="J44" s="5">
        <v>29</v>
      </c>
      <c r="K44" s="3">
        <v>3.2366071428571432E-2</v>
      </c>
      <c r="L44" s="3">
        <v>8.2363199346469476E-2</v>
      </c>
      <c r="M44" s="3">
        <v>73.797426614436645</v>
      </c>
      <c r="N44" s="3">
        <f t="shared" si="8"/>
        <v>0.8783482142857143</v>
      </c>
      <c r="O44" s="3">
        <f t="shared" si="9"/>
        <v>0.82723711595177851</v>
      </c>
      <c r="P44" s="146">
        <f t="shared" si="10"/>
        <v>5.1111098333935789E-2</v>
      </c>
      <c r="Q44" s="147"/>
      <c r="R44" s="26">
        <f t="shared" si="11"/>
        <v>0.14971912963498291</v>
      </c>
      <c r="S44" s="16"/>
    </row>
    <row r="45" spans="1:19">
      <c r="A45" s="48">
        <v>27216</v>
      </c>
      <c r="F45" s="15"/>
      <c r="G45" s="36">
        <v>83439.000000000015</v>
      </c>
      <c r="H45" s="3">
        <v>90778.300000000017</v>
      </c>
      <c r="I45" s="3">
        <v>87108.650000000023</v>
      </c>
      <c r="J45" s="5">
        <v>19</v>
      </c>
      <c r="K45" s="3">
        <v>2.1205357142857144E-2</v>
      </c>
      <c r="L45" s="3">
        <v>6.0264145491985541E-2</v>
      </c>
      <c r="M45" s="3">
        <v>53.996674360819043</v>
      </c>
      <c r="N45" s="3">
        <f t="shared" si="8"/>
        <v>0.8995535714285714</v>
      </c>
      <c r="O45" s="3">
        <f t="shared" si="9"/>
        <v>0.88750126144376407</v>
      </c>
      <c r="P45" s="146">
        <f t="shared" si="10"/>
        <v>1.205230998480733E-2</v>
      </c>
      <c r="Q45" s="147"/>
      <c r="R45" s="26">
        <f t="shared" si="11"/>
        <v>0.14971912963498291</v>
      </c>
      <c r="S45" s="16"/>
    </row>
    <row r="46" spans="1:19">
      <c r="A46" s="48">
        <v>27275</v>
      </c>
      <c r="F46" s="15"/>
      <c r="G46" s="36">
        <v>90778.300000000017</v>
      </c>
      <c r="H46" s="3">
        <v>98117.60000000002</v>
      </c>
      <c r="I46" s="3">
        <v>94447.950000000012</v>
      </c>
      <c r="J46" s="5">
        <v>17</v>
      </c>
      <c r="K46" s="3">
        <v>1.8973214285714284E-2</v>
      </c>
      <c r="L46" s="3">
        <v>4.0215183900280622E-2</v>
      </c>
      <c r="M46" s="3">
        <v>36.032804774651439</v>
      </c>
      <c r="N46" s="3">
        <f t="shared" si="8"/>
        <v>0.9185267857142857</v>
      </c>
      <c r="O46" s="3">
        <f t="shared" si="9"/>
        <v>0.92771644534404474</v>
      </c>
      <c r="P46" s="146">
        <f t="shared" si="10"/>
        <v>9.1896596297590394E-3</v>
      </c>
      <c r="Q46" s="147"/>
      <c r="R46" s="26">
        <f t="shared" si="11"/>
        <v>0.14971912963498291</v>
      </c>
      <c r="S46" s="16"/>
    </row>
    <row r="47" spans="1:19">
      <c r="A47" s="48">
        <v>27512</v>
      </c>
      <c r="F47" s="15"/>
      <c r="G47" s="36">
        <v>98117.60000000002</v>
      </c>
      <c r="H47" s="3">
        <v>105456.90000000002</v>
      </c>
      <c r="I47" s="3">
        <v>101787.25000000003</v>
      </c>
      <c r="J47" s="5">
        <v>16</v>
      </c>
      <c r="K47" s="3">
        <v>1.7857142857142856E-2</v>
      </c>
      <c r="L47" s="3">
        <v>2.4475207166886514E-2</v>
      </c>
      <c r="M47" s="3">
        <v>21.929785621530318</v>
      </c>
      <c r="N47" s="3">
        <f t="shared" si="8"/>
        <v>0.9363839285714286</v>
      </c>
      <c r="O47" s="3">
        <f t="shared" si="9"/>
        <v>0.9521916525109313</v>
      </c>
      <c r="P47" s="146">
        <f t="shared" si="10"/>
        <v>1.5807723939502694E-2</v>
      </c>
      <c r="Q47" s="147"/>
      <c r="R47" s="26">
        <f t="shared" si="11"/>
        <v>0.14971912963498291</v>
      </c>
      <c r="S47" s="16"/>
    </row>
    <row r="48" spans="1:19">
      <c r="A48" s="48">
        <v>27579</v>
      </c>
      <c r="F48" s="15"/>
      <c r="G48" s="36">
        <v>105456.90000000002</v>
      </c>
      <c r="H48" s="3">
        <v>112796.20000000003</v>
      </c>
      <c r="I48" s="3">
        <v>109126.55000000002</v>
      </c>
      <c r="J48" s="5">
        <v>15</v>
      </c>
      <c r="K48" s="3">
        <v>1.6741071428571428E-2</v>
      </c>
      <c r="L48" s="3">
        <v>1.3585260026102667E-2</v>
      </c>
      <c r="M48" s="3">
        <v>12.17239298338799</v>
      </c>
      <c r="N48" s="3">
        <f t="shared" si="8"/>
        <v>0.953125</v>
      </c>
      <c r="O48" s="3">
        <f t="shared" si="9"/>
        <v>0.96577691253703402</v>
      </c>
      <c r="P48" s="146">
        <f t="shared" si="10"/>
        <v>1.2651912537034016E-2</v>
      </c>
      <c r="Q48" s="147"/>
      <c r="R48" s="26">
        <f t="shared" si="11"/>
        <v>0.14971912963498291</v>
      </c>
      <c r="S48" s="16"/>
    </row>
    <row r="49" spans="1:19">
      <c r="A49" s="48">
        <v>27602</v>
      </c>
      <c r="F49" s="15"/>
      <c r="G49" s="36">
        <v>112796.20000000003</v>
      </c>
      <c r="H49" s="3">
        <v>120135.50000000003</v>
      </c>
      <c r="I49" s="3">
        <v>116465.85000000003</v>
      </c>
      <c r="J49" s="5">
        <v>9</v>
      </c>
      <c r="K49" s="3">
        <v>1.0044642857142858E-2</v>
      </c>
      <c r="L49" s="3">
        <v>6.8772497402135166E-3</v>
      </c>
      <c r="M49" s="3">
        <v>6.1620157672313107</v>
      </c>
      <c r="N49" s="3">
        <f t="shared" si="8"/>
        <v>0.9631696428571429</v>
      </c>
      <c r="O49" s="3">
        <f t="shared" si="9"/>
        <v>0.97265416227724755</v>
      </c>
      <c r="P49" s="146">
        <f t="shared" si="10"/>
        <v>9.4845194201046423E-3</v>
      </c>
      <c r="Q49" s="147"/>
      <c r="R49" s="26">
        <f t="shared" si="11"/>
        <v>0.14971912963498291</v>
      </c>
      <c r="S49" s="16"/>
    </row>
    <row r="50" spans="1:19">
      <c r="A50" s="48">
        <v>27649</v>
      </c>
      <c r="F50" s="15"/>
      <c r="G50" s="36">
        <v>120135.50000000003</v>
      </c>
      <c r="H50" s="3">
        <v>127474.80000000003</v>
      </c>
      <c r="I50" s="3">
        <v>123805.15000000002</v>
      </c>
      <c r="J50" s="5">
        <v>12</v>
      </c>
      <c r="K50" s="3">
        <v>1.3392857142857142E-2</v>
      </c>
      <c r="L50" s="3">
        <v>3.1751693756427368E-3</v>
      </c>
      <c r="M50" s="3">
        <v>2.8449517605758921</v>
      </c>
      <c r="N50" s="3">
        <f t="shared" si="8"/>
        <v>0.9765625</v>
      </c>
      <c r="O50" s="3">
        <f t="shared" si="9"/>
        <v>0.97582933165289032</v>
      </c>
      <c r="P50" s="146">
        <f t="shared" si="10"/>
        <v>7.331683471096806E-4</v>
      </c>
      <c r="Q50" s="147"/>
      <c r="R50" s="26">
        <f t="shared" si="11"/>
        <v>0.14971912963498291</v>
      </c>
      <c r="S50" s="16"/>
    </row>
    <row r="51" spans="1:19">
      <c r="A51" s="48">
        <v>27668</v>
      </c>
      <c r="F51" s="15"/>
      <c r="G51" s="36">
        <v>127474.80000000003</v>
      </c>
      <c r="H51" s="3">
        <v>134814.10000000003</v>
      </c>
      <c r="I51" s="3">
        <v>131144.45000000004</v>
      </c>
      <c r="J51" s="5">
        <v>5</v>
      </c>
      <c r="K51" s="3">
        <v>5.580357142857143E-3</v>
      </c>
      <c r="L51" s="3">
        <v>1.3369779973139298E-3</v>
      </c>
      <c r="M51" s="3">
        <v>1.1979322855932812</v>
      </c>
      <c r="N51" s="3">
        <f t="shared" si="8"/>
        <v>0.9821428571428571</v>
      </c>
      <c r="O51" s="3">
        <f t="shared" si="9"/>
        <v>0.97716630965020423</v>
      </c>
      <c r="P51" s="146">
        <f t="shared" si="10"/>
        <v>4.9765474926528608E-3</v>
      </c>
      <c r="Q51" s="147"/>
      <c r="R51" s="26">
        <f t="shared" si="11"/>
        <v>0.14971912963498291</v>
      </c>
      <c r="S51" s="16"/>
    </row>
    <row r="52" spans="1:19">
      <c r="A52" s="48">
        <v>27742</v>
      </c>
      <c r="F52" s="15"/>
      <c r="G52" s="36">
        <v>134814.10000000003</v>
      </c>
      <c r="H52" s="3">
        <v>142153.40000000002</v>
      </c>
      <c r="I52" s="3">
        <v>138483.75000000003</v>
      </c>
      <c r="J52" s="5">
        <v>9</v>
      </c>
      <c r="K52" s="3">
        <v>1.0044642857142858E-2</v>
      </c>
      <c r="L52" s="3">
        <v>5.1343667164562674E-4</v>
      </c>
      <c r="M52" s="3">
        <v>0.46003925779448157</v>
      </c>
      <c r="N52" s="3">
        <f t="shared" si="8"/>
        <v>0.9921875</v>
      </c>
      <c r="O52" s="3">
        <f t="shared" si="9"/>
        <v>0.97767974632184984</v>
      </c>
      <c r="P52" s="146">
        <f t="shared" si="10"/>
        <v>1.4507753678150159E-2</v>
      </c>
      <c r="Q52" s="147"/>
      <c r="R52" s="26">
        <f t="shared" si="11"/>
        <v>0.14971912963498291</v>
      </c>
      <c r="S52" s="16"/>
    </row>
    <row r="53" spans="1:19">
      <c r="A53" s="48">
        <v>27974</v>
      </c>
      <c r="F53" s="15"/>
      <c r="G53" s="36">
        <v>142153.40000000002</v>
      </c>
      <c r="H53" s="3">
        <v>149492.70000000001</v>
      </c>
      <c r="I53" s="3">
        <v>145823.05000000002</v>
      </c>
      <c r="J53" s="5">
        <v>6</v>
      </c>
      <c r="K53" s="3">
        <v>6.6964285714285711E-3</v>
      </c>
      <c r="L53" s="3">
        <v>1.7982694658494054E-4</v>
      </c>
      <c r="M53" s="3">
        <v>0.16112494414010672</v>
      </c>
      <c r="N53" s="3">
        <f t="shared" si="8"/>
        <v>0.9988839285714286</v>
      </c>
      <c r="O53" s="3">
        <f t="shared" si="9"/>
        <v>0.97785957326843476</v>
      </c>
      <c r="P53" s="146">
        <f t="shared" si="10"/>
        <v>2.1024355302993847E-2</v>
      </c>
      <c r="Q53" s="147"/>
      <c r="R53" s="26">
        <f t="shared" si="11"/>
        <v>0.14971912963498291</v>
      </c>
      <c r="S53" s="16"/>
    </row>
    <row r="54" spans="1:19" ht="15" thickBot="1">
      <c r="A54" s="48">
        <v>28195</v>
      </c>
      <c r="F54" s="15"/>
      <c r="G54" s="37">
        <v>149492.70000000001</v>
      </c>
      <c r="H54" s="29">
        <v>156832</v>
      </c>
      <c r="I54" s="29">
        <v>153162.35</v>
      </c>
      <c r="J54" s="38">
        <v>1</v>
      </c>
      <c r="K54" s="29">
        <v>1.1160714285714285E-3</v>
      </c>
      <c r="L54" s="29">
        <v>5.744178368711685E-5</v>
      </c>
      <c r="M54" s="29">
        <v>5.1467838183656696E-2</v>
      </c>
      <c r="N54" s="29">
        <f t="shared" si="8"/>
        <v>1</v>
      </c>
      <c r="O54" s="29">
        <f t="shared" si="9"/>
        <v>0.97791701505212192</v>
      </c>
      <c r="P54" s="148">
        <f t="shared" si="10"/>
        <v>2.2082984947878082E-2</v>
      </c>
      <c r="Q54" s="149"/>
      <c r="R54" s="44">
        <f t="shared" si="11"/>
        <v>0.14971912963498291</v>
      </c>
      <c r="S54" s="16"/>
    </row>
    <row r="55" spans="1:19" ht="15" thickBot="1">
      <c r="A55" s="48">
        <v>28481</v>
      </c>
      <c r="F55" s="15"/>
      <c r="S55" s="16"/>
    </row>
    <row r="56" spans="1:19">
      <c r="A56" s="48">
        <v>28498</v>
      </c>
      <c r="F56" s="15"/>
      <c r="N56" s="40"/>
      <c r="O56" s="12"/>
      <c r="P56" s="12"/>
      <c r="Q56" s="12"/>
      <c r="R56" s="14"/>
      <c r="S56" s="16"/>
    </row>
    <row r="57" spans="1:19">
      <c r="A57" s="48">
        <v>28681</v>
      </c>
      <c r="F57" s="15"/>
      <c r="N57" s="93" t="s">
        <v>40</v>
      </c>
      <c r="O57" s="94"/>
      <c r="P57">
        <v>0.1497</v>
      </c>
      <c r="R57" s="16"/>
      <c r="S57" s="16"/>
    </row>
    <row r="58" spans="1:19">
      <c r="A58" s="48">
        <v>28747</v>
      </c>
      <c r="F58" s="15"/>
      <c r="N58" s="93" t="s">
        <v>41</v>
      </c>
      <c r="O58" s="94"/>
      <c r="R58" s="16"/>
      <c r="S58" s="16"/>
    </row>
    <row r="59" spans="1:19">
      <c r="A59" s="48">
        <v>28849</v>
      </c>
      <c r="F59" s="15"/>
      <c r="N59" s="93" t="s">
        <v>42</v>
      </c>
      <c r="O59" s="94"/>
      <c r="R59" s="16"/>
      <c r="S59" s="16"/>
    </row>
    <row r="60" spans="1:19" ht="15" thickBot="1">
      <c r="A60" s="48">
        <v>28945</v>
      </c>
      <c r="F60" s="15"/>
      <c r="N60" s="93" t="s">
        <v>43</v>
      </c>
      <c r="O60" s="94"/>
      <c r="P60">
        <f>1.36/SQRT(N)</f>
        <v>4.5434411125112151E-2</v>
      </c>
      <c r="R60" s="16"/>
      <c r="S60" s="16"/>
    </row>
    <row r="61" spans="1:19" ht="15" thickBot="1">
      <c r="A61" s="48">
        <v>28963</v>
      </c>
      <c r="F61" s="15"/>
      <c r="N61" s="99" t="s">
        <v>44</v>
      </c>
      <c r="O61" s="100"/>
      <c r="P61" s="100"/>
      <c r="Q61" s="100"/>
      <c r="R61" s="101"/>
      <c r="S61" s="16"/>
    </row>
    <row r="62" spans="1:19" ht="15" thickBot="1">
      <c r="A62" s="48">
        <v>29074</v>
      </c>
      <c r="F62" s="15"/>
      <c r="N62" s="102" t="s">
        <v>45</v>
      </c>
      <c r="O62" s="103"/>
      <c r="P62" s="103"/>
      <c r="Q62" s="103"/>
      <c r="R62" s="104"/>
      <c r="S62" s="16"/>
    </row>
    <row r="63" spans="1:19">
      <c r="A63" s="48">
        <v>29103</v>
      </c>
      <c r="F63" s="15"/>
      <c r="S63" s="16"/>
    </row>
    <row r="64" spans="1:19" ht="15" thickBot="1">
      <c r="A64" s="48">
        <v>29163</v>
      </c>
      <c r="F64" s="18"/>
      <c r="G64" s="21"/>
      <c r="H64" s="21"/>
      <c r="I64" s="21"/>
      <c r="J64" s="21"/>
      <c r="K64" s="21"/>
      <c r="L64" s="21"/>
      <c r="M64" s="21"/>
      <c r="N64" s="20"/>
      <c r="O64" s="21"/>
      <c r="P64" s="21"/>
      <c r="Q64" s="21"/>
      <c r="R64" s="21"/>
      <c r="S64" s="22"/>
    </row>
    <row r="65" spans="1:23" ht="15" thickBot="1">
      <c r="A65" s="48">
        <v>29166</v>
      </c>
    </row>
    <row r="66" spans="1:23" ht="15" thickBot="1">
      <c r="A66" s="48">
        <v>29198</v>
      </c>
      <c r="F66" s="90" t="s">
        <v>46</v>
      </c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2"/>
    </row>
    <row r="67" spans="1:23" ht="15" thickBot="1">
      <c r="A67" s="48">
        <v>29213</v>
      </c>
    </row>
    <row r="68" spans="1:23">
      <c r="A68" s="48">
        <v>29220</v>
      </c>
      <c r="F68" s="51"/>
      <c r="G68" s="52"/>
      <c r="H68" s="52"/>
      <c r="I68" s="52"/>
      <c r="J68" s="52"/>
      <c r="K68" s="52"/>
      <c r="L68" s="52"/>
      <c r="M68" s="52"/>
      <c r="N68" s="53"/>
      <c r="O68" s="52"/>
      <c r="P68" s="52"/>
      <c r="Q68" s="52"/>
      <c r="R68" s="52"/>
      <c r="S68" s="52"/>
      <c r="T68" s="52"/>
      <c r="U68" s="52"/>
      <c r="V68" s="52"/>
      <c r="W68" s="54"/>
    </row>
    <row r="69" spans="1:23">
      <c r="A69" s="48">
        <v>29272</v>
      </c>
      <c r="F69" s="55"/>
      <c r="G69" s="56"/>
      <c r="H69" s="56"/>
      <c r="I69" s="56"/>
      <c r="J69" s="56"/>
      <c r="K69" s="56"/>
      <c r="L69" s="56"/>
      <c r="M69" s="56"/>
      <c r="N69" s="57"/>
      <c r="O69" s="56"/>
      <c r="P69" s="56"/>
      <c r="Q69" s="56"/>
      <c r="R69" s="56"/>
      <c r="S69" s="56"/>
      <c r="T69" s="56"/>
      <c r="U69" s="56"/>
      <c r="V69" s="56"/>
      <c r="W69" s="58"/>
    </row>
    <row r="70" spans="1:23">
      <c r="A70" s="48">
        <v>29273</v>
      </c>
      <c r="F70" s="55"/>
      <c r="G70" s="56"/>
      <c r="H70" s="56"/>
      <c r="I70" s="56"/>
      <c r="J70" s="56"/>
      <c r="K70" s="56"/>
      <c r="L70" s="56"/>
      <c r="M70" s="56"/>
      <c r="N70" s="57"/>
      <c r="O70" s="56"/>
      <c r="P70" s="56"/>
      <c r="Q70" s="56"/>
      <c r="R70" s="56"/>
      <c r="S70" s="56"/>
      <c r="T70" s="56"/>
      <c r="U70" s="56"/>
      <c r="V70" s="56"/>
      <c r="W70" s="58"/>
    </row>
    <row r="71" spans="1:23">
      <c r="A71" s="48">
        <v>29294</v>
      </c>
      <c r="F71" s="55"/>
      <c r="G71" s="56"/>
      <c r="H71" s="56"/>
      <c r="I71" s="56"/>
      <c r="J71" s="56"/>
      <c r="K71" s="56"/>
      <c r="L71" s="56"/>
      <c r="M71" s="56"/>
      <c r="N71" s="57"/>
      <c r="O71" s="56"/>
      <c r="P71" s="56"/>
      <c r="Q71" s="56"/>
      <c r="R71" s="56"/>
      <c r="S71" s="56"/>
      <c r="T71" s="56"/>
      <c r="U71" s="56"/>
      <c r="V71" s="56"/>
      <c r="W71" s="58"/>
    </row>
    <row r="72" spans="1:23">
      <c r="A72" s="48">
        <v>29427</v>
      </c>
      <c r="F72" s="55"/>
      <c r="G72" s="56"/>
      <c r="H72" s="56"/>
      <c r="I72" s="56"/>
      <c r="J72" s="56"/>
      <c r="K72" s="56"/>
      <c r="L72" s="56"/>
      <c r="M72" s="56"/>
      <c r="N72" s="57"/>
      <c r="O72" s="56"/>
      <c r="P72" s="56"/>
      <c r="Q72" s="56"/>
      <c r="R72" s="56"/>
      <c r="S72" s="56"/>
      <c r="T72" s="56"/>
      <c r="U72" s="56"/>
      <c r="V72" s="56"/>
      <c r="W72" s="58"/>
    </row>
    <row r="73" spans="1:23">
      <c r="A73" s="48">
        <v>29538</v>
      </c>
      <c r="F73" s="55"/>
      <c r="G73" s="56"/>
      <c r="H73" s="56"/>
      <c r="I73" s="56"/>
      <c r="J73" s="56"/>
      <c r="K73" s="56"/>
      <c r="L73" s="56"/>
      <c r="M73" s="56"/>
      <c r="N73" s="57"/>
      <c r="O73" s="56"/>
      <c r="P73" s="56"/>
      <c r="Q73" s="56"/>
      <c r="R73" s="56"/>
      <c r="S73" s="56"/>
      <c r="T73" s="56"/>
      <c r="U73" s="56"/>
      <c r="V73" s="56"/>
      <c r="W73" s="58"/>
    </row>
    <row r="74" spans="1:23">
      <c r="A74" s="48">
        <v>29538</v>
      </c>
      <c r="F74" s="55"/>
      <c r="G74" s="56"/>
      <c r="H74" s="56"/>
      <c r="I74" s="56"/>
      <c r="J74" s="56"/>
      <c r="K74" s="56"/>
      <c r="L74" s="56"/>
      <c r="M74" s="56"/>
      <c r="N74" s="57"/>
      <c r="O74" s="56"/>
      <c r="P74" s="56"/>
      <c r="Q74" s="56"/>
      <c r="R74" s="56"/>
      <c r="S74" s="56"/>
      <c r="T74" s="56"/>
      <c r="U74" s="56"/>
      <c r="V74" s="56"/>
      <c r="W74" s="58"/>
    </row>
    <row r="75" spans="1:23">
      <c r="A75" s="48">
        <v>29578</v>
      </c>
      <c r="F75" s="55"/>
      <c r="G75" s="56"/>
      <c r="H75" s="56"/>
      <c r="I75" s="56"/>
      <c r="J75" s="56"/>
      <c r="K75" s="56"/>
      <c r="L75" s="56"/>
      <c r="M75" s="56"/>
      <c r="N75" s="57"/>
      <c r="O75" s="56"/>
      <c r="P75" s="56"/>
      <c r="Q75" s="56"/>
      <c r="R75" s="56"/>
      <c r="S75" s="56"/>
      <c r="T75" s="56"/>
      <c r="U75" s="56"/>
      <c r="V75" s="56"/>
      <c r="W75" s="58"/>
    </row>
    <row r="76" spans="1:23">
      <c r="A76" s="48">
        <v>29806</v>
      </c>
      <c r="F76" s="55"/>
      <c r="G76" s="56"/>
      <c r="H76" s="56"/>
      <c r="I76" s="56"/>
      <c r="J76" s="56"/>
      <c r="K76" s="56"/>
      <c r="L76" s="56"/>
      <c r="M76" s="56"/>
      <c r="N76" s="57"/>
      <c r="O76" s="56"/>
      <c r="P76" s="56"/>
      <c r="Q76" s="56"/>
      <c r="R76" s="56"/>
      <c r="S76" s="56"/>
      <c r="T76" s="56"/>
      <c r="U76" s="56"/>
      <c r="V76" s="56"/>
      <c r="W76" s="58"/>
    </row>
    <row r="77" spans="1:23">
      <c r="A77" s="48">
        <v>30002</v>
      </c>
      <c r="F77" s="55"/>
      <c r="G77" s="56"/>
      <c r="H77" s="56"/>
      <c r="I77" s="56"/>
      <c r="J77" s="56"/>
      <c r="K77" s="56"/>
      <c r="L77" s="56"/>
      <c r="M77" s="56"/>
      <c r="N77" s="57"/>
      <c r="O77" s="56"/>
      <c r="P77" s="56"/>
      <c r="Q77" s="56"/>
      <c r="R77" s="56"/>
      <c r="S77" s="56"/>
      <c r="T77" s="56"/>
      <c r="U77" s="56"/>
      <c r="V77" s="56"/>
      <c r="W77" s="58"/>
    </row>
    <row r="78" spans="1:23">
      <c r="A78" s="48">
        <v>30007</v>
      </c>
      <c r="F78" s="55"/>
      <c r="G78" s="56"/>
      <c r="H78" s="56"/>
      <c r="I78" s="56"/>
      <c r="J78" s="56"/>
      <c r="K78" s="56"/>
      <c r="L78" s="56"/>
      <c r="M78" s="56"/>
      <c r="N78" s="57"/>
      <c r="O78" s="56"/>
      <c r="P78" s="56"/>
      <c r="Q78" s="56"/>
      <c r="R78" s="56"/>
      <c r="S78" s="56"/>
      <c r="T78" s="56"/>
      <c r="U78" s="56"/>
      <c r="V78" s="56"/>
      <c r="W78" s="58"/>
    </row>
    <row r="79" spans="1:23">
      <c r="A79" s="48">
        <v>30060</v>
      </c>
      <c r="F79" s="55"/>
      <c r="G79" s="56"/>
      <c r="H79" s="56"/>
      <c r="I79" s="56"/>
      <c r="J79" s="56"/>
      <c r="K79" s="56"/>
      <c r="L79" s="56"/>
      <c r="M79" s="56"/>
      <c r="N79" s="57"/>
      <c r="O79" s="56"/>
      <c r="P79" s="56"/>
      <c r="Q79" s="56"/>
      <c r="R79" s="56"/>
      <c r="S79" s="56"/>
      <c r="T79" s="56"/>
      <c r="U79" s="56"/>
      <c r="V79" s="56"/>
      <c r="W79" s="58"/>
    </row>
    <row r="80" spans="1:23">
      <c r="A80" s="48">
        <v>30120</v>
      </c>
      <c r="F80" s="55"/>
      <c r="G80" s="56"/>
      <c r="H80" s="56"/>
      <c r="I80" s="56"/>
      <c r="J80" s="56"/>
      <c r="K80" s="56"/>
      <c r="L80" s="56"/>
      <c r="M80" s="56"/>
      <c r="N80" s="57"/>
      <c r="O80" s="56"/>
      <c r="P80" s="56"/>
      <c r="Q80" s="56"/>
      <c r="R80" s="56"/>
      <c r="S80" s="56"/>
      <c r="T80" s="56"/>
      <c r="U80" s="56"/>
      <c r="V80" s="56"/>
      <c r="W80" s="58"/>
    </row>
    <row r="81" spans="1:23">
      <c r="A81" s="48">
        <v>30276</v>
      </c>
      <c r="F81" s="55"/>
      <c r="G81" s="56"/>
      <c r="H81" s="56"/>
      <c r="I81" s="56"/>
      <c r="J81" s="56"/>
      <c r="K81" s="56"/>
      <c r="L81" s="56"/>
      <c r="M81" s="56"/>
      <c r="N81" s="57"/>
      <c r="O81" s="56"/>
      <c r="P81" s="56"/>
      <c r="Q81" s="56"/>
      <c r="R81" s="56"/>
      <c r="S81" s="56"/>
      <c r="T81" s="56"/>
      <c r="U81" s="56"/>
      <c r="V81" s="56"/>
      <c r="W81" s="58"/>
    </row>
    <row r="82" spans="1:23">
      <c r="A82" s="48">
        <v>30302</v>
      </c>
      <c r="F82" s="55"/>
      <c r="G82" s="56"/>
      <c r="H82" s="56"/>
      <c r="I82" s="56"/>
      <c r="J82" s="56"/>
      <c r="K82" s="56"/>
      <c r="L82" s="56"/>
      <c r="M82" s="56"/>
      <c r="N82" s="57"/>
      <c r="O82" s="56"/>
      <c r="P82" s="56"/>
      <c r="Q82" s="56"/>
      <c r="R82" s="56"/>
      <c r="S82" s="56"/>
      <c r="T82" s="56"/>
      <c r="U82" s="56"/>
      <c r="V82" s="56"/>
      <c r="W82" s="58"/>
    </row>
    <row r="83" spans="1:23">
      <c r="A83" s="48">
        <v>30305</v>
      </c>
      <c r="F83" s="55"/>
      <c r="G83" s="56"/>
      <c r="H83" s="56"/>
      <c r="I83" s="56"/>
      <c r="J83" s="56"/>
      <c r="K83" s="56"/>
      <c r="L83" s="56"/>
      <c r="M83" s="56"/>
      <c r="N83" s="57"/>
      <c r="O83" s="56"/>
      <c r="P83" s="56"/>
      <c r="Q83" s="56"/>
      <c r="R83" s="56"/>
      <c r="S83" s="56"/>
      <c r="T83" s="56"/>
      <c r="U83" s="56"/>
      <c r="V83" s="56"/>
      <c r="W83" s="58"/>
    </row>
    <row r="84" spans="1:23">
      <c r="A84" s="48">
        <v>30323</v>
      </c>
      <c r="F84" s="55"/>
      <c r="G84" s="56"/>
      <c r="H84" s="56"/>
      <c r="I84" s="56"/>
      <c r="J84" s="56"/>
      <c r="K84" s="56"/>
      <c r="L84" s="56"/>
      <c r="M84" s="56"/>
      <c r="N84" s="57"/>
      <c r="O84" s="56"/>
      <c r="P84" s="56"/>
      <c r="Q84" s="56"/>
      <c r="R84" s="56"/>
      <c r="S84" s="56"/>
      <c r="T84" s="56"/>
      <c r="U84" s="56"/>
      <c r="V84" s="56"/>
      <c r="W84" s="58"/>
    </row>
    <row r="85" spans="1:23">
      <c r="A85" s="48">
        <v>30377</v>
      </c>
      <c r="F85" s="55"/>
      <c r="G85" s="56"/>
      <c r="H85" s="56"/>
      <c r="I85" s="56"/>
      <c r="J85" s="56"/>
      <c r="K85" s="56"/>
      <c r="L85" s="56"/>
      <c r="M85" s="56"/>
      <c r="N85" s="57"/>
      <c r="O85" s="56"/>
      <c r="P85" s="56"/>
      <c r="Q85" s="56"/>
      <c r="R85" s="56"/>
      <c r="S85" s="56"/>
      <c r="T85" s="56"/>
      <c r="U85" s="56"/>
      <c r="V85" s="56"/>
      <c r="W85" s="58"/>
    </row>
    <row r="86" spans="1:23">
      <c r="A86" s="48">
        <v>30581</v>
      </c>
      <c r="F86" s="55"/>
      <c r="G86" s="56"/>
      <c r="H86" s="56"/>
      <c r="I86" s="56"/>
      <c r="J86" s="56"/>
      <c r="K86" s="56"/>
      <c r="L86" s="56"/>
      <c r="M86" s="56"/>
      <c r="N86" s="57"/>
      <c r="O86" s="56"/>
      <c r="P86" s="56"/>
      <c r="Q86" s="56"/>
      <c r="R86" s="56"/>
      <c r="S86" s="56"/>
      <c r="T86" s="56"/>
      <c r="U86" s="56"/>
      <c r="V86" s="56"/>
      <c r="W86" s="58"/>
    </row>
    <row r="87" spans="1:23">
      <c r="A87" s="48">
        <v>30822</v>
      </c>
      <c r="F87" s="55"/>
      <c r="G87" s="56"/>
      <c r="H87" s="56"/>
      <c r="I87" s="56"/>
      <c r="J87" s="56"/>
      <c r="K87" s="56"/>
      <c r="L87" s="56"/>
      <c r="M87" s="56"/>
      <c r="N87" s="57"/>
      <c r="O87" s="56"/>
      <c r="P87" s="56"/>
      <c r="Q87" s="56"/>
      <c r="R87" s="56"/>
      <c r="S87" s="56"/>
      <c r="T87" s="56"/>
      <c r="U87" s="56"/>
      <c r="V87" s="56"/>
      <c r="W87" s="58"/>
    </row>
    <row r="88" spans="1:23">
      <c r="A88" s="48">
        <v>30869</v>
      </c>
      <c r="F88" s="55"/>
      <c r="G88" s="56"/>
      <c r="H88" s="56"/>
      <c r="I88" s="56"/>
      <c r="J88" s="56"/>
      <c r="K88" s="56"/>
      <c r="L88" s="56"/>
      <c r="M88" s="56"/>
      <c r="N88" s="57"/>
      <c r="O88" s="56"/>
      <c r="P88" s="56"/>
      <c r="Q88" s="56"/>
      <c r="R88" s="56"/>
      <c r="S88" s="56"/>
      <c r="T88" s="56"/>
      <c r="U88" s="56"/>
      <c r="V88" s="56"/>
      <c r="W88" s="58"/>
    </row>
    <row r="89" spans="1:23">
      <c r="A89" s="48">
        <v>31421</v>
      </c>
      <c r="F89" s="55"/>
      <c r="G89" s="56"/>
      <c r="H89" s="56"/>
      <c r="I89" s="56"/>
      <c r="J89" s="56"/>
      <c r="K89" s="56"/>
      <c r="L89" s="56"/>
      <c r="M89" s="56"/>
      <c r="N89" s="57"/>
      <c r="O89" s="56"/>
      <c r="P89" s="56"/>
      <c r="Q89" s="56"/>
      <c r="R89" s="56"/>
      <c r="S89" s="56"/>
      <c r="T89" s="56"/>
      <c r="U89" s="56"/>
      <c r="V89" s="56"/>
      <c r="W89" s="58"/>
    </row>
    <row r="90" spans="1:23">
      <c r="A90" s="48">
        <v>31537</v>
      </c>
      <c r="F90" s="55"/>
      <c r="G90" s="56"/>
      <c r="H90" s="56"/>
      <c r="I90" s="56"/>
      <c r="J90" s="56"/>
      <c r="K90" s="56"/>
      <c r="L90" s="56"/>
      <c r="M90" s="56"/>
      <c r="N90" s="57"/>
      <c r="O90" s="56"/>
      <c r="P90" s="56"/>
      <c r="Q90" s="56"/>
      <c r="R90" s="56"/>
      <c r="S90" s="56"/>
      <c r="T90" s="56"/>
      <c r="U90" s="56"/>
      <c r="V90" s="56"/>
      <c r="W90" s="58"/>
    </row>
    <row r="91" spans="1:23">
      <c r="A91" s="48">
        <v>31685</v>
      </c>
      <c r="F91" s="55"/>
      <c r="G91" s="56"/>
      <c r="H91" s="56"/>
      <c r="I91" s="56"/>
      <c r="J91" s="56"/>
      <c r="K91" s="56"/>
      <c r="L91" s="56"/>
      <c r="M91" s="56"/>
      <c r="N91" s="57"/>
      <c r="O91" s="56"/>
      <c r="P91" s="56"/>
      <c r="Q91" s="56"/>
      <c r="R91" s="56"/>
      <c r="S91" s="56"/>
      <c r="T91" s="56"/>
      <c r="U91" s="56"/>
      <c r="V91" s="56"/>
      <c r="W91" s="58"/>
    </row>
    <row r="92" spans="1:23" ht="15" thickBot="1">
      <c r="A92" s="48">
        <v>31819</v>
      </c>
      <c r="F92" s="55"/>
      <c r="G92" s="56"/>
      <c r="H92" s="56"/>
      <c r="I92" s="56"/>
      <c r="J92" s="56"/>
      <c r="K92" s="56"/>
      <c r="L92" s="56"/>
      <c r="M92" s="56"/>
      <c r="N92" s="57"/>
      <c r="O92" s="56"/>
      <c r="P92" s="56"/>
      <c r="Q92" s="56"/>
      <c r="R92" s="56"/>
      <c r="S92" s="56"/>
      <c r="T92" s="56"/>
      <c r="U92" s="56"/>
      <c r="V92" s="56"/>
      <c r="W92" s="58"/>
    </row>
    <row r="93" spans="1:23" ht="15" thickBot="1">
      <c r="A93" s="48">
        <v>31993</v>
      </c>
      <c r="F93" s="55"/>
      <c r="G93" s="56"/>
      <c r="H93" s="56"/>
      <c r="I93" s="56"/>
      <c r="J93" s="114" t="s">
        <v>47</v>
      </c>
      <c r="K93" s="115"/>
      <c r="L93" s="115"/>
      <c r="M93" s="115"/>
      <c r="N93" s="115"/>
      <c r="O93" s="115"/>
      <c r="P93" s="115"/>
      <c r="Q93" s="115"/>
      <c r="R93" s="116"/>
      <c r="S93" s="56"/>
      <c r="T93" s="56"/>
      <c r="U93" s="56"/>
      <c r="V93" s="56"/>
      <c r="W93" s="58"/>
    </row>
    <row r="94" spans="1:23">
      <c r="A94" s="48">
        <v>32018</v>
      </c>
      <c r="F94" s="55"/>
      <c r="G94" s="56"/>
      <c r="H94" s="56"/>
      <c r="I94" s="56"/>
      <c r="J94" s="56"/>
      <c r="K94" s="56"/>
      <c r="L94" s="56"/>
      <c r="M94" s="56"/>
      <c r="N94" s="57"/>
      <c r="O94" s="56"/>
      <c r="P94" s="56"/>
      <c r="Q94" s="56"/>
      <c r="R94" s="56"/>
      <c r="S94" s="56"/>
      <c r="T94" s="56"/>
      <c r="U94" s="56"/>
      <c r="V94" s="56"/>
      <c r="W94" s="58"/>
    </row>
    <row r="95" spans="1:23" ht="15" thickBot="1">
      <c r="A95" s="48">
        <v>32268</v>
      </c>
      <c r="F95" s="59"/>
      <c r="G95" s="60"/>
      <c r="H95" s="60"/>
      <c r="I95" s="60"/>
      <c r="J95" s="60"/>
      <c r="K95" s="60"/>
      <c r="L95" s="60"/>
      <c r="M95" s="60"/>
      <c r="N95" s="61"/>
      <c r="O95" s="60"/>
      <c r="P95" s="60"/>
      <c r="Q95" s="60"/>
      <c r="R95" s="60"/>
      <c r="S95" s="60"/>
      <c r="T95" s="60"/>
      <c r="U95" s="60"/>
      <c r="V95" s="60"/>
      <c r="W95" s="62"/>
    </row>
    <row r="96" spans="1:23">
      <c r="A96" s="48">
        <v>32442</v>
      </c>
    </row>
    <row r="97" spans="1:1">
      <c r="A97" s="48">
        <v>32533</v>
      </c>
    </row>
    <row r="98" spans="1:1">
      <c r="A98" s="48">
        <v>32569</v>
      </c>
    </row>
    <row r="99" spans="1:1">
      <c r="A99" s="48">
        <v>32781</v>
      </c>
    </row>
    <row r="100" spans="1:1">
      <c r="A100" s="48">
        <v>32812</v>
      </c>
    </row>
    <row r="101" spans="1:1">
      <c r="A101" s="48">
        <v>32851</v>
      </c>
    </row>
    <row r="102" spans="1:1">
      <c r="A102" s="48">
        <v>33060</v>
      </c>
    </row>
    <row r="103" spans="1:1">
      <c r="A103" s="48">
        <v>33228</v>
      </c>
    </row>
    <row r="104" spans="1:1">
      <c r="A104" s="48">
        <v>33450</v>
      </c>
    </row>
    <row r="105" spans="1:1">
      <c r="A105" s="48">
        <v>33571</v>
      </c>
    </row>
    <row r="106" spans="1:1">
      <c r="A106" s="48">
        <v>33617</v>
      </c>
    </row>
    <row r="107" spans="1:1">
      <c r="A107" s="48">
        <v>33617</v>
      </c>
    </row>
    <row r="108" spans="1:1">
      <c r="A108" s="48">
        <v>33627</v>
      </c>
    </row>
    <row r="109" spans="1:1">
      <c r="A109" s="48">
        <v>33708</v>
      </c>
    </row>
    <row r="110" spans="1:1">
      <c r="A110" s="48">
        <v>33857</v>
      </c>
    </row>
    <row r="111" spans="1:1">
      <c r="A111" s="48">
        <v>33897</v>
      </c>
    </row>
    <row r="112" spans="1:1">
      <c r="A112" s="48">
        <v>33906</v>
      </c>
    </row>
    <row r="113" spans="1:1">
      <c r="A113" s="48">
        <v>34000</v>
      </c>
    </row>
    <row r="114" spans="1:1">
      <c r="A114" s="48">
        <v>34025</v>
      </c>
    </row>
    <row r="115" spans="1:1">
      <c r="A115" s="48">
        <v>34038</v>
      </c>
    </row>
    <row r="116" spans="1:1">
      <c r="A116" s="48">
        <v>34047</v>
      </c>
    </row>
    <row r="117" spans="1:1">
      <c r="A117" s="48">
        <v>34078</v>
      </c>
    </row>
    <row r="118" spans="1:1">
      <c r="A118" s="48">
        <v>34113</v>
      </c>
    </row>
    <row r="119" spans="1:1">
      <c r="A119" s="48">
        <v>34316</v>
      </c>
    </row>
    <row r="120" spans="1:1">
      <c r="A120" s="48">
        <v>34474</v>
      </c>
    </row>
    <row r="121" spans="1:1">
      <c r="A121" s="48">
        <v>34487</v>
      </c>
    </row>
    <row r="122" spans="1:1">
      <c r="A122" s="48">
        <v>34540</v>
      </c>
    </row>
    <row r="123" spans="1:1">
      <c r="A123" s="48">
        <v>34793</v>
      </c>
    </row>
    <row r="124" spans="1:1">
      <c r="A124" s="48">
        <v>34816</v>
      </c>
    </row>
    <row r="125" spans="1:1">
      <c r="A125" s="48">
        <v>34889</v>
      </c>
    </row>
    <row r="126" spans="1:1">
      <c r="A126" s="48">
        <v>34989</v>
      </c>
    </row>
    <row r="127" spans="1:1">
      <c r="A127" s="48">
        <v>34996</v>
      </c>
    </row>
    <row r="128" spans="1:1">
      <c r="A128" s="48">
        <v>35000</v>
      </c>
    </row>
    <row r="129" spans="1:1">
      <c r="A129" s="48">
        <v>35307</v>
      </c>
    </row>
    <row r="130" spans="1:1">
      <c r="A130" s="48">
        <v>35327</v>
      </c>
    </row>
    <row r="131" spans="1:1">
      <c r="A131" s="48">
        <v>35453</v>
      </c>
    </row>
    <row r="132" spans="1:1">
      <c r="A132" s="48">
        <v>35512</v>
      </c>
    </row>
    <row r="133" spans="1:1">
      <c r="A133" s="48">
        <v>35623</v>
      </c>
    </row>
    <row r="134" spans="1:1">
      <c r="A134" s="48">
        <v>35818</v>
      </c>
    </row>
    <row r="135" spans="1:1">
      <c r="A135" s="48">
        <v>36022</v>
      </c>
    </row>
    <row r="136" spans="1:1">
      <c r="A136" s="48">
        <v>36100</v>
      </c>
    </row>
    <row r="137" spans="1:1">
      <c r="A137" s="48">
        <v>36296</v>
      </c>
    </row>
    <row r="138" spans="1:1">
      <c r="A138" s="48">
        <v>36333</v>
      </c>
    </row>
    <row r="139" spans="1:1">
      <c r="A139" s="48">
        <v>36334</v>
      </c>
    </row>
    <row r="140" spans="1:1">
      <c r="A140" s="48">
        <v>36347</v>
      </c>
    </row>
    <row r="141" spans="1:1">
      <c r="A141" s="48">
        <v>36405</v>
      </c>
    </row>
    <row r="142" spans="1:1">
      <c r="A142" s="48">
        <v>36440</v>
      </c>
    </row>
    <row r="143" spans="1:1">
      <c r="A143" s="48">
        <v>36451</v>
      </c>
    </row>
    <row r="144" spans="1:1">
      <c r="A144" s="48">
        <v>36610</v>
      </c>
    </row>
    <row r="145" spans="1:1">
      <c r="A145" s="48">
        <v>36612</v>
      </c>
    </row>
    <row r="146" spans="1:1">
      <c r="A146" s="48">
        <v>36788</v>
      </c>
    </row>
    <row r="147" spans="1:1">
      <c r="A147" s="48">
        <v>37018</v>
      </c>
    </row>
    <row r="148" spans="1:1">
      <c r="A148" s="48">
        <v>37164</v>
      </c>
    </row>
    <row r="149" spans="1:1">
      <c r="A149" s="48">
        <v>37276</v>
      </c>
    </row>
    <row r="150" spans="1:1">
      <c r="A150" s="48">
        <v>37620</v>
      </c>
    </row>
    <row r="151" spans="1:1">
      <c r="A151" s="48">
        <v>37638</v>
      </c>
    </row>
    <row r="152" spans="1:1">
      <c r="A152" s="48">
        <v>37713</v>
      </c>
    </row>
    <row r="153" spans="1:1">
      <c r="A153" s="48">
        <v>37905</v>
      </c>
    </row>
    <row r="154" spans="1:1">
      <c r="A154" s="48">
        <v>37932</v>
      </c>
    </row>
    <row r="155" spans="1:1">
      <c r="A155" s="48">
        <v>38085</v>
      </c>
    </row>
    <row r="156" spans="1:1">
      <c r="A156" s="48">
        <v>38215</v>
      </c>
    </row>
    <row r="157" spans="1:1">
      <c r="A157" s="48">
        <v>38222</v>
      </c>
    </row>
    <row r="158" spans="1:1">
      <c r="A158" s="48">
        <v>38305</v>
      </c>
    </row>
    <row r="159" spans="1:1">
      <c r="A159" s="48">
        <v>38358</v>
      </c>
    </row>
    <row r="160" spans="1:1">
      <c r="A160" s="48">
        <v>38558</v>
      </c>
    </row>
    <row r="161" spans="1:1">
      <c r="A161" s="48">
        <v>38742</v>
      </c>
    </row>
    <row r="162" spans="1:1">
      <c r="A162" s="48">
        <v>38747</v>
      </c>
    </row>
    <row r="163" spans="1:1">
      <c r="A163" s="48">
        <v>38776</v>
      </c>
    </row>
    <row r="164" spans="1:1">
      <c r="A164" s="48">
        <v>38881</v>
      </c>
    </row>
    <row r="165" spans="1:1">
      <c r="A165" s="48">
        <v>38924</v>
      </c>
    </row>
    <row r="166" spans="1:1">
      <c r="A166" s="48">
        <v>38936</v>
      </c>
    </row>
    <row r="167" spans="1:1">
      <c r="A167" s="48">
        <v>38937</v>
      </c>
    </row>
    <row r="168" spans="1:1">
      <c r="A168" s="48">
        <v>38982</v>
      </c>
    </row>
    <row r="169" spans="1:1">
      <c r="A169" s="48">
        <v>39177</v>
      </c>
    </row>
    <row r="170" spans="1:1">
      <c r="A170" s="48">
        <v>39356</v>
      </c>
    </row>
    <row r="171" spans="1:1">
      <c r="A171" s="48">
        <v>39433</v>
      </c>
    </row>
    <row r="172" spans="1:1">
      <c r="A172" s="48">
        <v>39491</v>
      </c>
    </row>
    <row r="173" spans="1:1">
      <c r="A173" s="48">
        <v>39512</v>
      </c>
    </row>
    <row r="174" spans="1:1">
      <c r="A174" s="48">
        <v>39696</v>
      </c>
    </row>
    <row r="175" spans="1:1">
      <c r="A175" s="48">
        <v>39709</v>
      </c>
    </row>
    <row r="176" spans="1:1">
      <c r="A176" s="48">
        <v>39943</v>
      </c>
    </row>
    <row r="177" spans="1:1">
      <c r="A177" s="48">
        <v>40000</v>
      </c>
    </row>
    <row r="178" spans="1:1">
      <c r="A178" s="48">
        <v>40000</v>
      </c>
    </row>
    <row r="179" spans="1:1">
      <c r="A179" s="48">
        <v>40007</v>
      </c>
    </row>
    <row r="180" spans="1:1">
      <c r="A180" s="48">
        <v>40033</v>
      </c>
    </row>
    <row r="181" spans="1:1">
      <c r="A181" s="48">
        <v>40152</v>
      </c>
    </row>
    <row r="182" spans="1:1">
      <c r="A182" s="48">
        <v>40444</v>
      </c>
    </row>
    <row r="183" spans="1:1">
      <c r="A183" s="48">
        <v>40488</v>
      </c>
    </row>
    <row r="184" spans="1:1">
      <c r="A184" s="48">
        <v>40619</v>
      </c>
    </row>
    <row r="185" spans="1:1">
      <c r="A185" s="48">
        <v>40633</v>
      </c>
    </row>
    <row r="186" spans="1:1">
      <c r="A186" s="48">
        <v>40674</v>
      </c>
    </row>
    <row r="187" spans="1:1">
      <c r="A187" s="48">
        <v>40714</v>
      </c>
    </row>
    <row r="188" spans="1:1">
      <c r="A188" s="48">
        <v>40834</v>
      </c>
    </row>
    <row r="189" spans="1:1">
      <c r="A189" s="48">
        <v>40887</v>
      </c>
    </row>
    <row r="190" spans="1:1">
      <c r="A190" s="48">
        <v>40981</v>
      </c>
    </row>
    <row r="191" spans="1:1">
      <c r="A191" s="48">
        <v>41013</v>
      </c>
    </row>
    <row r="192" spans="1:1">
      <c r="A192" s="48">
        <v>41056</v>
      </c>
    </row>
    <row r="193" spans="1:1">
      <c r="A193" s="48">
        <v>41232</v>
      </c>
    </row>
    <row r="194" spans="1:1">
      <c r="A194" s="48">
        <v>41452</v>
      </c>
    </row>
    <row r="195" spans="1:1">
      <c r="A195" s="48">
        <v>41648</v>
      </c>
    </row>
    <row r="196" spans="1:1">
      <c r="A196" s="48">
        <v>41731</v>
      </c>
    </row>
    <row r="197" spans="1:1">
      <c r="A197" s="48">
        <v>41732</v>
      </c>
    </row>
    <row r="198" spans="1:1">
      <c r="A198" s="48">
        <v>41786</v>
      </c>
    </row>
    <row r="199" spans="1:1">
      <c r="A199" s="48">
        <v>41881</v>
      </c>
    </row>
    <row r="200" spans="1:1">
      <c r="A200" s="48">
        <v>42000</v>
      </c>
    </row>
    <row r="201" spans="1:1">
      <c r="A201" s="48">
        <v>42014</v>
      </c>
    </row>
    <row r="202" spans="1:1">
      <c r="A202" s="48">
        <v>42049</v>
      </c>
    </row>
    <row r="203" spans="1:1">
      <c r="A203" s="48">
        <v>42105</v>
      </c>
    </row>
    <row r="204" spans="1:1">
      <c r="A204" s="48">
        <v>42203</v>
      </c>
    </row>
    <row r="205" spans="1:1">
      <c r="A205" s="48">
        <v>42251</v>
      </c>
    </row>
    <row r="206" spans="1:1">
      <c r="A206" s="48">
        <v>42254</v>
      </c>
    </row>
    <row r="207" spans="1:1">
      <c r="A207" s="48">
        <v>42265</v>
      </c>
    </row>
    <row r="208" spans="1:1">
      <c r="A208" s="48">
        <v>42335</v>
      </c>
    </row>
    <row r="209" spans="1:1">
      <c r="A209" s="48">
        <v>42492</v>
      </c>
    </row>
    <row r="210" spans="1:1">
      <c r="A210" s="48">
        <v>42494</v>
      </c>
    </row>
    <row r="211" spans="1:1">
      <c r="A211" s="48">
        <v>42495</v>
      </c>
    </row>
    <row r="212" spans="1:1">
      <c r="A212" s="48">
        <v>42674</v>
      </c>
    </row>
    <row r="213" spans="1:1">
      <c r="A213" s="48">
        <v>42810</v>
      </c>
    </row>
    <row r="214" spans="1:1">
      <c r="A214" s="48">
        <v>42863</v>
      </c>
    </row>
    <row r="215" spans="1:1">
      <c r="A215" s="48">
        <v>43016</v>
      </c>
    </row>
    <row r="216" spans="1:1">
      <c r="A216" s="48">
        <v>43021</v>
      </c>
    </row>
    <row r="217" spans="1:1">
      <c r="A217" s="48">
        <v>43146</v>
      </c>
    </row>
    <row r="218" spans="1:1">
      <c r="A218" s="48">
        <v>43267</v>
      </c>
    </row>
    <row r="219" spans="1:1">
      <c r="A219" s="48">
        <v>43372</v>
      </c>
    </row>
    <row r="220" spans="1:1">
      <c r="A220" s="48">
        <v>43453</v>
      </c>
    </row>
    <row r="221" spans="1:1">
      <c r="A221" s="48">
        <v>43497</v>
      </c>
    </row>
    <row r="222" spans="1:1">
      <c r="A222" s="48">
        <v>43501</v>
      </c>
    </row>
    <row r="223" spans="1:1">
      <c r="A223" s="48">
        <v>43622</v>
      </c>
    </row>
    <row r="224" spans="1:1">
      <c r="A224" s="48">
        <v>43818</v>
      </c>
    </row>
    <row r="225" spans="1:1">
      <c r="A225" s="48">
        <v>43890</v>
      </c>
    </row>
    <row r="226" spans="1:1">
      <c r="A226" s="48">
        <v>43904</v>
      </c>
    </row>
    <row r="227" spans="1:1">
      <c r="A227" s="48">
        <v>44001</v>
      </c>
    </row>
    <row r="228" spans="1:1">
      <c r="A228" s="48">
        <v>44076</v>
      </c>
    </row>
    <row r="229" spans="1:1">
      <c r="A229" s="48">
        <v>44102</v>
      </c>
    </row>
    <row r="230" spans="1:1">
      <c r="A230" s="48">
        <v>44113</v>
      </c>
    </row>
    <row r="231" spans="1:1">
      <c r="A231" s="48">
        <v>44150</v>
      </c>
    </row>
    <row r="232" spans="1:1">
      <c r="A232" s="48">
        <v>44221</v>
      </c>
    </row>
    <row r="233" spans="1:1">
      <c r="A233" s="48">
        <v>44255</v>
      </c>
    </row>
    <row r="234" spans="1:1">
      <c r="A234" s="48">
        <v>44257</v>
      </c>
    </row>
    <row r="235" spans="1:1">
      <c r="A235" s="48">
        <v>44323</v>
      </c>
    </row>
    <row r="236" spans="1:1">
      <c r="A236" s="48">
        <v>44530</v>
      </c>
    </row>
    <row r="237" spans="1:1">
      <c r="A237" s="48">
        <v>44534</v>
      </c>
    </row>
    <row r="238" spans="1:1">
      <c r="A238" s="48">
        <v>44536</v>
      </c>
    </row>
    <row r="239" spans="1:1">
      <c r="A239" s="48">
        <v>44626</v>
      </c>
    </row>
    <row r="240" spans="1:1">
      <c r="A240" s="48">
        <v>44679</v>
      </c>
    </row>
    <row r="241" spans="1:1">
      <c r="A241" s="48">
        <v>44752</v>
      </c>
    </row>
    <row r="242" spans="1:1">
      <c r="A242" s="48">
        <v>44806</v>
      </c>
    </row>
    <row r="243" spans="1:1">
      <c r="A243" s="48">
        <v>45000</v>
      </c>
    </row>
    <row r="244" spans="1:1">
      <c r="A244" s="48">
        <v>45000</v>
      </c>
    </row>
    <row r="245" spans="1:1">
      <c r="A245" s="48">
        <v>45046</v>
      </c>
    </row>
    <row r="246" spans="1:1">
      <c r="A246" s="48">
        <v>45130</v>
      </c>
    </row>
    <row r="247" spans="1:1">
      <c r="A247" s="48">
        <v>45160</v>
      </c>
    </row>
    <row r="248" spans="1:1">
      <c r="A248" s="48">
        <v>45163</v>
      </c>
    </row>
    <row r="249" spans="1:1">
      <c r="A249" s="48">
        <v>45199</v>
      </c>
    </row>
    <row r="250" spans="1:1">
      <c r="A250" s="48">
        <v>45342</v>
      </c>
    </row>
    <row r="251" spans="1:1">
      <c r="A251" s="48">
        <v>45392</v>
      </c>
    </row>
    <row r="252" spans="1:1">
      <c r="A252" s="48">
        <v>45433</v>
      </c>
    </row>
    <row r="253" spans="1:1">
      <c r="A253" s="48">
        <v>45481</v>
      </c>
    </row>
    <row r="254" spans="1:1">
      <c r="A254" s="48">
        <v>45491</v>
      </c>
    </row>
    <row r="255" spans="1:1">
      <c r="A255" s="48">
        <v>45618</v>
      </c>
    </row>
    <row r="256" spans="1:1">
      <c r="A256" s="48">
        <v>45679</v>
      </c>
    </row>
    <row r="257" spans="1:1">
      <c r="A257" s="48">
        <v>45706</v>
      </c>
    </row>
    <row r="258" spans="1:1">
      <c r="A258" s="48">
        <v>45774</v>
      </c>
    </row>
    <row r="259" spans="1:1">
      <c r="A259" s="48">
        <v>45776</v>
      </c>
    </row>
    <row r="260" spans="1:1">
      <c r="A260" s="48">
        <v>45787</v>
      </c>
    </row>
    <row r="261" spans="1:1">
      <c r="A261" s="48">
        <v>45794</v>
      </c>
    </row>
    <row r="262" spans="1:1">
      <c r="A262" s="48">
        <v>45820</v>
      </c>
    </row>
    <row r="263" spans="1:1">
      <c r="A263" s="48">
        <v>45834</v>
      </c>
    </row>
    <row r="264" spans="1:1">
      <c r="A264" s="48">
        <v>45851</v>
      </c>
    </row>
    <row r="265" spans="1:1">
      <c r="A265" s="48">
        <v>45949</v>
      </c>
    </row>
    <row r="266" spans="1:1">
      <c r="A266" s="48">
        <v>45966</v>
      </c>
    </row>
    <row r="267" spans="1:1">
      <c r="A267" s="48">
        <v>46060</v>
      </c>
    </row>
    <row r="268" spans="1:1">
      <c r="A268" s="48">
        <v>46068</v>
      </c>
    </row>
    <row r="269" spans="1:1">
      <c r="A269" s="48">
        <v>46098</v>
      </c>
    </row>
    <row r="270" spans="1:1">
      <c r="A270" s="48">
        <v>46098</v>
      </c>
    </row>
    <row r="271" spans="1:1">
      <c r="A271" s="48">
        <v>46103</v>
      </c>
    </row>
    <row r="272" spans="1:1">
      <c r="A272" s="48">
        <v>46147</v>
      </c>
    </row>
    <row r="273" spans="1:1">
      <c r="A273" s="48">
        <v>46153</v>
      </c>
    </row>
    <row r="274" spans="1:1">
      <c r="A274" s="48">
        <v>46206</v>
      </c>
    </row>
    <row r="275" spans="1:1">
      <c r="A275" s="48">
        <v>46225</v>
      </c>
    </row>
    <row r="276" spans="1:1">
      <c r="A276" s="48">
        <v>46397</v>
      </c>
    </row>
    <row r="277" spans="1:1">
      <c r="A277" s="48">
        <v>46447</v>
      </c>
    </row>
    <row r="278" spans="1:1">
      <c r="A278" s="48">
        <v>46477</v>
      </c>
    </row>
    <row r="279" spans="1:1">
      <c r="A279" s="48">
        <v>46562</v>
      </c>
    </row>
    <row r="280" spans="1:1">
      <c r="A280" s="48">
        <v>46704</v>
      </c>
    </row>
    <row r="281" spans="1:1">
      <c r="A281" s="48">
        <v>46706</v>
      </c>
    </row>
    <row r="282" spans="1:1">
      <c r="A282" s="48">
        <v>46749</v>
      </c>
    </row>
    <row r="283" spans="1:1">
      <c r="A283" s="48">
        <v>46762</v>
      </c>
    </row>
    <row r="284" spans="1:1">
      <c r="A284" s="48">
        <v>46807</v>
      </c>
    </row>
    <row r="285" spans="1:1">
      <c r="A285" s="48">
        <v>46928</v>
      </c>
    </row>
    <row r="286" spans="1:1">
      <c r="A286" s="48">
        <v>46995</v>
      </c>
    </row>
    <row r="287" spans="1:1">
      <c r="A287" s="48">
        <v>47022</v>
      </c>
    </row>
    <row r="288" spans="1:1">
      <c r="A288" s="48">
        <v>47067</v>
      </c>
    </row>
    <row r="289" spans="1:1">
      <c r="A289" s="48">
        <v>47096</v>
      </c>
    </row>
    <row r="290" spans="1:1">
      <c r="A290" s="48">
        <v>47110</v>
      </c>
    </row>
    <row r="291" spans="1:1">
      <c r="A291" s="48">
        <v>47190</v>
      </c>
    </row>
    <row r="292" spans="1:1">
      <c r="A292" s="48">
        <v>47247</v>
      </c>
    </row>
    <row r="293" spans="1:1">
      <c r="A293" s="48">
        <v>47255</v>
      </c>
    </row>
    <row r="294" spans="1:1">
      <c r="A294" s="48">
        <v>47260</v>
      </c>
    </row>
    <row r="295" spans="1:1">
      <c r="A295" s="48">
        <v>47263</v>
      </c>
    </row>
    <row r="296" spans="1:1">
      <c r="A296" s="48">
        <v>47318</v>
      </c>
    </row>
    <row r="297" spans="1:1">
      <c r="A297" s="48">
        <v>47351</v>
      </c>
    </row>
    <row r="298" spans="1:1">
      <c r="A298" s="48">
        <v>47387</v>
      </c>
    </row>
    <row r="299" spans="1:1">
      <c r="A299" s="48">
        <v>47494</v>
      </c>
    </row>
    <row r="300" spans="1:1">
      <c r="A300" s="48">
        <v>47517</v>
      </c>
    </row>
    <row r="301" spans="1:1">
      <c r="A301" s="48">
        <v>47527</v>
      </c>
    </row>
    <row r="302" spans="1:1">
      <c r="A302" s="48">
        <v>47537</v>
      </c>
    </row>
    <row r="303" spans="1:1">
      <c r="A303" s="48">
        <v>47596</v>
      </c>
    </row>
    <row r="304" spans="1:1">
      <c r="A304" s="48">
        <v>47760</v>
      </c>
    </row>
    <row r="305" spans="1:1">
      <c r="A305" s="48">
        <v>47762</v>
      </c>
    </row>
    <row r="306" spans="1:1">
      <c r="A306" s="48">
        <v>47823</v>
      </c>
    </row>
    <row r="307" spans="1:1">
      <c r="A307" s="48">
        <v>47922</v>
      </c>
    </row>
    <row r="308" spans="1:1">
      <c r="A308" s="48">
        <v>48000</v>
      </c>
    </row>
    <row r="309" spans="1:1">
      <c r="A309" s="48">
        <v>48215</v>
      </c>
    </row>
    <row r="310" spans="1:1">
      <c r="A310" s="48">
        <v>48219</v>
      </c>
    </row>
    <row r="311" spans="1:1">
      <c r="A311" s="48">
        <v>48244</v>
      </c>
    </row>
    <row r="312" spans="1:1">
      <c r="A312" s="48">
        <v>48258</v>
      </c>
    </row>
    <row r="313" spans="1:1">
      <c r="A313" s="48">
        <v>48316</v>
      </c>
    </row>
    <row r="314" spans="1:1">
      <c r="A314" s="48">
        <v>48322</v>
      </c>
    </row>
    <row r="315" spans="1:1">
      <c r="A315" s="48">
        <v>48351</v>
      </c>
    </row>
    <row r="316" spans="1:1">
      <c r="A316" s="48">
        <v>48404</v>
      </c>
    </row>
    <row r="317" spans="1:1">
      <c r="A317" s="48">
        <v>48589</v>
      </c>
    </row>
    <row r="318" spans="1:1">
      <c r="A318" s="48">
        <v>48676</v>
      </c>
    </row>
    <row r="319" spans="1:1">
      <c r="A319" s="48">
        <v>48700</v>
      </c>
    </row>
    <row r="320" spans="1:1">
      <c r="A320" s="48">
        <v>48772</v>
      </c>
    </row>
    <row r="321" spans="1:1">
      <c r="A321" s="48">
        <v>48961</v>
      </c>
    </row>
    <row r="322" spans="1:1">
      <c r="A322" s="48">
        <v>48987</v>
      </c>
    </row>
    <row r="323" spans="1:1">
      <c r="A323" s="48">
        <v>49016</v>
      </c>
    </row>
    <row r="324" spans="1:1">
      <c r="A324" s="48">
        <v>49063</v>
      </c>
    </row>
    <row r="325" spans="1:1">
      <c r="A325" s="48">
        <v>49108</v>
      </c>
    </row>
    <row r="326" spans="1:1">
      <c r="A326" s="48">
        <v>49137</v>
      </c>
    </row>
    <row r="327" spans="1:1">
      <c r="A327" s="48">
        <v>49246</v>
      </c>
    </row>
    <row r="328" spans="1:1">
      <c r="A328" s="48">
        <v>49480</v>
      </c>
    </row>
    <row r="329" spans="1:1">
      <c r="A329" s="48">
        <v>49535</v>
      </c>
    </row>
    <row r="330" spans="1:1">
      <c r="A330" s="48">
        <v>49544</v>
      </c>
    </row>
    <row r="331" spans="1:1">
      <c r="A331" s="48">
        <v>49601</v>
      </c>
    </row>
    <row r="332" spans="1:1">
      <c r="A332" s="48">
        <v>49793</v>
      </c>
    </row>
    <row r="333" spans="1:1">
      <c r="A333" s="48">
        <v>49868</v>
      </c>
    </row>
    <row r="334" spans="1:1">
      <c r="A334" s="48">
        <v>49903</v>
      </c>
    </row>
    <row r="335" spans="1:1">
      <c r="A335" s="48">
        <v>49904</v>
      </c>
    </row>
    <row r="336" spans="1:1">
      <c r="A336" s="48">
        <v>49923</v>
      </c>
    </row>
    <row r="337" spans="1:1">
      <c r="A337" s="48">
        <v>49971</v>
      </c>
    </row>
    <row r="338" spans="1:1">
      <c r="A338" s="48">
        <v>49990</v>
      </c>
    </row>
    <row r="339" spans="1:1">
      <c r="A339" s="48">
        <v>50000</v>
      </c>
    </row>
    <row r="340" spans="1:1">
      <c r="A340" s="48">
        <v>50000</v>
      </c>
    </row>
    <row r="341" spans="1:1">
      <c r="A341" s="48">
        <v>50000</v>
      </c>
    </row>
    <row r="342" spans="1:1">
      <c r="A342" s="48">
        <v>50100</v>
      </c>
    </row>
    <row r="343" spans="1:1">
      <c r="A343" s="48">
        <v>50120</v>
      </c>
    </row>
    <row r="344" spans="1:1">
      <c r="A344" s="48">
        <v>50184</v>
      </c>
    </row>
    <row r="345" spans="1:1">
      <c r="A345" s="48">
        <v>50223</v>
      </c>
    </row>
    <row r="346" spans="1:1">
      <c r="A346" s="48">
        <v>50265</v>
      </c>
    </row>
    <row r="347" spans="1:1">
      <c r="A347" s="48">
        <v>50287</v>
      </c>
    </row>
    <row r="348" spans="1:1">
      <c r="A348" s="48">
        <v>50352</v>
      </c>
    </row>
    <row r="349" spans="1:1">
      <c r="A349" s="48">
        <v>50395</v>
      </c>
    </row>
    <row r="350" spans="1:1">
      <c r="A350" s="48">
        <v>50431</v>
      </c>
    </row>
    <row r="351" spans="1:1">
      <c r="A351" s="48">
        <v>50446</v>
      </c>
    </row>
    <row r="352" spans="1:1">
      <c r="A352" s="48">
        <v>50481</v>
      </c>
    </row>
    <row r="353" spans="1:1">
      <c r="A353" s="48">
        <v>50510</v>
      </c>
    </row>
    <row r="354" spans="1:1">
      <c r="A354" s="48">
        <v>50626</v>
      </c>
    </row>
    <row r="355" spans="1:1">
      <c r="A355" s="48">
        <v>50644</v>
      </c>
    </row>
    <row r="356" spans="1:1">
      <c r="A356" s="48">
        <v>50772</v>
      </c>
    </row>
    <row r="357" spans="1:1">
      <c r="A357" s="48">
        <v>50789</v>
      </c>
    </row>
    <row r="358" spans="1:1">
      <c r="A358" s="48">
        <v>50823</v>
      </c>
    </row>
    <row r="359" spans="1:1">
      <c r="A359" s="48">
        <v>50837</v>
      </c>
    </row>
    <row r="360" spans="1:1">
      <c r="A360" s="48">
        <v>50849</v>
      </c>
    </row>
    <row r="361" spans="1:1">
      <c r="A361" s="48">
        <v>50860</v>
      </c>
    </row>
    <row r="362" spans="1:1">
      <c r="A362" s="48">
        <v>50863</v>
      </c>
    </row>
    <row r="363" spans="1:1">
      <c r="A363" s="48">
        <v>50876</v>
      </c>
    </row>
    <row r="364" spans="1:1">
      <c r="A364" s="48">
        <v>50923</v>
      </c>
    </row>
    <row r="365" spans="1:1">
      <c r="A365" s="48">
        <v>50984</v>
      </c>
    </row>
    <row r="366" spans="1:1">
      <c r="A366" s="48">
        <v>51015</v>
      </c>
    </row>
    <row r="367" spans="1:1">
      <c r="A367" s="48">
        <v>51019</v>
      </c>
    </row>
    <row r="368" spans="1:1">
      <c r="A368" s="48">
        <v>51088</v>
      </c>
    </row>
    <row r="369" spans="1:1">
      <c r="A369" s="48">
        <v>51189</v>
      </c>
    </row>
    <row r="370" spans="1:1">
      <c r="A370" s="48">
        <v>51198</v>
      </c>
    </row>
    <row r="371" spans="1:1">
      <c r="A371" s="48">
        <v>51238</v>
      </c>
    </row>
    <row r="372" spans="1:1">
      <c r="A372" s="48">
        <v>51311</v>
      </c>
    </row>
    <row r="373" spans="1:1">
      <c r="A373" s="48">
        <v>51327</v>
      </c>
    </row>
    <row r="374" spans="1:1">
      <c r="A374" s="48">
        <v>51352</v>
      </c>
    </row>
    <row r="375" spans="1:1">
      <c r="A375" s="48">
        <v>51362</v>
      </c>
    </row>
    <row r="376" spans="1:1">
      <c r="A376" s="48">
        <v>51380</v>
      </c>
    </row>
    <row r="377" spans="1:1">
      <c r="A377" s="48">
        <v>51413</v>
      </c>
    </row>
    <row r="378" spans="1:1">
      <c r="A378" s="48">
        <v>51439</v>
      </c>
    </row>
    <row r="379" spans="1:1">
      <c r="A379" s="48">
        <v>51523</v>
      </c>
    </row>
    <row r="380" spans="1:1">
      <c r="A380" s="48">
        <v>51685</v>
      </c>
    </row>
    <row r="381" spans="1:1">
      <c r="A381" s="48">
        <v>51706</v>
      </c>
    </row>
    <row r="382" spans="1:1">
      <c r="A382" s="48">
        <v>51751</v>
      </c>
    </row>
    <row r="383" spans="1:1">
      <c r="A383" s="48">
        <v>51762</v>
      </c>
    </row>
    <row r="384" spans="1:1">
      <c r="A384" s="48">
        <v>51782</v>
      </c>
    </row>
    <row r="385" spans="1:1">
      <c r="A385" s="48">
        <v>51783</v>
      </c>
    </row>
    <row r="386" spans="1:1">
      <c r="A386" s="48">
        <v>51791</v>
      </c>
    </row>
    <row r="387" spans="1:1">
      <c r="A387" s="48">
        <v>51875</v>
      </c>
    </row>
    <row r="388" spans="1:1">
      <c r="A388" s="48">
        <v>52000</v>
      </c>
    </row>
    <row r="389" spans="1:1">
      <c r="A389" s="48">
        <v>52158</v>
      </c>
    </row>
    <row r="390" spans="1:1">
      <c r="A390" s="48">
        <v>52205</v>
      </c>
    </row>
    <row r="391" spans="1:1">
      <c r="A391" s="48">
        <v>52267</v>
      </c>
    </row>
    <row r="392" spans="1:1">
      <c r="A392" s="48">
        <v>52344</v>
      </c>
    </row>
    <row r="393" spans="1:1">
      <c r="A393" s="48">
        <v>52356</v>
      </c>
    </row>
    <row r="394" spans="1:1">
      <c r="A394" s="48">
        <v>52490</v>
      </c>
    </row>
    <row r="395" spans="1:1">
      <c r="A395" s="48">
        <v>52521</v>
      </c>
    </row>
    <row r="396" spans="1:1">
      <c r="A396" s="48">
        <v>52631</v>
      </c>
    </row>
    <row r="397" spans="1:1">
      <c r="A397" s="48">
        <v>52678</v>
      </c>
    </row>
    <row r="398" spans="1:1">
      <c r="A398" s="48">
        <v>52731</v>
      </c>
    </row>
    <row r="399" spans="1:1">
      <c r="A399" s="48">
        <v>52784</v>
      </c>
    </row>
    <row r="400" spans="1:1">
      <c r="A400" s="48">
        <v>52786</v>
      </c>
    </row>
    <row r="401" spans="1:1">
      <c r="A401" s="48">
        <v>52873</v>
      </c>
    </row>
    <row r="402" spans="1:1">
      <c r="A402" s="48">
        <v>52889</v>
      </c>
    </row>
    <row r="403" spans="1:1">
      <c r="A403" s="48">
        <v>52915</v>
      </c>
    </row>
    <row r="404" spans="1:1">
      <c r="A404" s="48">
        <v>52917</v>
      </c>
    </row>
    <row r="405" spans="1:1">
      <c r="A405" s="48">
        <v>52920</v>
      </c>
    </row>
    <row r="406" spans="1:1">
      <c r="A406" s="48">
        <v>53027</v>
      </c>
    </row>
    <row r="407" spans="1:1">
      <c r="A407" s="48">
        <v>53066</v>
      </c>
    </row>
    <row r="408" spans="1:1">
      <c r="A408" s="48">
        <v>53084</v>
      </c>
    </row>
    <row r="409" spans="1:1">
      <c r="A409" s="48">
        <v>53089</v>
      </c>
    </row>
    <row r="410" spans="1:1">
      <c r="A410" s="48">
        <v>53091</v>
      </c>
    </row>
    <row r="411" spans="1:1">
      <c r="A411" s="48">
        <v>53122</v>
      </c>
    </row>
    <row r="412" spans="1:1">
      <c r="A412" s="48">
        <v>53187</v>
      </c>
    </row>
    <row r="413" spans="1:1">
      <c r="A413" s="48">
        <v>53305</v>
      </c>
    </row>
    <row r="414" spans="1:1">
      <c r="A414" s="48">
        <v>53369</v>
      </c>
    </row>
    <row r="415" spans="1:1">
      <c r="A415" s="48">
        <v>53404</v>
      </c>
    </row>
    <row r="416" spans="1:1">
      <c r="A416" s="48">
        <v>53515</v>
      </c>
    </row>
    <row r="417" spans="1:1">
      <c r="A417" s="48">
        <v>53523</v>
      </c>
    </row>
    <row r="418" spans="1:1">
      <c r="A418" s="48">
        <v>53534</v>
      </c>
    </row>
    <row r="419" spans="1:1">
      <c r="A419" s="48">
        <v>53573</v>
      </c>
    </row>
    <row r="420" spans="1:1">
      <c r="A420" s="48">
        <v>53643</v>
      </c>
    </row>
    <row r="421" spans="1:1">
      <c r="A421" s="48">
        <v>53672</v>
      </c>
    </row>
    <row r="422" spans="1:1">
      <c r="A422" s="48">
        <v>53821</v>
      </c>
    </row>
    <row r="423" spans="1:1">
      <c r="A423" s="48">
        <v>53864</v>
      </c>
    </row>
    <row r="424" spans="1:1">
      <c r="A424" s="48">
        <v>53904</v>
      </c>
    </row>
    <row r="425" spans="1:1">
      <c r="A425" s="48">
        <v>54017</v>
      </c>
    </row>
    <row r="426" spans="1:1">
      <c r="A426" s="48">
        <v>54068</v>
      </c>
    </row>
    <row r="427" spans="1:1">
      <c r="A427" s="48">
        <v>54134</v>
      </c>
    </row>
    <row r="428" spans="1:1">
      <c r="A428" s="48">
        <v>54207</v>
      </c>
    </row>
    <row r="429" spans="1:1">
      <c r="A429" s="48">
        <v>54342</v>
      </c>
    </row>
    <row r="430" spans="1:1">
      <c r="A430" s="48">
        <v>54350</v>
      </c>
    </row>
    <row r="431" spans="1:1">
      <c r="A431" s="48">
        <v>54445</v>
      </c>
    </row>
    <row r="432" spans="1:1">
      <c r="A432" s="48">
        <v>54486</v>
      </c>
    </row>
    <row r="433" spans="1:1">
      <c r="A433" s="48">
        <v>54492</v>
      </c>
    </row>
    <row r="434" spans="1:1">
      <c r="A434" s="48">
        <v>54529</v>
      </c>
    </row>
    <row r="435" spans="1:1">
      <c r="A435" s="48">
        <v>54552</v>
      </c>
    </row>
    <row r="436" spans="1:1">
      <c r="A436" s="48">
        <v>54625</v>
      </c>
    </row>
    <row r="437" spans="1:1">
      <c r="A437" s="48">
        <v>54746</v>
      </c>
    </row>
    <row r="438" spans="1:1">
      <c r="A438" s="48">
        <v>54746</v>
      </c>
    </row>
    <row r="439" spans="1:1">
      <c r="A439" s="48">
        <v>54783</v>
      </c>
    </row>
    <row r="440" spans="1:1">
      <c r="A440" s="48">
        <v>54872</v>
      </c>
    </row>
    <row r="441" spans="1:1">
      <c r="A441" s="48">
        <v>54951</v>
      </c>
    </row>
    <row r="442" spans="1:1">
      <c r="A442" s="48">
        <v>54952</v>
      </c>
    </row>
    <row r="443" spans="1:1">
      <c r="A443" s="48">
        <v>54959</v>
      </c>
    </row>
    <row r="444" spans="1:1">
      <c r="A444" s="48">
        <v>54969</v>
      </c>
    </row>
    <row r="445" spans="1:1">
      <c r="A445" s="48">
        <v>54970</v>
      </c>
    </row>
    <row r="446" spans="1:1">
      <c r="A446" s="48">
        <v>55063</v>
      </c>
    </row>
    <row r="447" spans="1:1">
      <c r="A447" s="48">
        <v>55063</v>
      </c>
    </row>
    <row r="448" spans="1:1">
      <c r="A448" s="48">
        <v>55198</v>
      </c>
    </row>
    <row r="449" spans="1:1">
      <c r="A449" s="48">
        <v>55215</v>
      </c>
    </row>
    <row r="450" spans="1:1">
      <c r="A450" s="48">
        <v>55356</v>
      </c>
    </row>
    <row r="451" spans="1:1">
      <c r="A451" s="48">
        <v>55438</v>
      </c>
    </row>
    <row r="452" spans="1:1">
      <c r="A452" s="48">
        <v>55481</v>
      </c>
    </row>
    <row r="453" spans="1:1">
      <c r="A453" s="48">
        <v>55496</v>
      </c>
    </row>
    <row r="454" spans="1:1">
      <c r="A454" s="48">
        <v>55562</v>
      </c>
    </row>
    <row r="455" spans="1:1">
      <c r="A455" s="48">
        <v>55603</v>
      </c>
    </row>
    <row r="456" spans="1:1">
      <c r="A456" s="48">
        <v>55663</v>
      </c>
    </row>
    <row r="457" spans="1:1">
      <c r="A457" s="48">
        <v>55696</v>
      </c>
    </row>
    <row r="458" spans="1:1">
      <c r="A458" s="48">
        <v>55776</v>
      </c>
    </row>
    <row r="459" spans="1:1">
      <c r="A459" s="48">
        <v>55855</v>
      </c>
    </row>
    <row r="460" spans="1:1">
      <c r="A460" s="48">
        <v>55866</v>
      </c>
    </row>
    <row r="461" spans="1:1">
      <c r="A461" s="48">
        <v>55867</v>
      </c>
    </row>
    <row r="462" spans="1:1">
      <c r="A462" s="48">
        <v>55918</v>
      </c>
    </row>
    <row r="463" spans="1:1">
      <c r="A463" s="48">
        <v>55927</v>
      </c>
    </row>
    <row r="464" spans="1:1">
      <c r="A464" s="48">
        <v>55934</v>
      </c>
    </row>
    <row r="465" spans="1:1">
      <c r="A465" s="48">
        <v>55953</v>
      </c>
    </row>
    <row r="466" spans="1:1">
      <c r="A466" s="48">
        <v>55984</v>
      </c>
    </row>
    <row r="467" spans="1:1">
      <c r="A467" s="48">
        <v>56038</v>
      </c>
    </row>
    <row r="468" spans="1:1">
      <c r="A468" s="48">
        <v>56066</v>
      </c>
    </row>
    <row r="469" spans="1:1">
      <c r="A469" s="48">
        <v>56087</v>
      </c>
    </row>
    <row r="470" spans="1:1">
      <c r="A470" s="48">
        <v>56122</v>
      </c>
    </row>
    <row r="471" spans="1:1">
      <c r="A471" s="48">
        <v>56129</v>
      </c>
    </row>
    <row r="472" spans="1:1">
      <c r="A472" s="48">
        <v>56154</v>
      </c>
    </row>
    <row r="473" spans="1:1">
      <c r="A473" s="48">
        <v>56162</v>
      </c>
    </row>
    <row r="474" spans="1:1">
      <c r="A474" s="48">
        <v>56174</v>
      </c>
    </row>
    <row r="475" spans="1:1">
      <c r="A475" s="48">
        <v>56232</v>
      </c>
    </row>
    <row r="476" spans="1:1">
      <c r="A476" s="48">
        <v>56289</v>
      </c>
    </row>
    <row r="477" spans="1:1">
      <c r="A477" s="48">
        <v>56370</v>
      </c>
    </row>
    <row r="478" spans="1:1">
      <c r="A478" s="48">
        <v>56371</v>
      </c>
    </row>
    <row r="479" spans="1:1">
      <c r="A479" s="48">
        <v>56576</v>
      </c>
    </row>
    <row r="480" spans="1:1">
      <c r="A480" s="48">
        <v>56583</v>
      </c>
    </row>
    <row r="481" spans="1:1">
      <c r="A481" s="48">
        <v>56723</v>
      </c>
    </row>
    <row r="482" spans="1:1">
      <c r="A482" s="48">
        <v>56732</v>
      </c>
    </row>
    <row r="483" spans="1:1">
      <c r="A483" s="48">
        <v>56743</v>
      </c>
    </row>
    <row r="484" spans="1:1">
      <c r="A484" s="48">
        <v>56787</v>
      </c>
    </row>
    <row r="485" spans="1:1">
      <c r="A485" s="48">
        <v>56794</v>
      </c>
    </row>
    <row r="486" spans="1:1">
      <c r="A486" s="48">
        <v>56808</v>
      </c>
    </row>
    <row r="487" spans="1:1">
      <c r="A487" s="48">
        <v>56836</v>
      </c>
    </row>
    <row r="488" spans="1:1">
      <c r="A488" s="48">
        <v>56903</v>
      </c>
    </row>
    <row r="489" spans="1:1">
      <c r="A489" s="48">
        <v>56993</v>
      </c>
    </row>
    <row r="490" spans="1:1">
      <c r="A490" s="48">
        <v>57002</v>
      </c>
    </row>
    <row r="491" spans="1:1">
      <c r="A491" s="48">
        <v>57004</v>
      </c>
    </row>
    <row r="492" spans="1:1">
      <c r="A492" s="48">
        <v>57051</v>
      </c>
    </row>
    <row r="493" spans="1:1">
      <c r="A493" s="48">
        <v>57073</v>
      </c>
    </row>
    <row r="494" spans="1:1">
      <c r="A494" s="48">
        <v>57078</v>
      </c>
    </row>
    <row r="495" spans="1:1">
      <c r="A495" s="48">
        <v>57162</v>
      </c>
    </row>
    <row r="496" spans="1:1">
      <c r="A496" s="48">
        <v>57215</v>
      </c>
    </row>
    <row r="497" spans="1:1">
      <c r="A497" s="48">
        <v>57220</v>
      </c>
    </row>
    <row r="498" spans="1:1">
      <c r="A498" s="48">
        <v>57286</v>
      </c>
    </row>
    <row r="499" spans="1:1">
      <c r="A499" s="48">
        <v>57296</v>
      </c>
    </row>
    <row r="500" spans="1:1">
      <c r="A500" s="48">
        <v>57354</v>
      </c>
    </row>
    <row r="501" spans="1:1">
      <c r="A501" s="48">
        <v>57422</v>
      </c>
    </row>
    <row r="502" spans="1:1">
      <c r="A502" s="48">
        <v>57425</v>
      </c>
    </row>
    <row r="503" spans="1:1">
      <c r="A503" s="48">
        <v>57474</v>
      </c>
    </row>
    <row r="504" spans="1:1">
      <c r="A504" s="48">
        <v>57500</v>
      </c>
    </row>
    <row r="505" spans="1:1">
      <c r="A505" s="48">
        <v>57500</v>
      </c>
    </row>
    <row r="506" spans="1:1">
      <c r="A506" s="48">
        <v>57510</v>
      </c>
    </row>
    <row r="507" spans="1:1">
      <c r="A507" s="48">
        <v>57578</v>
      </c>
    </row>
    <row r="508" spans="1:1">
      <c r="A508" s="48">
        <v>57618</v>
      </c>
    </row>
    <row r="509" spans="1:1">
      <c r="A509" s="48">
        <v>57690</v>
      </c>
    </row>
    <row r="510" spans="1:1">
      <c r="A510" s="48">
        <v>57805</v>
      </c>
    </row>
    <row r="511" spans="1:1">
      <c r="A511" s="48">
        <v>57818</v>
      </c>
    </row>
    <row r="512" spans="1:1">
      <c r="A512" s="48">
        <v>57847</v>
      </c>
    </row>
    <row r="513" spans="1:1">
      <c r="A513" s="48">
        <v>57854</v>
      </c>
    </row>
    <row r="514" spans="1:1">
      <c r="A514" s="48">
        <v>57860</v>
      </c>
    </row>
    <row r="515" spans="1:1">
      <c r="A515" s="48">
        <v>57865</v>
      </c>
    </row>
    <row r="516" spans="1:1">
      <c r="A516" s="48">
        <v>57886</v>
      </c>
    </row>
    <row r="517" spans="1:1">
      <c r="A517" s="48">
        <v>57936</v>
      </c>
    </row>
    <row r="518" spans="1:1">
      <c r="A518" s="48">
        <v>57936</v>
      </c>
    </row>
    <row r="519" spans="1:1">
      <c r="A519" s="48">
        <v>57950</v>
      </c>
    </row>
    <row r="520" spans="1:1">
      <c r="A520" s="48">
        <v>57964</v>
      </c>
    </row>
    <row r="521" spans="1:1">
      <c r="A521" s="48">
        <v>58004</v>
      </c>
    </row>
    <row r="522" spans="1:1">
      <c r="A522" s="48">
        <v>58019</v>
      </c>
    </row>
    <row r="523" spans="1:1">
      <c r="A523" s="48">
        <v>58079</v>
      </c>
    </row>
    <row r="524" spans="1:1">
      <c r="A524" s="48">
        <v>58099</v>
      </c>
    </row>
    <row r="525" spans="1:1">
      <c r="A525" s="48">
        <v>58161</v>
      </c>
    </row>
    <row r="526" spans="1:1">
      <c r="A526" s="48">
        <v>58166</v>
      </c>
    </row>
    <row r="527" spans="1:1">
      <c r="A527" s="48">
        <v>58206</v>
      </c>
    </row>
    <row r="528" spans="1:1">
      <c r="A528" s="48">
        <v>58228</v>
      </c>
    </row>
    <row r="529" spans="1:1">
      <c r="A529" s="48">
        <v>58241</v>
      </c>
    </row>
    <row r="530" spans="1:1">
      <c r="A530" s="48">
        <v>58260</v>
      </c>
    </row>
    <row r="531" spans="1:1">
      <c r="A531" s="48">
        <v>58310</v>
      </c>
    </row>
    <row r="532" spans="1:1">
      <c r="A532" s="48">
        <v>58335</v>
      </c>
    </row>
    <row r="533" spans="1:1">
      <c r="A533" s="48">
        <v>58342</v>
      </c>
    </row>
    <row r="534" spans="1:1">
      <c r="A534" s="48">
        <v>58344</v>
      </c>
    </row>
    <row r="535" spans="1:1">
      <c r="A535" s="48">
        <v>58414</v>
      </c>
    </row>
    <row r="536" spans="1:1">
      <c r="A536" s="48">
        <v>58452</v>
      </c>
    </row>
    <row r="537" spans="1:1">
      <c r="A537" s="48">
        <v>58527</v>
      </c>
    </row>
    <row r="538" spans="1:1">
      <c r="A538" s="48">
        <v>58556</v>
      </c>
    </row>
    <row r="539" spans="1:1">
      <c r="A539" s="48">
        <v>58575</v>
      </c>
    </row>
    <row r="540" spans="1:1">
      <c r="A540" s="48">
        <v>58698</v>
      </c>
    </row>
    <row r="541" spans="1:1">
      <c r="A541" s="48">
        <v>58783</v>
      </c>
    </row>
    <row r="542" spans="1:1">
      <c r="A542" s="48">
        <v>58806</v>
      </c>
    </row>
    <row r="543" spans="1:1">
      <c r="A543" s="48">
        <v>58866</v>
      </c>
    </row>
    <row r="544" spans="1:1">
      <c r="A544" s="48">
        <v>58875</v>
      </c>
    </row>
    <row r="545" spans="1:1">
      <c r="A545" s="48">
        <v>58881</v>
      </c>
    </row>
    <row r="546" spans="1:1">
      <c r="A546" s="48">
        <v>58888</v>
      </c>
    </row>
    <row r="547" spans="1:1">
      <c r="A547" s="48">
        <v>58936</v>
      </c>
    </row>
    <row r="548" spans="1:1">
      <c r="A548" s="48">
        <v>59090</v>
      </c>
    </row>
    <row r="549" spans="1:1">
      <c r="A549" s="48">
        <v>59117</v>
      </c>
    </row>
    <row r="550" spans="1:1">
      <c r="A550" s="48">
        <v>59167</v>
      </c>
    </row>
    <row r="551" spans="1:1">
      <c r="A551" s="48">
        <v>59200</v>
      </c>
    </row>
    <row r="552" spans="1:1">
      <c r="A552" s="48">
        <v>59270</v>
      </c>
    </row>
    <row r="553" spans="1:1">
      <c r="A553" s="48">
        <v>59279</v>
      </c>
    </row>
    <row r="554" spans="1:1">
      <c r="A554" s="48">
        <v>59317</v>
      </c>
    </row>
    <row r="555" spans="1:1">
      <c r="A555" s="48">
        <v>59318</v>
      </c>
    </row>
    <row r="556" spans="1:1">
      <c r="A556" s="48">
        <v>59329</v>
      </c>
    </row>
    <row r="557" spans="1:1">
      <c r="A557" s="48">
        <v>59391</v>
      </c>
    </row>
    <row r="558" spans="1:1">
      <c r="A558" s="48">
        <v>59401</v>
      </c>
    </row>
    <row r="559" spans="1:1">
      <c r="A559" s="48">
        <v>59445</v>
      </c>
    </row>
    <row r="560" spans="1:1">
      <c r="A560" s="48">
        <v>59513</v>
      </c>
    </row>
    <row r="561" spans="1:1">
      <c r="A561" s="48">
        <v>59545</v>
      </c>
    </row>
    <row r="562" spans="1:1">
      <c r="A562" s="48">
        <v>59578</v>
      </c>
    </row>
    <row r="563" spans="1:1">
      <c r="A563" s="48">
        <v>59578</v>
      </c>
    </row>
    <row r="564" spans="1:1">
      <c r="A564" s="48">
        <v>59591</v>
      </c>
    </row>
    <row r="565" spans="1:1">
      <c r="A565" s="48">
        <v>59695</v>
      </c>
    </row>
    <row r="566" spans="1:1">
      <c r="A566" s="48">
        <v>59700</v>
      </c>
    </row>
    <row r="567" spans="1:1">
      <c r="A567" s="48">
        <v>59717</v>
      </c>
    </row>
    <row r="568" spans="1:1">
      <c r="A568" s="48">
        <v>59855</v>
      </c>
    </row>
    <row r="569" spans="1:1">
      <c r="A569" s="48">
        <v>59887</v>
      </c>
    </row>
    <row r="570" spans="1:1">
      <c r="A570" s="48">
        <v>59936</v>
      </c>
    </row>
    <row r="571" spans="1:1">
      <c r="A571" s="48">
        <v>59981</v>
      </c>
    </row>
    <row r="572" spans="1:1">
      <c r="A572" s="48">
        <v>60000</v>
      </c>
    </row>
    <row r="573" spans="1:1">
      <c r="A573" s="48">
        <v>60000</v>
      </c>
    </row>
    <row r="574" spans="1:1">
      <c r="A574" s="48">
        <v>60000</v>
      </c>
    </row>
    <row r="575" spans="1:1">
      <c r="A575" s="48">
        <v>60000</v>
      </c>
    </row>
    <row r="576" spans="1:1">
      <c r="A576" s="48">
        <v>60000</v>
      </c>
    </row>
    <row r="577" spans="1:1">
      <c r="A577" s="48">
        <v>60027</v>
      </c>
    </row>
    <row r="578" spans="1:1">
      <c r="A578" s="48">
        <v>60133</v>
      </c>
    </row>
    <row r="579" spans="1:1">
      <c r="A579" s="48">
        <v>60156</v>
      </c>
    </row>
    <row r="580" spans="1:1">
      <c r="A580" s="48">
        <v>60177</v>
      </c>
    </row>
    <row r="581" spans="1:1">
      <c r="A581" s="48">
        <v>60190</v>
      </c>
    </row>
    <row r="582" spans="1:1">
      <c r="A582" s="48">
        <v>60208</v>
      </c>
    </row>
    <row r="583" spans="1:1">
      <c r="A583" s="48">
        <v>60216</v>
      </c>
    </row>
    <row r="584" spans="1:1">
      <c r="A584" s="48">
        <v>60223</v>
      </c>
    </row>
    <row r="585" spans="1:1">
      <c r="A585" s="48">
        <v>60309</v>
      </c>
    </row>
    <row r="586" spans="1:1">
      <c r="A586" s="48">
        <v>60346</v>
      </c>
    </row>
    <row r="587" spans="1:1">
      <c r="A587" s="48">
        <v>60424</v>
      </c>
    </row>
    <row r="588" spans="1:1">
      <c r="A588" s="48">
        <v>60453</v>
      </c>
    </row>
    <row r="589" spans="1:1">
      <c r="A589" s="48">
        <v>60467</v>
      </c>
    </row>
    <row r="590" spans="1:1">
      <c r="A590" s="48">
        <v>60552</v>
      </c>
    </row>
    <row r="591" spans="1:1">
      <c r="A591" s="48">
        <v>60560</v>
      </c>
    </row>
    <row r="592" spans="1:1">
      <c r="A592" s="48">
        <v>60581</v>
      </c>
    </row>
    <row r="593" spans="1:1">
      <c r="A593" s="48">
        <v>60582</v>
      </c>
    </row>
    <row r="594" spans="1:1">
      <c r="A594" s="48">
        <v>60750</v>
      </c>
    </row>
    <row r="595" spans="1:1">
      <c r="A595" s="48">
        <v>60751</v>
      </c>
    </row>
    <row r="596" spans="1:1">
      <c r="A596" s="48">
        <v>60764</v>
      </c>
    </row>
    <row r="597" spans="1:1">
      <c r="A597" s="48">
        <v>60800</v>
      </c>
    </row>
    <row r="598" spans="1:1">
      <c r="A598" s="48">
        <v>60842</v>
      </c>
    </row>
    <row r="599" spans="1:1">
      <c r="A599" s="48">
        <v>60851</v>
      </c>
    </row>
    <row r="600" spans="1:1">
      <c r="A600" s="48">
        <v>60915</v>
      </c>
    </row>
    <row r="601" spans="1:1">
      <c r="A601" s="48">
        <v>60960</v>
      </c>
    </row>
    <row r="602" spans="1:1">
      <c r="A602" s="48">
        <v>61000</v>
      </c>
    </row>
    <row r="603" spans="1:1">
      <c r="A603" s="48">
        <v>61117</v>
      </c>
    </row>
    <row r="604" spans="1:1">
      <c r="A604" s="48">
        <v>61122</v>
      </c>
    </row>
    <row r="605" spans="1:1">
      <c r="A605" s="48">
        <v>61163</v>
      </c>
    </row>
    <row r="606" spans="1:1">
      <c r="A606" s="48">
        <v>61283</v>
      </c>
    </row>
    <row r="607" spans="1:1">
      <c r="A607" s="48">
        <v>61312</v>
      </c>
    </row>
    <row r="608" spans="1:1">
      <c r="A608" s="48">
        <v>61323</v>
      </c>
    </row>
    <row r="609" spans="1:1">
      <c r="A609" s="48">
        <v>61573</v>
      </c>
    </row>
    <row r="610" spans="1:1">
      <c r="A610" s="48">
        <v>61673</v>
      </c>
    </row>
    <row r="611" spans="1:1">
      <c r="A611" s="48">
        <v>61747</v>
      </c>
    </row>
    <row r="612" spans="1:1">
      <c r="A612" s="48">
        <v>61773</v>
      </c>
    </row>
    <row r="613" spans="1:1">
      <c r="A613" s="48">
        <v>61811</v>
      </c>
    </row>
    <row r="614" spans="1:1">
      <c r="A614" s="48">
        <v>61812</v>
      </c>
    </row>
    <row r="615" spans="1:1">
      <c r="A615" s="48">
        <v>61833</v>
      </c>
    </row>
    <row r="616" spans="1:1">
      <c r="A616" s="48">
        <v>61850</v>
      </c>
    </row>
    <row r="617" spans="1:1">
      <c r="A617" s="48">
        <v>61890</v>
      </c>
    </row>
    <row r="618" spans="1:1">
      <c r="A618" s="48">
        <v>61945</v>
      </c>
    </row>
    <row r="619" spans="1:1">
      <c r="A619" s="48">
        <v>61958</v>
      </c>
    </row>
    <row r="620" spans="1:1">
      <c r="A620" s="48">
        <v>61986</v>
      </c>
    </row>
    <row r="621" spans="1:1">
      <c r="A621" s="48">
        <v>62301</v>
      </c>
    </row>
    <row r="622" spans="1:1">
      <c r="A622" s="48">
        <v>62304</v>
      </c>
    </row>
    <row r="623" spans="1:1">
      <c r="A623" s="48">
        <v>62327</v>
      </c>
    </row>
    <row r="624" spans="1:1">
      <c r="A624" s="48">
        <v>62404</v>
      </c>
    </row>
    <row r="625" spans="1:1">
      <c r="A625" s="48">
        <v>62490</v>
      </c>
    </row>
    <row r="626" spans="1:1">
      <c r="A626" s="48">
        <v>62517</v>
      </c>
    </row>
    <row r="627" spans="1:1">
      <c r="A627" s="48">
        <v>62548</v>
      </c>
    </row>
    <row r="628" spans="1:1">
      <c r="A628" s="48">
        <v>62557</v>
      </c>
    </row>
    <row r="629" spans="1:1">
      <c r="A629" s="48">
        <v>62589</v>
      </c>
    </row>
    <row r="630" spans="1:1">
      <c r="A630" s="48">
        <v>62610</v>
      </c>
    </row>
    <row r="631" spans="1:1">
      <c r="A631" s="48">
        <v>62612</v>
      </c>
    </row>
    <row r="632" spans="1:1">
      <c r="A632" s="48">
        <v>62668</v>
      </c>
    </row>
    <row r="633" spans="1:1">
      <c r="A633" s="48">
        <v>63134</v>
      </c>
    </row>
    <row r="634" spans="1:1">
      <c r="A634" s="48">
        <v>63173</v>
      </c>
    </row>
    <row r="635" spans="1:1">
      <c r="A635" s="48">
        <v>63208</v>
      </c>
    </row>
    <row r="636" spans="1:1">
      <c r="A636" s="48">
        <v>63209</v>
      </c>
    </row>
    <row r="637" spans="1:1">
      <c r="A637" s="48">
        <v>63327</v>
      </c>
    </row>
    <row r="638" spans="1:1">
      <c r="A638" s="48">
        <v>63372</v>
      </c>
    </row>
    <row r="639" spans="1:1">
      <c r="A639" s="48">
        <v>63393</v>
      </c>
    </row>
    <row r="640" spans="1:1">
      <c r="A640" s="48">
        <v>63418</v>
      </c>
    </row>
    <row r="641" spans="1:1">
      <c r="A641" s="48">
        <v>63491</v>
      </c>
    </row>
    <row r="642" spans="1:1">
      <c r="A642" s="48">
        <v>63534</v>
      </c>
    </row>
    <row r="643" spans="1:1">
      <c r="A643" s="48">
        <v>63665</v>
      </c>
    </row>
    <row r="644" spans="1:1">
      <c r="A644" s="48">
        <v>63742</v>
      </c>
    </row>
    <row r="645" spans="1:1">
      <c r="A645" s="48">
        <v>63805</v>
      </c>
    </row>
    <row r="646" spans="1:1">
      <c r="A646" s="48">
        <v>63933</v>
      </c>
    </row>
    <row r="647" spans="1:1">
      <c r="A647" s="48">
        <v>64024</v>
      </c>
    </row>
    <row r="648" spans="1:1">
      <c r="A648" s="48">
        <v>64138</v>
      </c>
    </row>
    <row r="649" spans="1:1">
      <c r="A649" s="48">
        <v>64305</v>
      </c>
    </row>
    <row r="650" spans="1:1">
      <c r="A650" s="48">
        <v>64378</v>
      </c>
    </row>
    <row r="651" spans="1:1">
      <c r="A651" s="48">
        <v>64403</v>
      </c>
    </row>
    <row r="652" spans="1:1">
      <c r="A652" s="48">
        <v>64489</v>
      </c>
    </row>
    <row r="653" spans="1:1">
      <c r="A653" s="48">
        <v>64705</v>
      </c>
    </row>
    <row r="654" spans="1:1">
      <c r="A654" s="48">
        <v>64746</v>
      </c>
    </row>
    <row r="655" spans="1:1">
      <c r="A655" s="48">
        <v>64794</v>
      </c>
    </row>
    <row r="656" spans="1:1">
      <c r="A656" s="48">
        <v>64860</v>
      </c>
    </row>
    <row r="657" spans="1:1">
      <c r="A657" s="48">
        <v>65014</v>
      </c>
    </row>
    <row r="658" spans="1:1">
      <c r="A658" s="48">
        <v>65089</v>
      </c>
    </row>
    <row r="659" spans="1:1">
      <c r="A659" s="48">
        <v>65295</v>
      </c>
    </row>
    <row r="660" spans="1:1">
      <c r="A660" s="48">
        <v>65374</v>
      </c>
    </row>
    <row r="661" spans="1:1">
      <c r="A661" s="48">
        <v>65378</v>
      </c>
    </row>
    <row r="662" spans="1:1">
      <c r="A662" s="48">
        <v>65418</v>
      </c>
    </row>
    <row r="663" spans="1:1">
      <c r="A663" s="48">
        <v>65493</v>
      </c>
    </row>
    <row r="664" spans="1:1">
      <c r="A664" s="48">
        <v>65516</v>
      </c>
    </row>
    <row r="665" spans="1:1">
      <c r="A665" s="48">
        <v>65535</v>
      </c>
    </row>
    <row r="666" spans="1:1">
      <c r="A666" s="48">
        <v>65573</v>
      </c>
    </row>
    <row r="667" spans="1:1">
      <c r="A667" s="48">
        <v>65666</v>
      </c>
    </row>
    <row r="668" spans="1:1">
      <c r="A668" s="48">
        <v>65674</v>
      </c>
    </row>
    <row r="669" spans="1:1">
      <c r="A669" s="48">
        <v>65713</v>
      </c>
    </row>
    <row r="670" spans="1:1">
      <c r="A670" s="48">
        <v>65798</v>
      </c>
    </row>
    <row r="671" spans="1:1">
      <c r="A671" s="48">
        <v>65868</v>
      </c>
    </row>
    <row r="672" spans="1:1">
      <c r="A672" s="48">
        <v>65876</v>
      </c>
    </row>
    <row r="673" spans="1:1">
      <c r="A673" s="48">
        <v>65917</v>
      </c>
    </row>
    <row r="674" spans="1:1">
      <c r="A674" s="48">
        <v>65983</v>
      </c>
    </row>
    <row r="675" spans="1:1">
      <c r="A675" s="48">
        <v>66131</v>
      </c>
    </row>
    <row r="676" spans="1:1">
      <c r="A676" s="48">
        <v>66240</v>
      </c>
    </row>
    <row r="677" spans="1:1">
      <c r="A677" s="48">
        <v>66381</v>
      </c>
    </row>
    <row r="678" spans="1:1">
      <c r="A678" s="48">
        <v>66423</v>
      </c>
    </row>
    <row r="679" spans="1:1">
      <c r="A679" s="48">
        <v>66551</v>
      </c>
    </row>
    <row r="680" spans="1:1">
      <c r="A680" s="48">
        <v>66694</v>
      </c>
    </row>
    <row r="681" spans="1:1">
      <c r="A681" s="48">
        <v>66716</v>
      </c>
    </row>
    <row r="682" spans="1:1">
      <c r="A682" s="48">
        <v>66792</v>
      </c>
    </row>
    <row r="683" spans="1:1">
      <c r="A683" s="48">
        <v>66799</v>
      </c>
    </row>
    <row r="684" spans="1:1">
      <c r="A684" s="48">
        <v>66807</v>
      </c>
    </row>
    <row r="685" spans="1:1">
      <c r="A685" s="48">
        <v>66936</v>
      </c>
    </row>
    <row r="686" spans="1:1">
      <c r="A686" s="48">
        <v>66979</v>
      </c>
    </row>
    <row r="687" spans="1:1">
      <c r="A687" s="48">
        <v>67024</v>
      </c>
    </row>
    <row r="688" spans="1:1">
      <c r="A688" s="48">
        <v>67057</v>
      </c>
    </row>
    <row r="689" spans="1:1">
      <c r="A689" s="48">
        <v>67164</v>
      </c>
    </row>
    <row r="690" spans="1:1">
      <c r="A690" s="48">
        <v>67262</v>
      </c>
    </row>
    <row r="691" spans="1:1">
      <c r="A691" s="48">
        <v>67676</v>
      </c>
    </row>
    <row r="692" spans="1:1">
      <c r="A692" s="48">
        <v>67842</v>
      </c>
    </row>
    <row r="693" spans="1:1">
      <c r="A693" s="48">
        <v>68179</v>
      </c>
    </row>
    <row r="694" spans="1:1">
      <c r="A694" s="48">
        <v>68294</v>
      </c>
    </row>
    <row r="695" spans="1:1">
      <c r="A695" s="48">
        <v>68357</v>
      </c>
    </row>
    <row r="696" spans="1:1">
      <c r="A696" s="48">
        <v>68382</v>
      </c>
    </row>
    <row r="697" spans="1:1">
      <c r="A697" s="48">
        <v>68429</v>
      </c>
    </row>
    <row r="698" spans="1:1">
      <c r="A698" s="48">
        <v>68480</v>
      </c>
    </row>
    <row r="699" spans="1:1">
      <c r="A699" s="48">
        <v>68498</v>
      </c>
    </row>
    <row r="700" spans="1:1">
      <c r="A700" s="48">
        <v>68776</v>
      </c>
    </row>
    <row r="701" spans="1:1">
      <c r="A701" s="48">
        <v>69043</v>
      </c>
    </row>
    <row r="702" spans="1:1">
      <c r="A702" s="48">
        <v>69155</v>
      </c>
    </row>
    <row r="703" spans="1:1">
      <c r="A703" s="48">
        <v>69268</v>
      </c>
    </row>
    <row r="704" spans="1:1">
      <c r="A704" s="48">
        <v>69280</v>
      </c>
    </row>
    <row r="705" spans="1:1">
      <c r="A705" s="48">
        <v>69351</v>
      </c>
    </row>
    <row r="706" spans="1:1">
      <c r="A706" s="48">
        <v>69634</v>
      </c>
    </row>
    <row r="707" spans="1:1">
      <c r="A707" s="48">
        <v>69758</v>
      </c>
    </row>
    <row r="708" spans="1:1">
      <c r="A708" s="48">
        <v>69979</v>
      </c>
    </row>
    <row r="709" spans="1:1">
      <c r="A709" s="48">
        <v>70000</v>
      </c>
    </row>
    <row r="710" spans="1:1">
      <c r="A710" s="48">
        <v>70035</v>
      </c>
    </row>
    <row r="711" spans="1:1">
      <c r="A711" s="48">
        <v>70122</v>
      </c>
    </row>
    <row r="712" spans="1:1">
      <c r="A712" s="48">
        <v>70233</v>
      </c>
    </row>
    <row r="713" spans="1:1">
      <c r="A713" s="48">
        <v>70393</v>
      </c>
    </row>
    <row r="714" spans="1:1">
      <c r="A714" s="48">
        <v>70448</v>
      </c>
    </row>
    <row r="715" spans="1:1">
      <c r="A715" s="48">
        <v>70542</v>
      </c>
    </row>
    <row r="716" spans="1:1">
      <c r="A716" s="48">
        <v>70762</v>
      </c>
    </row>
    <row r="717" spans="1:1">
      <c r="A717" s="48">
        <v>71066</v>
      </c>
    </row>
    <row r="718" spans="1:1">
      <c r="A718" s="48">
        <v>71173</v>
      </c>
    </row>
    <row r="719" spans="1:1">
      <c r="A719" s="48">
        <v>71290</v>
      </c>
    </row>
    <row r="720" spans="1:1">
      <c r="A720" s="48">
        <v>71296</v>
      </c>
    </row>
    <row r="721" spans="1:1">
      <c r="A721" s="48">
        <v>71451</v>
      </c>
    </row>
    <row r="722" spans="1:1">
      <c r="A722" s="48">
        <v>71486</v>
      </c>
    </row>
    <row r="723" spans="1:1">
      <c r="A723" s="48">
        <v>71490</v>
      </c>
    </row>
    <row r="724" spans="1:1">
      <c r="A724" s="48">
        <v>71595</v>
      </c>
    </row>
    <row r="725" spans="1:1">
      <c r="A725" s="48">
        <v>71888</v>
      </c>
    </row>
    <row r="726" spans="1:1">
      <c r="A726" s="48">
        <v>71906</v>
      </c>
    </row>
    <row r="727" spans="1:1">
      <c r="A727" s="48">
        <v>72000</v>
      </c>
    </row>
    <row r="728" spans="1:1">
      <c r="A728" s="48">
        <v>72072</v>
      </c>
    </row>
    <row r="729" spans="1:1">
      <c r="A729" s="48">
        <v>72369</v>
      </c>
    </row>
    <row r="730" spans="1:1">
      <c r="A730" s="48">
        <v>72502</v>
      </c>
    </row>
    <row r="731" spans="1:1">
      <c r="A731" s="48">
        <v>72670</v>
      </c>
    </row>
    <row r="732" spans="1:1">
      <c r="A732" s="48">
        <v>72821</v>
      </c>
    </row>
    <row r="733" spans="1:1">
      <c r="A733" s="48">
        <v>72909</v>
      </c>
    </row>
    <row r="734" spans="1:1">
      <c r="A734" s="48">
        <v>72913</v>
      </c>
    </row>
    <row r="735" spans="1:1">
      <c r="A735" s="48">
        <v>72955</v>
      </c>
    </row>
    <row r="736" spans="1:1">
      <c r="A736" s="48">
        <v>72986</v>
      </c>
    </row>
    <row r="737" spans="1:1">
      <c r="A737" s="48">
        <v>73190</v>
      </c>
    </row>
    <row r="738" spans="1:1">
      <c r="A738" s="48">
        <v>73259</v>
      </c>
    </row>
    <row r="739" spans="1:1">
      <c r="A739" s="48">
        <v>73859</v>
      </c>
    </row>
    <row r="740" spans="1:1">
      <c r="A740" s="48">
        <v>74042</v>
      </c>
    </row>
    <row r="741" spans="1:1">
      <c r="A741" s="48">
        <v>74192</v>
      </c>
    </row>
    <row r="742" spans="1:1">
      <c r="A742" s="48">
        <v>74227</v>
      </c>
    </row>
    <row r="743" spans="1:1">
      <c r="A743" s="48">
        <v>74374</v>
      </c>
    </row>
    <row r="744" spans="1:1">
      <c r="A744" s="48">
        <v>74424</v>
      </c>
    </row>
    <row r="745" spans="1:1">
      <c r="A745" s="48">
        <v>74501</v>
      </c>
    </row>
    <row r="746" spans="1:1">
      <c r="A746" s="48">
        <v>74542</v>
      </c>
    </row>
    <row r="747" spans="1:1">
      <c r="A747" s="48">
        <v>74642</v>
      </c>
    </row>
    <row r="748" spans="1:1">
      <c r="A748" s="48">
        <v>74669</v>
      </c>
    </row>
    <row r="749" spans="1:1">
      <c r="A749" s="48">
        <v>74719</v>
      </c>
    </row>
    <row r="750" spans="1:1">
      <c r="A750" s="48">
        <v>74791</v>
      </c>
    </row>
    <row r="751" spans="1:1">
      <c r="A751" s="48">
        <v>74973</v>
      </c>
    </row>
    <row r="752" spans="1:1">
      <c r="A752" s="48">
        <v>75015</v>
      </c>
    </row>
    <row r="753" spans="1:1">
      <c r="A753" s="48">
        <v>75063</v>
      </c>
    </row>
    <row r="754" spans="1:1">
      <c r="A754" s="48">
        <v>75113</v>
      </c>
    </row>
    <row r="755" spans="1:1">
      <c r="A755" s="48">
        <v>75136</v>
      </c>
    </row>
    <row r="756" spans="1:1">
      <c r="A756" s="48">
        <v>75256</v>
      </c>
    </row>
    <row r="757" spans="1:1">
      <c r="A757" s="48">
        <v>75585</v>
      </c>
    </row>
    <row r="758" spans="1:1">
      <c r="A758" s="48">
        <v>75663</v>
      </c>
    </row>
    <row r="759" spans="1:1">
      <c r="A759" s="48">
        <v>75883</v>
      </c>
    </row>
    <row r="760" spans="1:1">
      <c r="A760" s="48">
        <v>75886</v>
      </c>
    </row>
    <row r="761" spans="1:1">
      <c r="A761" s="48">
        <v>76062</v>
      </c>
    </row>
    <row r="762" spans="1:1">
      <c r="A762" s="48">
        <v>76185</v>
      </c>
    </row>
    <row r="763" spans="1:1">
      <c r="A763" s="48">
        <v>76258</v>
      </c>
    </row>
    <row r="764" spans="1:1">
      <c r="A764" s="48">
        <v>76496</v>
      </c>
    </row>
    <row r="765" spans="1:1">
      <c r="A765" s="48">
        <v>77021</v>
      </c>
    </row>
    <row r="766" spans="1:1">
      <c r="A766" s="48">
        <v>77389</v>
      </c>
    </row>
    <row r="767" spans="1:1">
      <c r="A767" s="48">
        <v>77594</v>
      </c>
    </row>
    <row r="768" spans="1:1">
      <c r="A768" s="48">
        <v>77831</v>
      </c>
    </row>
    <row r="769" spans="1:1">
      <c r="A769" s="48">
        <v>78057</v>
      </c>
    </row>
    <row r="770" spans="1:1">
      <c r="A770" s="48">
        <v>78060</v>
      </c>
    </row>
    <row r="771" spans="1:1">
      <c r="A771" s="48">
        <v>78108</v>
      </c>
    </row>
    <row r="772" spans="1:1">
      <c r="A772" s="48">
        <v>78460</v>
      </c>
    </row>
    <row r="773" spans="1:1">
      <c r="A773" s="48">
        <v>78487</v>
      </c>
    </row>
    <row r="774" spans="1:1">
      <c r="A774" s="48">
        <v>78588</v>
      </c>
    </row>
    <row r="775" spans="1:1">
      <c r="A775" s="48">
        <v>78805</v>
      </c>
    </row>
    <row r="776" spans="1:1">
      <c r="A776" s="48">
        <v>78919</v>
      </c>
    </row>
    <row r="777" spans="1:1">
      <c r="A777" s="48">
        <v>79000</v>
      </c>
    </row>
    <row r="778" spans="1:1">
      <c r="A778" s="48">
        <v>79037</v>
      </c>
    </row>
    <row r="779" spans="1:1">
      <c r="A779" s="48">
        <v>80019</v>
      </c>
    </row>
    <row r="780" spans="1:1">
      <c r="A780" s="48">
        <v>80036</v>
      </c>
    </row>
    <row r="781" spans="1:1">
      <c r="A781" s="48">
        <v>80097</v>
      </c>
    </row>
    <row r="782" spans="1:1">
      <c r="A782" s="48">
        <v>80098</v>
      </c>
    </row>
    <row r="783" spans="1:1">
      <c r="A783" s="48">
        <v>80547</v>
      </c>
    </row>
    <row r="784" spans="1:1">
      <c r="A784" s="48">
        <v>81652</v>
      </c>
    </row>
    <row r="785" spans="1:1">
      <c r="A785" s="48">
        <v>81815</v>
      </c>
    </row>
    <row r="786" spans="1:1">
      <c r="A786" s="48">
        <v>82187</v>
      </c>
    </row>
    <row r="787" spans="1:1">
      <c r="A787" s="48">
        <v>82493</v>
      </c>
    </row>
    <row r="788" spans="1:1">
      <c r="A788" s="48">
        <v>82504</v>
      </c>
    </row>
    <row r="789" spans="1:1">
      <c r="A789" s="48">
        <v>82895</v>
      </c>
    </row>
    <row r="790" spans="1:1">
      <c r="A790" s="48">
        <v>83136</v>
      </c>
    </row>
    <row r="791" spans="1:1">
      <c r="A791" s="48">
        <v>83577</v>
      </c>
    </row>
    <row r="792" spans="1:1">
      <c r="A792" s="48">
        <v>83783</v>
      </c>
    </row>
    <row r="793" spans="1:1">
      <c r="A793" s="48">
        <v>83879</v>
      </c>
    </row>
    <row r="794" spans="1:1">
      <c r="A794" s="48">
        <v>83968</v>
      </c>
    </row>
    <row r="795" spans="1:1">
      <c r="A795" s="48">
        <v>84693</v>
      </c>
    </row>
    <row r="796" spans="1:1">
      <c r="A796" s="48">
        <v>85136</v>
      </c>
    </row>
    <row r="797" spans="1:1">
      <c r="A797" s="48">
        <v>85250</v>
      </c>
    </row>
    <row r="798" spans="1:1">
      <c r="A798" s="48">
        <v>85385</v>
      </c>
    </row>
    <row r="799" spans="1:1">
      <c r="A799" s="48">
        <v>86107</v>
      </c>
    </row>
    <row r="800" spans="1:1">
      <c r="A800" s="48">
        <v>87010</v>
      </c>
    </row>
    <row r="801" spans="1:1">
      <c r="A801" s="48">
        <v>87267</v>
      </c>
    </row>
    <row r="802" spans="1:1">
      <c r="A802" s="48">
        <v>88293</v>
      </c>
    </row>
    <row r="803" spans="1:1">
      <c r="A803" s="48">
        <v>89094</v>
      </c>
    </row>
    <row r="804" spans="1:1">
      <c r="A804" s="48">
        <v>89175</v>
      </c>
    </row>
    <row r="805" spans="1:1">
      <c r="A805" s="48">
        <v>89256</v>
      </c>
    </row>
    <row r="806" spans="1:1">
      <c r="A806" s="48">
        <v>89355</v>
      </c>
    </row>
    <row r="807" spans="1:1">
      <c r="A807" s="48">
        <v>89605</v>
      </c>
    </row>
    <row r="808" spans="1:1">
      <c r="A808" s="48">
        <v>89858</v>
      </c>
    </row>
    <row r="809" spans="1:1">
      <c r="A809" s="48">
        <v>90484</v>
      </c>
    </row>
    <row r="810" spans="1:1">
      <c r="A810" s="48">
        <v>90790</v>
      </c>
    </row>
    <row r="811" spans="1:1">
      <c r="A811" s="48">
        <v>91103</v>
      </c>
    </row>
    <row r="812" spans="1:1">
      <c r="A812" s="48">
        <v>91211</v>
      </c>
    </row>
    <row r="813" spans="1:1">
      <c r="A813" s="48">
        <v>91380</v>
      </c>
    </row>
    <row r="814" spans="1:1">
      <c r="A814" s="48">
        <v>91518</v>
      </c>
    </row>
    <row r="815" spans="1:1">
      <c r="A815" s="48">
        <v>91542</v>
      </c>
    </row>
    <row r="816" spans="1:1">
      <c r="A816" s="48">
        <v>91996</v>
      </c>
    </row>
    <row r="817" spans="1:1">
      <c r="A817" s="48">
        <v>92826</v>
      </c>
    </row>
    <row r="818" spans="1:1">
      <c r="A818" s="48">
        <v>93093</v>
      </c>
    </row>
    <row r="819" spans="1:1">
      <c r="A819" s="48">
        <v>93310</v>
      </c>
    </row>
    <row r="820" spans="1:1">
      <c r="A820" s="48">
        <v>93822</v>
      </c>
    </row>
    <row r="821" spans="1:1">
      <c r="A821" s="48">
        <v>93880</v>
      </c>
    </row>
    <row r="822" spans="1:1">
      <c r="A822" s="48">
        <v>94948</v>
      </c>
    </row>
    <row r="823" spans="1:1">
      <c r="A823" s="48">
        <v>95046</v>
      </c>
    </row>
    <row r="824" spans="1:1">
      <c r="A824" s="48">
        <v>96171</v>
      </c>
    </row>
    <row r="825" spans="1:1">
      <c r="A825" s="48">
        <v>96203</v>
      </c>
    </row>
    <row r="826" spans="1:1">
      <c r="A826" s="48">
        <v>98101</v>
      </c>
    </row>
    <row r="827" spans="1:1">
      <c r="A827" s="48">
        <v>98168</v>
      </c>
    </row>
    <row r="828" spans="1:1">
      <c r="A828" s="48">
        <v>98289</v>
      </c>
    </row>
    <row r="829" spans="1:1">
      <c r="A829" s="48">
        <v>99732</v>
      </c>
    </row>
    <row r="830" spans="1:1">
      <c r="A830" s="48">
        <v>99775</v>
      </c>
    </row>
    <row r="831" spans="1:1">
      <c r="A831" s="48">
        <v>99785</v>
      </c>
    </row>
    <row r="832" spans="1:1">
      <c r="A832" s="48">
        <v>100608</v>
      </c>
    </row>
    <row r="833" spans="1:1">
      <c r="A833" s="48">
        <v>101498</v>
      </c>
    </row>
    <row r="834" spans="1:1">
      <c r="A834" s="48">
        <v>102240</v>
      </c>
    </row>
    <row r="835" spans="1:1">
      <c r="A835" s="48">
        <v>102336</v>
      </c>
    </row>
    <row r="836" spans="1:1">
      <c r="A836" s="48">
        <v>102993</v>
      </c>
    </row>
    <row r="837" spans="1:1">
      <c r="A837" s="48">
        <v>103490</v>
      </c>
    </row>
    <row r="838" spans="1:1">
      <c r="A838" s="48">
        <v>103628</v>
      </c>
    </row>
    <row r="839" spans="1:1">
      <c r="A839" s="48">
        <v>104919</v>
      </c>
    </row>
    <row r="840" spans="1:1">
      <c r="A840" s="48">
        <v>104973</v>
      </c>
    </row>
    <row r="841" spans="1:1">
      <c r="A841" s="48">
        <v>105054</v>
      </c>
    </row>
    <row r="842" spans="1:1">
      <c r="A842" s="48">
        <v>105245</v>
      </c>
    </row>
    <row r="843" spans="1:1">
      <c r="A843" s="48">
        <v>105707</v>
      </c>
    </row>
    <row r="844" spans="1:1">
      <c r="A844" s="48">
        <v>105737</v>
      </c>
    </row>
    <row r="845" spans="1:1">
      <c r="A845" s="48">
        <v>105971</v>
      </c>
    </row>
    <row r="846" spans="1:1">
      <c r="A846" s="48">
        <v>107082</v>
      </c>
    </row>
    <row r="847" spans="1:1">
      <c r="A847" s="48">
        <v>107108</v>
      </c>
    </row>
    <row r="848" spans="1:1">
      <c r="A848" s="48">
        <v>107482</v>
      </c>
    </row>
    <row r="849" spans="1:1">
      <c r="A849" s="48">
        <v>108002</v>
      </c>
    </row>
    <row r="850" spans="1:1">
      <c r="A850" s="48">
        <v>108590</v>
      </c>
    </row>
    <row r="851" spans="1:1">
      <c r="A851" s="48">
        <v>108665</v>
      </c>
    </row>
    <row r="852" spans="1:1">
      <c r="A852" s="48">
        <v>108875</v>
      </c>
    </row>
    <row r="853" spans="1:1">
      <c r="A853" s="48">
        <v>110249</v>
      </c>
    </row>
    <row r="854" spans="1:1">
      <c r="A854" s="48">
        <v>110580</v>
      </c>
    </row>
    <row r="855" spans="1:1">
      <c r="A855" s="48">
        <v>110787</v>
      </c>
    </row>
    <row r="856" spans="1:1">
      <c r="A856" s="48">
        <v>111544</v>
      </c>
    </row>
    <row r="857" spans="1:1">
      <c r="A857" s="48">
        <v>111763</v>
      </c>
    </row>
    <row r="858" spans="1:1">
      <c r="A858" s="48">
        <v>113341</v>
      </c>
    </row>
    <row r="859" spans="1:1">
      <c r="A859" s="48">
        <v>113485</v>
      </c>
    </row>
    <row r="860" spans="1:1">
      <c r="A860" s="48">
        <v>113841</v>
      </c>
    </row>
    <row r="861" spans="1:1">
      <c r="A861" s="48">
        <v>113971</v>
      </c>
    </row>
    <row r="862" spans="1:1">
      <c r="A862" s="48">
        <v>114397</v>
      </c>
    </row>
    <row r="863" spans="1:1">
      <c r="A863" s="48">
        <v>115997</v>
      </c>
    </row>
    <row r="864" spans="1:1">
      <c r="A864" s="48">
        <v>116117</v>
      </c>
    </row>
    <row r="865" spans="1:1">
      <c r="A865" s="48">
        <v>117726</v>
      </c>
    </row>
    <row r="866" spans="1:1">
      <c r="A866" s="48">
        <v>118319</v>
      </c>
    </row>
    <row r="867" spans="1:1">
      <c r="A867" s="48">
        <v>120581</v>
      </c>
    </row>
    <row r="868" spans="1:1">
      <c r="A868" s="48">
        <v>122609</v>
      </c>
    </row>
    <row r="869" spans="1:1">
      <c r="A869" s="48">
        <v>122811</v>
      </c>
    </row>
    <row r="870" spans="1:1">
      <c r="A870" s="48">
        <v>123056</v>
      </c>
    </row>
    <row r="871" spans="1:1">
      <c r="A871" s="48">
        <v>124940</v>
      </c>
    </row>
    <row r="872" spans="1:1">
      <c r="A872" s="48">
        <v>125069</v>
      </c>
    </row>
    <row r="873" spans="1:1">
      <c r="A873" s="48">
        <v>125216</v>
      </c>
    </row>
    <row r="874" spans="1:1">
      <c r="A874" s="48">
        <v>125222</v>
      </c>
    </row>
    <row r="875" spans="1:1">
      <c r="A875" s="48">
        <v>125494</v>
      </c>
    </row>
    <row r="876" spans="1:1">
      <c r="A876" s="48">
        <v>126154</v>
      </c>
    </row>
    <row r="877" spans="1:1">
      <c r="A877" s="48">
        <v>126362</v>
      </c>
    </row>
    <row r="878" spans="1:1">
      <c r="A878" s="48">
        <v>126983</v>
      </c>
    </row>
    <row r="879" spans="1:1">
      <c r="A879" s="48">
        <v>128744</v>
      </c>
    </row>
    <row r="880" spans="1:1">
      <c r="A880" s="48">
        <v>131358</v>
      </c>
    </row>
    <row r="881" spans="1:1">
      <c r="A881" s="48">
        <v>132276</v>
      </c>
    </row>
    <row r="882" spans="1:1">
      <c r="A882" s="48">
        <v>132665</v>
      </c>
    </row>
    <row r="883" spans="1:1">
      <c r="A883" s="48">
        <v>134102</v>
      </c>
    </row>
    <row r="884" spans="1:1">
      <c r="A884" s="48">
        <v>136002</v>
      </c>
    </row>
    <row r="885" spans="1:1">
      <c r="A885" s="48">
        <v>136399</v>
      </c>
    </row>
    <row r="886" spans="1:1">
      <c r="A886" s="48">
        <v>137047</v>
      </c>
    </row>
    <row r="887" spans="1:1">
      <c r="A887" s="48">
        <v>137193</v>
      </c>
    </row>
    <row r="888" spans="1:1">
      <c r="A888" s="48">
        <v>137339</v>
      </c>
    </row>
    <row r="889" spans="1:1">
      <c r="A889" s="48">
        <v>138814</v>
      </c>
    </row>
    <row r="890" spans="1:1">
      <c r="A890" s="48">
        <v>139188</v>
      </c>
    </row>
    <row r="891" spans="1:1">
      <c r="A891" s="48">
        <v>140509</v>
      </c>
    </row>
    <row r="892" spans="1:1">
      <c r="A892" s="48">
        <v>141574</v>
      </c>
    </row>
    <row r="893" spans="1:1">
      <c r="A893" s="48">
        <v>142230</v>
      </c>
    </row>
    <row r="894" spans="1:1">
      <c r="A894" s="48">
        <v>142688</v>
      </c>
    </row>
    <row r="895" spans="1:1">
      <c r="A895" s="48">
        <v>143695</v>
      </c>
    </row>
    <row r="896" spans="1:1">
      <c r="A896" s="48">
        <v>144631</v>
      </c>
    </row>
    <row r="897" spans="1:1">
      <c r="A897" s="48">
        <v>146459</v>
      </c>
    </row>
    <row r="898" spans="1:1">
      <c r="A898" s="48">
        <v>149276</v>
      </c>
    </row>
    <row r="899" spans="1:1" ht="15" thickBot="1">
      <c r="A899" s="49">
        <v>156832</v>
      </c>
    </row>
  </sheetData>
  <mergeCells count="40">
    <mergeCell ref="AA21:AF21"/>
    <mergeCell ref="J93:R93"/>
    <mergeCell ref="P53:Q53"/>
    <mergeCell ref="P52:Q52"/>
    <mergeCell ref="P51:Q51"/>
    <mergeCell ref="P50:Q50"/>
    <mergeCell ref="P49:Q49"/>
    <mergeCell ref="P48:Q48"/>
    <mergeCell ref="P47:Q47"/>
    <mergeCell ref="P46:Q46"/>
    <mergeCell ref="P45:Q45"/>
    <mergeCell ref="P54:Q54"/>
    <mergeCell ref="P36:Q36"/>
    <mergeCell ref="P37:Q37"/>
    <mergeCell ref="P38:Q38"/>
    <mergeCell ref="Q28:Y28"/>
    <mergeCell ref="A1:E1"/>
    <mergeCell ref="C3:D3"/>
    <mergeCell ref="G4:N4"/>
    <mergeCell ref="G2:N2"/>
    <mergeCell ref="Q25:Y27"/>
    <mergeCell ref="O5:P5"/>
    <mergeCell ref="P33:Q33"/>
    <mergeCell ref="R2:W2"/>
    <mergeCell ref="N61:R61"/>
    <mergeCell ref="N62:R62"/>
    <mergeCell ref="G32:R32"/>
    <mergeCell ref="P39:Q39"/>
    <mergeCell ref="P40:Q40"/>
    <mergeCell ref="P41:Q41"/>
    <mergeCell ref="P42:Q42"/>
    <mergeCell ref="P43:Q43"/>
    <mergeCell ref="P34:Q34"/>
    <mergeCell ref="P35:Q35"/>
    <mergeCell ref="F66:Q66"/>
    <mergeCell ref="P44:Q44"/>
    <mergeCell ref="N57:O57"/>
    <mergeCell ref="N58:O58"/>
    <mergeCell ref="N59:O59"/>
    <mergeCell ref="N60:O60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9AE1-0282-45F6-A9F1-2259FC3C7EC9}">
  <dimension ref="A1:X631"/>
  <sheetViews>
    <sheetView tabSelected="1" topLeftCell="G65" zoomScale="70" zoomScaleNormal="70" workbookViewId="0">
      <selection activeCell="H84" sqref="H84"/>
    </sheetView>
  </sheetViews>
  <sheetFormatPr defaultRowHeight="14.45"/>
  <cols>
    <col min="1" max="1" width="15.140625" customWidth="1"/>
    <col min="3" max="3" width="12" customWidth="1"/>
    <col min="4" max="4" width="13.42578125" customWidth="1"/>
    <col min="7" max="22" width="13.7109375" customWidth="1"/>
  </cols>
  <sheetData>
    <row r="1" spans="1:24" ht="15" thickBot="1">
      <c r="A1" s="79" t="s">
        <v>48</v>
      </c>
      <c r="B1" s="108" t="s">
        <v>49</v>
      </c>
      <c r="C1" s="109"/>
      <c r="D1" s="109"/>
      <c r="E1" s="110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4"/>
    </row>
    <row r="2" spans="1:24" ht="15" thickBot="1">
      <c r="A2" s="70">
        <v>31325</v>
      </c>
      <c r="E2" s="16"/>
      <c r="F2" s="15"/>
      <c r="X2" s="16"/>
    </row>
    <row r="3" spans="1:24" ht="15" thickBot="1">
      <c r="A3" s="48">
        <v>7714</v>
      </c>
      <c r="C3" s="111" t="s">
        <v>4</v>
      </c>
      <c r="D3" s="112"/>
      <c r="E3" s="16"/>
      <c r="F3" s="15"/>
      <c r="G3" s="114" t="s">
        <v>1</v>
      </c>
      <c r="H3" s="115"/>
      <c r="I3" s="115"/>
      <c r="J3" s="115"/>
      <c r="K3" s="115"/>
      <c r="L3" s="115"/>
      <c r="M3" s="115"/>
      <c r="N3" s="116"/>
      <c r="P3" s="114" t="s">
        <v>2</v>
      </c>
      <c r="Q3" s="115"/>
      <c r="R3" s="115"/>
      <c r="S3" s="115"/>
      <c r="T3" s="115"/>
      <c r="U3" s="115"/>
      <c r="V3" s="116"/>
      <c r="W3" s="73"/>
      <c r="X3" s="16"/>
    </row>
    <row r="4" spans="1:24" ht="15" thickBot="1">
      <c r="A4" s="48">
        <v>7678</v>
      </c>
      <c r="C4" s="25" t="s">
        <v>5</v>
      </c>
      <c r="D4" s="64">
        <f>COUNT(A2:A631)</f>
        <v>630</v>
      </c>
      <c r="E4" s="16"/>
      <c r="F4" s="15"/>
      <c r="G4" s="91"/>
      <c r="H4" s="91"/>
      <c r="I4" s="91"/>
      <c r="J4" s="91"/>
      <c r="K4" s="91"/>
      <c r="L4" s="91"/>
      <c r="M4" s="91"/>
      <c r="N4" s="91"/>
      <c r="X4" s="16"/>
    </row>
    <row r="5" spans="1:24">
      <c r="A5" s="48">
        <v>6525</v>
      </c>
      <c r="C5" s="25" t="s">
        <v>13</v>
      </c>
      <c r="D5" s="64">
        <f>MIN(A2:A631)</f>
        <v>7</v>
      </c>
      <c r="E5" s="16"/>
      <c r="F5" s="15"/>
      <c r="G5" s="141" t="s">
        <v>6</v>
      </c>
      <c r="H5" s="142"/>
      <c r="I5" s="142"/>
      <c r="J5" s="142"/>
      <c r="K5" s="142"/>
      <c r="L5" s="142"/>
      <c r="M5" s="142"/>
      <c r="N5" s="143"/>
      <c r="P5" s="76"/>
      <c r="Q5" s="77" t="s">
        <v>7</v>
      </c>
      <c r="R5" s="77" t="s">
        <v>8</v>
      </c>
      <c r="S5" s="77" t="s">
        <v>9</v>
      </c>
      <c r="T5" s="77" t="s">
        <v>10</v>
      </c>
      <c r="U5" s="77" t="s">
        <v>11</v>
      </c>
      <c r="V5" s="78" t="s">
        <v>12</v>
      </c>
      <c r="X5" s="16"/>
    </row>
    <row r="6" spans="1:24">
      <c r="A6" s="48">
        <v>5244</v>
      </c>
      <c r="C6" s="25" t="s">
        <v>20</v>
      </c>
      <c r="D6" s="64">
        <f>MAX(A2:A631)</f>
        <v>76969</v>
      </c>
      <c r="E6" s="16"/>
      <c r="F6" s="15"/>
      <c r="G6" s="25" t="s">
        <v>14</v>
      </c>
      <c r="H6" s="2" t="s">
        <v>7</v>
      </c>
      <c r="I6" s="2" t="s">
        <v>8</v>
      </c>
      <c r="J6" s="2" t="s">
        <v>15</v>
      </c>
      <c r="K6" s="2" t="s">
        <v>9</v>
      </c>
      <c r="L6" s="2" t="s">
        <v>50</v>
      </c>
      <c r="M6" s="71" t="s">
        <v>51</v>
      </c>
      <c r="N6" s="72" t="s">
        <v>10</v>
      </c>
      <c r="P6" s="35"/>
      <c r="Q6" s="1"/>
      <c r="R6" s="1"/>
      <c r="S6" s="1"/>
      <c r="T6" s="1"/>
      <c r="U6" s="1"/>
      <c r="V6" s="64"/>
      <c r="X6" s="16"/>
    </row>
    <row r="7" spans="1:24">
      <c r="A7" s="48">
        <v>4566</v>
      </c>
      <c r="C7" s="25" t="s">
        <v>21</v>
      </c>
      <c r="D7" s="26">
        <f>AVERAGE(A2:A631)</f>
        <v>4578.3460317460322</v>
      </c>
      <c r="E7" s="16"/>
      <c r="F7" s="15"/>
      <c r="G7" s="35"/>
      <c r="H7" s="1"/>
      <c r="I7" s="1"/>
      <c r="J7" s="1"/>
      <c r="K7" s="1"/>
      <c r="L7" s="1"/>
      <c r="M7" s="1"/>
      <c r="N7" s="64"/>
      <c r="P7" s="35">
        <v>1</v>
      </c>
      <c r="Q7" s="1">
        <f t="shared" ref="Q7:R10" si="0">H8</f>
        <v>7</v>
      </c>
      <c r="R7" s="1">
        <f t="shared" si="0"/>
        <v>5137.8</v>
      </c>
      <c r="S7" s="1">
        <f>K8</f>
        <v>461</v>
      </c>
      <c r="T7" s="3">
        <f>N8</f>
        <v>423.93206988658017</v>
      </c>
      <c r="U7" s="3">
        <f>((T7-S7)^2)/T7</f>
        <v>3.2411594698673984</v>
      </c>
      <c r="V7" s="26">
        <f>U7+V6</f>
        <v>3.2411594698673984</v>
      </c>
      <c r="X7" s="16"/>
    </row>
    <row r="8" spans="1:24">
      <c r="A8" s="48">
        <v>3868</v>
      </c>
      <c r="C8" s="25" t="s">
        <v>22</v>
      </c>
      <c r="D8" s="64"/>
      <c r="E8" s="16"/>
      <c r="F8" s="15"/>
      <c r="G8" s="35">
        <v>1</v>
      </c>
      <c r="H8" s="1">
        <f>E_min</f>
        <v>7</v>
      </c>
      <c r="I8" s="1">
        <f t="shared" ref="I8:I22" si="1">H8+E_amp</f>
        <v>5137.8</v>
      </c>
      <c r="J8" s="1">
        <f t="shared" ref="J8:J22" si="2">(I8+H8)/2</f>
        <v>2572.4</v>
      </c>
      <c r="K8" s="1">
        <f t="array" ref="K8:K22">FREQUENCY(A2:A631,I8:I22)</f>
        <v>461</v>
      </c>
      <c r="L8" s="3">
        <f t="shared" ref="L8:L22" si="3">E_lambda*EXP(-E_lambda*J8)*(I8-H8)</f>
        <v>0.63894397460701469</v>
      </c>
      <c r="M8" s="3">
        <f t="shared" ref="M8:M22" si="4">(1-EXP(-E_lambda*I8))-(1-EXP(-E_lambda*H8))</f>
        <v>0.67290804743901611</v>
      </c>
      <c r="N8" s="26">
        <f t="shared" ref="N8:N22" si="5">M8*E_n</f>
        <v>423.93206988658017</v>
      </c>
      <c r="P8" s="35">
        <v>2</v>
      </c>
      <c r="Q8" s="1">
        <f t="shared" si="0"/>
        <v>5137.8</v>
      </c>
      <c r="R8" s="1">
        <f t="shared" si="0"/>
        <v>10268.6</v>
      </c>
      <c r="S8" s="1">
        <f>K9</f>
        <v>83</v>
      </c>
      <c r="T8" s="3">
        <f>N9</f>
        <v>138.22827932828156</v>
      </c>
      <c r="U8" s="3">
        <f>((T8-S8)^2)/T8</f>
        <v>22.066127513016269</v>
      </c>
      <c r="V8" s="26">
        <f>U8+V7</f>
        <v>25.307286982883667</v>
      </c>
      <c r="X8" s="16"/>
    </row>
    <row r="9" spans="1:24">
      <c r="A9" s="48">
        <v>3492</v>
      </c>
      <c r="C9" s="25"/>
      <c r="D9" s="64"/>
      <c r="E9" s="16"/>
      <c r="F9" s="15"/>
      <c r="G9" s="35">
        <v>2</v>
      </c>
      <c r="H9" s="1">
        <f t="shared" ref="H9:H22" si="6">I8</f>
        <v>5137.8</v>
      </c>
      <c r="I9" s="1">
        <f t="shared" si="1"/>
        <v>10268.6</v>
      </c>
      <c r="J9" s="1">
        <f t="shared" si="2"/>
        <v>7703.2000000000007</v>
      </c>
      <c r="K9" s="1">
        <v>83</v>
      </c>
      <c r="L9" s="3">
        <f t="shared" si="3"/>
        <v>0.20833556239500883</v>
      </c>
      <c r="M9" s="3">
        <f t="shared" si="4"/>
        <v>0.21940996718774852</v>
      </c>
      <c r="N9" s="26">
        <f t="shared" si="5"/>
        <v>138.22827932828156</v>
      </c>
      <c r="P9" s="35">
        <v>3</v>
      </c>
      <c r="Q9" s="1">
        <f t="shared" si="0"/>
        <v>10268.6</v>
      </c>
      <c r="R9" s="1">
        <f t="shared" si="0"/>
        <v>15399.400000000001</v>
      </c>
      <c r="S9" s="1">
        <f>K10</f>
        <v>35</v>
      </c>
      <c r="T9" s="3">
        <f>N10</f>
        <v>45.071035109868845</v>
      </c>
      <c r="U9" s="3">
        <f>((T9-S9)^2)/T9</f>
        <v>2.2503532021611501</v>
      </c>
      <c r="V9" s="26">
        <f>U9+V8</f>
        <v>27.557640185044818</v>
      </c>
      <c r="X9" s="16"/>
    </row>
    <row r="10" spans="1:24">
      <c r="A10" s="48">
        <v>2823</v>
      </c>
      <c r="C10" s="25" t="s">
        <v>24</v>
      </c>
      <c r="D10" s="64">
        <v>15</v>
      </c>
      <c r="E10" s="16"/>
      <c r="F10" s="15"/>
      <c r="G10" s="35">
        <v>3</v>
      </c>
      <c r="H10" s="1">
        <f t="shared" si="6"/>
        <v>10268.6</v>
      </c>
      <c r="I10" s="1">
        <f t="shared" si="1"/>
        <v>15399.400000000001</v>
      </c>
      <c r="J10" s="1">
        <f t="shared" si="2"/>
        <v>12834</v>
      </c>
      <c r="K10" s="1">
        <v>35</v>
      </c>
      <c r="L10" s="3">
        <f t="shared" si="3"/>
        <v>6.7930379318687992E-2</v>
      </c>
      <c r="M10" s="3">
        <f t="shared" si="4"/>
        <v>7.1541325571220393E-2</v>
      </c>
      <c r="N10" s="26">
        <f t="shared" si="5"/>
        <v>45.071035109868845</v>
      </c>
      <c r="P10" s="35">
        <v>4</v>
      </c>
      <c r="Q10" s="1">
        <f t="shared" si="0"/>
        <v>15399.400000000001</v>
      </c>
      <c r="R10" s="1">
        <f t="shared" si="0"/>
        <v>20530.2</v>
      </c>
      <c r="S10" s="1">
        <f>K11</f>
        <v>27</v>
      </c>
      <c r="T10" s="3">
        <f>N11</f>
        <v>14.695966814797867</v>
      </c>
      <c r="U10" s="3">
        <f>((T10-S10)^2)/T10</f>
        <v>10.30141361438816</v>
      </c>
      <c r="V10" s="85">
        <f>U10+V9</f>
        <v>37.859053799432978</v>
      </c>
      <c r="X10" s="16"/>
    </row>
    <row r="11" spans="1:24" ht="15" thickBot="1">
      <c r="A11" s="48">
        <v>2458</v>
      </c>
      <c r="C11" s="25" t="s">
        <v>52</v>
      </c>
      <c r="D11" s="64">
        <f>(E_max-E_min)/E_k</f>
        <v>5130.8</v>
      </c>
      <c r="E11" s="16"/>
      <c r="F11" s="15"/>
      <c r="G11" s="35">
        <v>4</v>
      </c>
      <c r="H11" s="1">
        <f t="shared" si="6"/>
        <v>15399.400000000001</v>
      </c>
      <c r="I11" s="1">
        <f t="shared" si="1"/>
        <v>20530.2</v>
      </c>
      <c r="J11" s="1">
        <f t="shared" si="2"/>
        <v>17964.800000000003</v>
      </c>
      <c r="K11" s="1">
        <v>27</v>
      </c>
      <c r="L11" s="3">
        <f t="shared" si="3"/>
        <v>2.2149537896134906E-2</v>
      </c>
      <c r="M11" s="3">
        <f t="shared" si="4"/>
        <v>2.3326931452060107E-2</v>
      </c>
      <c r="N11" s="26">
        <f t="shared" si="5"/>
        <v>14.695966814797867</v>
      </c>
      <c r="P11" s="68">
        <v>5</v>
      </c>
      <c r="Q11" s="30">
        <v>20530.2</v>
      </c>
      <c r="R11" s="30">
        <v>76969.000000000015</v>
      </c>
      <c r="S11" s="30">
        <f>SUM(K12:K22)</f>
        <v>24</v>
      </c>
      <c r="T11" s="29">
        <f>SUM(N12:N22)</f>
        <v>7.1101234072422805</v>
      </c>
      <c r="U11" s="67">
        <f>((T11-S11)^2)/T11</f>
        <v>40.121375534497034</v>
      </c>
      <c r="V11" s="84">
        <f>U11+V10</f>
        <v>77.980429333930005</v>
      </c>
      <c r="W11" s="74" t="s">
        <v>53</v>
      </c>
      <c r="X11" s="16"/>
    </row>
    <row r="12" spans="1:24" ht="15" thickBot="1">
      <c r="A12" s="48">
        <v>2381</v>
      </c>
      <c r="C12" s="65" t="s">
        <v>23</v>
      </c>
      <c r="D12" s="69">
        <f>1/E_media</f>
        <v>2.1841948884292447E-4</v>
      </c>
      <c r="E12" s="16"/>
      <c r="F12" s="15"/>
      <c r="G12" s="35">
        <v>5</v>
      </c>
      <c r="H12" s="1">
        <f t="shared" si="6"/>
        <v>20530.2</v>
      </c>
      <c r="I12" s="1">
        <f t="shared" si="1"/>
        <v>25661</v>
      </c>
      <c r="J12" s="1">
        <f t="shared" si="2"/>
        <v>23095.599999999999</v>
      </c>
      <c r="K12" s="1">
        <v>7</v>
      </c>
      <c r="L12" s="3">
        <f t="shared" si="3"/>
        <v>7.2221299797357403E-3</v>
      </c>
      <c r="M12" s="3">
        <f t="shared" si="4"/>
        <v>7.6060336682943763E-3</v>
      </c>
      <c r="N12" s="26">
        <f t="shared" si="5"/>
        <v>4.7918012110254571</v>
      </c>
      <c r="V12" s="75">
        <v>7.81</v>
      </c>
      <c r="W12" s="46" t="s">
        <v>54</v>
      </c>
      <c r="X12" s="16"/>
    </row>
    <row r="13" spans="1:24">
      <c r="A13" s="48">
        <v>1594</v>
      </c>
      <c r="E13" s="16"/>
      <c r="F13" s="15"/>
      <c r="G13" s="35">
        <v>6</v>
      </c>
      <c r="H13" s="1">
        <f t="shared" si="6"/>
        <v>25661</v>
      </c>
      <c r="I13" s="1">
        <f t="shared" si="1"/>
        <v>30791.8</v>
      </c>
      <c r="J13" s="1">
        <f t="shared" si="2"/>
        <v>28226.400000000001</v>
      </c>
      <c r="K13" s="1">
        <v>10</v>
      </c>
      <c r="L13" s="3">
        <f t="shared" si="3"/>
        <v>2.3548645433952571E-3</v>
      </c>
      <c r="M13" s="3">
        <f t="shared" si="4"/>
        <v>2.480041075360373E-3</v>
      </c>
      <c r="N13" s="26">
        <f t="shared" si="5"/>
        <v>1.562425877477035</v>
      </c>
      <c r="X13" s="16"/>
    </row>
    <row r="14" spans="1:24">
      <c r="A14" s="48">
        <v>1599</v>
      </c>
      <c r="E14" s="16"/>
      <c r="F14" s="15"/>
      <c r="G14" s="35">
        <v>7</v>
      </c>
      <c r="H14" s="1">
        <f t="shared" si="6"/>
        <v>30791.8</v>
      </c>
      <c r="I14" s="1">
        <f t="shared" si="1"/>
        <v>35922.6</v>
      </c>
      <c r="J14" s="1">
        <f t="shared" si="2"/>
        <v>33357.199999999997</v>
      </c>
      <c r="K14" s="1">
        <v>2</v>
      </c>
      <c r="L14" s="3">
        <f t="shared" si="3"/>
        <v>7.6783262462732261E-4</v>
      </c>
      <c r="M14" s="3">
        <f t="shared" si="4"/>
        <v>8.086479765549992E-4</v>
      </c>
      <c r="N14" s="26">
        <f t="shared" si="5"/>
        <v>0.5094482252296495</v>
      </c>
      <c r="P14" s="83" t="s">
        <v>55</v>
      </c>
      <c r="Q14">
        <v>1</v>
      </c>
      <c r="X14" s="16"/>
    </row>
    <row r="15" spans="1:24">
      <c r="A15" s="48">
        <v>1460</v>
      </c>
      <c r="E15" s="16"/>
      <c r="F15" s="15"/>
      <c r="G15" s="35">
        <v>8</v>
      </c>
      <c r="H15" s="1">
        <f t="shared" si="6"/>
        <v>35922.6</v>
      </c>
      <c r="I15" s="1">
        <f t="shared" si="1"/>
        <v>41053.4</v>
      </c>
      <c r="J15" s="1">
        <f t="shared" si="2"/>
        <v>38488</v>
      </c>
      <c r="K15" s="1">
        <v>0</v>
      </c>
      <c r="L15" s="3">
        <f t="shared" si="3"/>
        <v>2.5036129619245169E-4</v>
      </c>
      <c r="M15" s="3">
        <f t="shared" si="4"/>
        <v>2.6366964502444468E-4</v>
      </c>
      <c r="N15" s="26">
        <f t="shared" si="5"/>
        <v>0.16611187636540015</v>
      </c>
      <c r="P15" s="83" t="s">
        <v>56</v>
      </c>
      <c r="Q15">
        <v>3</v>
      </c>
      <c r="X15" s="16"/>
    </row>
    <row r="16" spans="1:24">
      <c r="A16" s="48">
        <v>1516</v>
      </c>
      <c r="E16" s="16"/>
      <c r="F16" s="15"/>
      <c r="G16" s="35">
        <v>9</v>
      </c>
      <c r="H16" s="1">
        <f t="shared" si="6"/>
        <v>41053.4</v>
      </c>
      <c r="I16" s="1">
        <f t="shared" si="1"/>
        <v>46184.200000000004</v>
      </c>
      <c r="J16" s="1">
        <f t="shared" si="2"/>
        <v>43618.8</v>
      </c>
      <c r="K16" s="1">
        <v>2</v>
      </c>
      <c r="L16" s="86">
        <f t="shared" si="3"/>
        <v>8.1633388085830923E-5</v>
      </c>
      <c r="M16" s="86">
        <f t="shared" si="4"/>
        <v>8.5972739341522164E-5</v>
      </c>
      <c r="N16" s="87">
        <f t="shared" si="5"/>
        <v>5.4162825785158963E-2</v>
      </c>
      <c r="X16" s="16"/>
    </row>
    <row r="17" spans="1:24" ht="14.45" customHeight="1">
      <c r="A17" s="48">
        <v>1348</v>
      </c>
      <c r="E17" s="16"/>
      <c r="F17" s="15"/>
      <c r="G17" s="35">
        <v>10</v>
      </c>
      <c r="H17" s="1">
        <f t="shared" si="6"/>
        <v>46184.200000000004</v>
      </c>
      <c r="I17" s="1">
        <f t="shared" si="1"/>
        <v>51315.000000000007</v>
      </c>
      <c r="J17" s="1">
        <f t="shared" si="2"/>
        <v>48749.600000000006</v>
      </c>
      <c r="K17" s="1">
        <v>0</v>
      </c>
      <c r="L17" s="86">
        <f t="shared" si="3"/>
        <v>2.6617572890536947E-5</v>
      </c>
      <c r="M17" s="86">
        <f t="shared" si="4"/>
        <v>2.8032471880434784E-5</v>
      </c>
      <c r="N17" s="87">
        <f t="shared" si="5"/>
        <v>1.7660457284673914E-2</v>
      </c>
      <c r="P17" s="129" t="s">
        <v>57</v>
      </c>
      <c r="Q17" s="130"/>
      <c r="R17" s="130"/>
      <c r="S17" s="130"/>
      <c r="T17" s="130"/>
      <c r="U17" s="130"/>
      <c r="V17" s="130"/>
      <c r="W17" s="131"/>
      <c r="X17" s="16"/>
    </row>
    <row r="18" spans="1:24">
      <c r="A18" s="48">
        <v>1421</v>
      </c>
      <c r="E18" s="16"/>
      <c r="F18" s="15"/>
      <c r="G18" s="35">
        <v>11</v>
      </c>
      <c r="H18" s="1">
        <f t="shared" si="6"/>
        <v>51315.000000000007</v>
      </c>
      <c r="I18" s="1">
        <f t="shared" si="1"/>
        <v>56445.80000000001</v>
      </c>
      <c r="J18" s="1">
        <f t="shared" si="2"/>
        <v>53880.400000000009</v>
      </c>
      <c r="K18" s="1">
        <v>1</v>
      </c>
      <c r="L18" s="86">
        <f t="shared" si="3"/>
        <v>8.6789878895890249E-6</v>
      </c>
      <c r="M18" s="86">
        <f t="shared" si="4"/>
        <v>9.1403331538009169E-6</v>
      </c>
      <c r="N18" s="87">
        <f t="shared" si="5"/>
        <v>5.7584098868945777E-3</v>
      </c>
      <c r="X18" s="16"/>
    </row>
    <row r="19" spans="1:24">
      <c r="A19" s="48">
        <v>1144</v>
      </c>
      <c r="E19" s="16"/>
      <c r="F19" s="15"/>
      <c r="G19" s="35">
        <v>12</v>
      </c>
      <c r="H19" s="1">
        <f t="shared" si="6"/>
        <v>56445.80000000001</v>
      </c>
      <c r="I19" s="1">
        <f t="shared" si="1"/>
        <v>61576.600000000013</v>
      </c>
      <c r="J19" s="1">
        <f t="shared" si="2"/>
        <v>59011.200000000012</v>
      </c>
      <c r="K19" s="1">
        <v>0</v>
      </c>
      <c r="L19" s="86">
        <f t="shared" si="3"/>
        <v>2.8298910309140998E-6</v>
      </c>
      <c r="M19" s="86">
        <f t="shared" si="4"/>
        <v>2.980318343559496E-6</v>
      </c>
      <c r="N19" s="87">
        <f t="shared" si="5"/>
        <v>1.8776005564424825E-3</v>
      </c>
      <c r="X19" s="16"/>
    </row>
    <row r="20" spans="1:24">
      <c r="A20" s="48">
        <v>854</v>
      </c>
      <c r="E20" s="16"/>
      <c r="F20" s="15"/>
      <c r="G20" s="35">
        <v>13</v>
      </c>
      <c r="H20" s="1">
        <f t="shared" si="6"/>
        <v>61576.600000000013</v>
      </c>
      <c r="I20" s="1">
        <f t="shared" si="1"/>
        <v>66707.400000000009</v>
      </c>
      <c r="J20" s="1">
        <f t="shared" si="2"/>
        <v>64142.000000000015</v>
      </c>
      <c r="K20" s="1">
        <v>0</v>
      </c>
      <c r="L20" s="86">
        <f t="shared" si="3"/>
        <v>9.227208689223424E-7</v>
      </c>
      <c r="M20" s="86">
        <f t="shared" si="4"/>
        <v>9.7176954938493765E-7</v>
      </c>
      <c r="N20" s="87">
        <f t="shared" si="5"/>
        <v>6.1221481611251072E-4</v>
      </c>
      <c r="X20" s="16"/>
    </row>
    <row r="21" spans="1:24">
      <c r="A21" s="48">
        <v>628</v>
      </c>
      <c r="E21" s="16"/>
      <c r="F21" s="15"/>
      <c r="G21" s="35">
        <v>14</v>
      </c>
      <c r="H21" s="1">
        <f t="shared" si="6"/>
        <v>66707.400000000009</v>
      </c>
      <c r="I21" s="1">
        <f t="shared" si="1"/>
        <v>71838.200000000012</v>
      </c>
      <c r="J21" s="1">
        <f t="shared" si="2"/>
        <v>69272.800000000017</v>
      </c>
      <c r="K21" s="1">
        <v>0</v>
      </c>
      <c r="L21" s="86">
        <f t="shared" si="3"/>
        <v>3.0086451833086471E-7</v>
      </c>
      <c r="M21" s="86">
        <f t="shared" si="4"/>
        <v>3.1685744539267091E-7</v>
      </c>
      <c r="N21" s="87">
        <f t="shared" si="5"/>
        <v>1.9962019059738267E-4</v>
      </c>
      <c r="X21" s="16"/>
    </row>
    <row r="22" spans="1:24" ht="15" thickBot="1">
      <c r="A22" s="48">
        <v>653</v>
      </c>
      <c r="E22" s="16"/>
      <c r="F22" s="15"/>
      <c r="G22" s="68">
        <v>15</v>
      </c>
      <c r="H22" s="30">
        <f t="shared" si="6"/>
        <v>71838.200000000012</v>
      </c>
      <c r="I22" s="30">
        <f t="shared" si="1"/>
        <v>76969.000000000015</v>
      </c>
      <c r="J22" s="30">
        <f t="shared" si="2"/>
        <v>74403.600000000006</v>
      </c>
      <c r="K22" s="30">
        <v>2</v>
      </c>
      <c r="L22" s="88">
        <f t="shared" si="3"/>
        <v>9.8100586471163566E-8</v>
      </c>
      <c r="M22" s="88">
        <f t="shared" si="4"/>
        <v>1.033152775553603E-7</v>
      </c>
      <c r="N22" s="89">
        <f t="shared" si="5"/>
        <v>6.5088624859876987E-5</v>
      </c>
      <c r="X22" s="16"/>
    </row>
    <row r="23" spans="1:24">
      <c r="A23" s="48">
        <v>530</v>
      </c>
      <c r="E23" s="16"/>
      <c r="F23" s="15"/>
      <c r="X23" s="16"/>
    </row>
    <row r="24" spans="1:24">
      <c r="A24" s="48">
        <v>420</v>
      </c>
      <c r="E24" s="16"/>
      <c r="F24" s="15"/>
      <c r="X24" s="16"/>
    </row>
    <row r="25" spans="1:24">
      <c r="A25" s="48">
        <v>239</v>
      </c>
      <c r="E25" s="16"/>
      <c r="F25" s="15"/>
      <c r="X25" s="16"/>
    </row>
    <row r="26" spans="1:24" ht="15" thickBot="1">
      <c r="A26" s="48">
        <v>226</v>
      </c>
      <c r="E26" s="16"/>
      <c r="F26" s="18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2"/>
    </row>
    <row r="27" spans="1:24" ht="15" thickBot="1">
      <c r="A27" s="48">
        <v>202</v>
      </c>
      <c r="E27" s="16"/>
    </row>
    <row r="28" spans="1:24" ht="15" thickBot="1">
      <c r="A28" s="48">
        <v>34</v>
      </c>
      <c r="E28" s="16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4"/>
    </row>
    <row r="29" spans="1:24" ht="15" thickBot="1">
      <c r="A29" s="48">
        <v>23</v>
      </c>
      <c r="E29" s="16"/>
      <c r="F29" s="15"/>
      <c r="G29" s="114" t="s">
        <v>34</v>
      </c>
      <c r="H29" s="115"/>
      <c r="I29" s="115"/>
      <c r="J29" s="115"/>
      <c r="K29" s="115"/>
      <c r="L29" s="115"/>
      <c r="M29" s="115"/>
      <c r="N29" s="115"/>
      <c r="O29" s="115"/>
      <c r="P29" s="116"/>
      <c r="X29" s="16"/>
    </row>
    <row r="30" spans="1:24" ht="15" thickBot="1">
      <c r="A30" s="48">
        <v>7</v>
      </c>
      <c r="E30" s="16"/>
      <c r="F30" s="15"/>
      <c r="X30" s="16"/>
    </row>
    <row r="31" spans="1:24">
      <c r="A31" s="48">
        <v>12509</v>
      </c>
      <c r="E31" s="16"/>
      <c r="F31" s="15"/>
      <c r="G31" s="80" t="s">
        <v>58</v>
      </c>
      <c r="H31" s="81" t="s">
        <v>59</v>
      </c>
      <c r="I31" s="81" t="s">
        <v>60</v>
      </c>
      <c r="J31" s="81" t="s">
        <v>61</v>
      </c>
      <c r="K31" s="81" t="s">
        <v>62</v>
      </c>
      <c r="L31" s="81" t="s">
        <v>63</v>
      </c>
      <c r="M31" s="81" t="s">
        <v>36</v>
      </c>
      <c r="N31" s="81" t="s">
        <v>37</v>
      </c>
      <c r="O31" s="81" t="s">
        <v>38</v>
      </c>
      <c r="P31" s="82" t="s">
        <v>39</v>
      </c>
      <c r="X31" s="16"/>
    </row>
    <row r="32" spans="1:24">
      <c r="A32" s="48">
        <v>8272</v>
      </c>
      <c r="E32" s="16"/>
      <c r="F32" s="15"/>
      <c r="G32" s="35"/>
      <c r="H32" s="1"/>
      <c r="I32" s="1"/>
      <c r="J32" s="1"/>
      <c r="K32" s="1"/>
      <c r="L32" s="1"/>
      <c r="M32" s="1"/>
      <c r="N32" s="1"/>
      <c r="O32" s="1"/>
      <c r="P32" s="64"/>
      <c r="X32" s="16"/>
    </row>
    <row r="33" spans="1:24">
      <c r="A33" s="48">
        <v>7463</v>
      </c>
      <c r="E33" s="16"/>
      <c r="F33" s="15"/>
      <c r="G33" s="35">
        <f t="shared" ref="G33:H47" si="7">H8</f>
        <v>7</v>
      </c>
      <c r="H33" s="1">
        <f t="shared" si="7"/>
        <v>5137.8</v>
      </c>
      <c r="I33" s="1">
        <f t="shared" ref="I33:I47" si="8">K8</f>
        <v>461</v>
      </c>
      <c r="J33" s="3">
        <f t="shared" ref="J33:J47" si="9">N8</f>
        <v>423.93206988658017</v>
      </c>
      <c r="K33" s="3">
        <f t="shared" ref="K33:K47" si="10">I33/E_n</f>
        <v>0.7317460317460317</v>
      </c>
      <c r="L33" s="3">
        <f t="shared" ref="L33:L47" si="11">M8</f>
        <v>0.67290804743901611</v>
      </c>
      <c r="M33" s="3">
        <f t="shared" ref="M33:M47" si="12">K33+M32</f>
        <v>0.7317460317460317</v>
      </c>
      <c r="N33" s="3">
        <f t="shared" ref="N33:N47" si="13">L33+N32</f>
        <v>0.67290804743901611</v>
      </c>
      <c r="O33" s="3">
        <f t="shared" ref="O33:O47" si="14">ABS(M33-N33)</f>
        <v>5.8837984307015589E-2</v>
      </c>
      <c r="P33" s="26">
        <f>O33</f>
        <v>5.8837984307015589E-2</v>
      </c>
      <c r="X33" s="16"/>
    </row>
    <row r="34" spans="1:24">
      <c r="A34" s="48">
        <v>3550</v>
      </c>
      <c r="E34" s="16"/>
      <c r="F34" s="15"/>
      <c r="G34" s="35">
        <f t="shared" si="7"/>
        <v>5137.8</v>
      </c>
      <c r="H34" s="1">
        <f t="shared" si="7"/>
        <v>10268.6</v>
      </c>
      <c r="I34" s="1">
        <f t="shared" si="8"/>
        <v>83</v>
      </c>
      <c r="J34" s="3">
        <f t="shared" si="9"/>
        <v>138.22827932828156</v>
      </c>
      <c r="K34" s="3">
        <f t="shared" si="10"/>
        <v>0.13174603174603175</v>
      </c>
      <c r="L34" s="3">
        <f t="shared" si="11"/>
        <v>0.21940996718774852</v>
      </c>
      <c r="M34" s="3">
        <f t="shared" si="12"/>
        <v>0.86349206349206342</v>
      </c>
      <c r="N34" s="3">
        <f t="shared" si="13"/>
        <v>0.89231801462676463</v>
      </c>
      <c r="O34" s="3">
        <f t="shared" si="14"/>
        <v>2.8825951134701211E-2</v>
      </c>
      <c r="P34" s="26">
        <f t="shared" ref="P34:P47" si="15">MAX(O34,P33)</f>
        <v>5.8837984307015589E-2</v>
      </c>
      <c r="X34" s="16"/>
    </row>
    <row r="35" spans="1:24">
      <c r="A35" s="48">
        <v>3165</v>
      </c>
      <c r="E35" s="16"/>
      <c r="F35" s="15"/>
      <c r="G35" s="35">
        <f t="shared" si="7"/>
        <v>10268.6</v>
      </c>
      <c r="H35" s="1">
        <f t="shared" si="7"/>
        <v>15399.400000000001</v>
      </c>
      <c r="I35" s="1">
        <f t="shared" si="8"/>
        <v>35</v>
      </c>
      <c r="J35" s="3">
        <f t="shared" si="9"/>
        <v>45.071035109868845</v>
      </c>
      <c r="K35" s="3">
        <f t="shared" si="10"/>
        <v>5.5555555555555552E-2</v>
      </c>
      <c r="L35" s="3">
        <f t="shared" si="11"/>
        <v>7.1541325571220393E-2</v>
      </c>
      <c r="M35" s="3">
        <f t="shared" si="12"/>
        <v>0.919047619047619</v>
      </c>
      <c r="N35" s="3">
        <f t="shared" si="13"/>
        <v>0.96385934019798503</v>
      </c>
      <c r="O35" s="3">
        <f t="shared" si="14"/>
        <v>4.4811721150366024E-2</v>
      </c>
      <c r="P35" s="26">
        <f t="shared" si="15"/>
        <v>5.8837984307015589E-2</v>
      </c>
      <c r="X35" s="16"/>
    </row>
    <row r="36" spans="1:24">
      <c r="A36" s="48">
        <v>2945</v>
      </c>
      <c r="E36" s="16"/>
      <c r="F36" s="15"/>
      <c r="G36" s="35">
        <f t="shared" si="7"/>
        <v>15399.400000000001</v>
      </c>
      <c r="H36" s="1">
        <f t="shared" si="7"/>
        <v>20530.2</v>
      </c>
      <c r="I36" s="1">
        <f t="shared" si="8"/>
        <v>27</v>
      </c>
      <c r="J36" s="3">
        <f t="shared" si="9"/>
        <v>14.695966814797867</v>
      </c>
      <c r="K36" s="3">
        <f t="shared" si="10"/>
        <v>4.2857142857142858E-2</v>
      </c>
      <c r="L36" s="3">
        <f t="shared" si="11"/>
        <v>2.3326931452060107E-2</v>
      </c>
      <c r="M36" s="3">
        <f t="shared" si="12"/>
        <v>0.96190476190476182</v>
      </c>
      <c r="N36" s="3">
        <f t="shared" si="13"/>
        <v>0.98718627165004513</v>
      </c>
      <c r="O36" s="3">
        <f t="shared" si="14"/>
        <v>2.5281509745283315E-2</v>
      </c>
      <c r="P36" s="26">
        <f t="shared" si="15"/>
        <v>5.8837984307015589E-2</v>
      </c>
      <c r="X36" s="16"/>
    </row>
    <row r="37" spans="1:24">
      <c r="A37" s="48">
        <v>2662</v>
      </c>
      <c r="E37" s="16"/>
      <c r="F37" s="15"/>
      <c r="G37" s="35">
        <f t="shared" si="7"/>
        <v>20530.2</v>
      </c>
      <c r="H37" s="1">
        <f t="shared" si="7"/>
        <v>25661</v>
      </c>
      <c r="I37" s="1">
        <f t="shared" si="8"/>
        <v>7</v>
      </c>
      <c r="J37" s="3">
        <f t="shared" si="9"/>
        <v>4.7918012110254571</v>
      </c>
      <c r="K37" s="3">
        <f t="shared" si="10"/>
        <v>1.1111111111111112E-2</v>
      </c>
      <c r="L37" s="3">
        <f t="shared" si="11"/>
        <v>7.6060336682943763E-3</v>
      </c>
      <c r="M37" s="3">
        <f t="shared" si="12"/>
        <v>0.97301587301587289</v>
      </c>
      <c r="N37" s="3">
        <f t="shared" si="13"/>
        <v>0.99479230531833951</v>
      </c>
      <c r="O37" s="3">
        <f t="shared" si="14"/>
        <v>2.177643230246662E-2</v>
      </c>
      <c r="P37" s="26">
        <f t="shared" si="15"/>
        <v>5.8837984307015589E-2</v>
      </c>
      <c r="X37" s="16"/>
    </row>
    <row r="38" spans="1:24">
      <c r="A38" s="48">
        <v>1579</v>
      </c>
      <c r="E38" s="16"/>
      <c r="F38" s="15"/>
      <c r="G38" s="35">
        <f t="shared" si="7"/>
        <v>25661</v>
      </c>
      <c r="H38" s="1">
        <f t="shared" si="7"/>
        <v>30791.8</v>
      </c>
      <c r="I38" s="1">
        <f t="shared" si="8"/>
        <v>10</v>
      </c>
      <c r="J38" s="3">
        <f t="shared" si="9"/>
        <v>1.562425877477035</v>
      </c>
      <c r="K38" s="3">
        <f t="shared" si="10"/>
        <v>1.5873015873015872E-2</v>
      </c>
      <c r="L38" s="3">
        <f t="shared" si="11"/>
        <v>2.480041075360373E-3</v>
      </c>
      <c r="M38" s="3">
        <f t="shared" si="12"/>
        <v>0.98888888888888871</v>
      </c>
      <c r="N38" s="3">
        <f t="shared" si="13"/>
        <v>0.99727234639369988</v>
      </c>
      <c r="O38" s="3">
        <f t="shared" si="14"/>
        <v>8.3834575048111759E-3</v>
      </c>
      <c r="P38" s="26">
        <f t="shared" si="15"/>
        <v>5.8837984307015589E-2</v>
      </c>
      <c r="X38" s="16"/>
    </row>
    <row r="39" spans="1:24">
      <c r="A39" s="48">
        <v>1673</v>
      </c>
      <c r="E39" s="16"/>
      <c r="F39" s="15"/>
      <c r="G39" s="35">
        <f t="shared" si="7"/>
        <v>30791.8</v>
      </c>
      <c r="H39" s="1">
        <f t="shared" si="7"/>
        <v>35922.6</v>
      </c>
      <c r="I39" s="1">
        <f t="shared" si="8"/>
        <v>2</v>
      </c>
      <c r="J39" s="3">
        <f t="shared" si="9"/>
        <v>0.5094482252296495</v>
      </c>
      <c r="K39" s="3">
        <f t="shared" si="10"/>
        <v>3.1746031746031746E-3</v>
      </c>
      <c r="L39" s="3">
        <f t="shared" si="11"/>
        <v>8.086479765549992E-4</v>
      </c>
      <c r="M39" s="3">
        <f t="shared" si="12"/>
        <v>0.99206349206349187</v>
      </c>
      <c r="N39" s="3">
        <f t="shared" si="13"/>
        <v>0.99808099437025488</v>
      </c>
      <c r="O39" s="3">
        <f t="shared" si="14"/>
        <v>6.0175023067630118E-3</v>
      </c>
      <c r="P39" s="26">
        <f t="shared" si="15"/>
        <v>5.8837984307015589E-2</v>
      </c>
      <c r="X39" s="16"/>
    </row>
    <row r="40" spans="1:24">
      <c r="A40" s="48">
        <v>1513</v>
      </c>
      <c r="E40" s="16"/>
      <c r="F40" s="15"/>
      <c r="G40" s="35">
        <f t="shared" si="7"/>
        <v>35922.6</v>
      </c>
      <c r="H40" s="1">
        <f t="shared" si="7"/>
        <v>41053.4</v>
      </c>
      <c r="I40" s="1">
        <f t="shared" si="8"/>
        <v>0</v>
      </c>
      <c r="J40" s="3">
        <f t="shared" si="9"/>
        <v>0.16611187636540015</v>
      </c>
      <c r="K40" s="3">
        <f t="shared" si="10"/>
        <v>0</v>
      </c>
      <c r="L40" s="3">
        <f t="shared" si="11"/>
        <v>2.6366964502444468E-4</v>
      </c>
      <c r="M40" s="3">
        <f t="shared" si="12"/>
        <v>0.99206349206349187</v>
      </c>
      <c r="N40" s="3">
        <f t="shared" si="13"/>
        <v>0.99834466401527933</v>
      </c>
      <c r="O40" s="3">
        <f t="shared" si="14"/>
        <v>6.2811719517874565E-3</v>
      </c>
      <c r="P40" s="26">
        <f t="shared" si="15"/>
        <v>5.8837984307015589E-2</v>
      </c>
      <c r="X40" s="16"/>
    </row>
    <row r="41" spans="1:24">
      <c r="A41" s="48">
        <v>1142</v>
      </c>
      <c r="E41" s="16"/>
      <c r="F41" s="15"/>
      <c r="G41" s="35">
        <f t="shared" si="7"/>
        <v>41053.4</v>
      </c>
      <c r="H41" s="1">
        <f t="shared" si="7"/>
        <v>46184.200000000004</v>
      </c>
      <c r="I41" s="1">
        <f t="shared" si="8"/>
        <v>2</v>
      </c>
      <c r="J41" s="3">
        <f t="shared" si="9"/>
        <v>5.4162825785158963E-2</v>
      </c>
      <c r="K41" s="3">
        <f t="shared" si="10"/>
        <v>3.1746031746031746E-3</v>
      </c>
      <c r="L41" s="3">
        <f t="shared" si="11"/>
        <v>8.5972739341522164E-5</v>
      </c>
      <c r="M41" s="3">
        <f t="shared" si="12"/>
        <v>0.99523809523809503</v>
      </c>
      <c r="N41" s="3">
        <f t="shared" si="13"/>
        <v>0.99843063675462085</v>
      </c>
      <c r="O41" s="3">
        <f t="shared" si="14"/>
        <v>3.1925415165258153E-3</v>
      </c>
      <c r="P41" s="26">
        <f t="shared" si="15"/>
        <v>5.8837984307015589E-2</v>
      </c>
      <c r="X41" s="16"/>
    </row>
    <row r="42" spans="1:24">
      <c r="A42" s="48">
        <v>1368</v>
      </c>
      <c r="E42" s="16"/>
      <c r="F42" s="15"/>
      <c r="G42" s="35">
        <f t="shared" si="7"/>
        <v>46184.200000000004</v>
      </c>
      <c r="H42" s="1">
        <f t="shared" si="7"/>
        <v>51315.000000000007</v>
      </c>
      <c r="I42" s="1">
        <f t="shared" si="8"/>
        <v>0</v>
      </c>
      <c r="J42" s="3">
        <f t="shared" si="9"/>
        <v>1.7660457284673914E-2</v>
      </c>
      <c r="K42" s="3">
        <f t="shared" si="10"/>
        <v>0</v>
      </c>
      <c r="L42" s="3">
        <f t="shared" si="11"/>
        <v>2.8032471880434784E-5</v>
      </c>
      <c r="M42" s="3">
        <f t="shared" si="12"/>
        <v>0.99523809523809503</v>
      </c>
      <c r="N42" s="3">
        <f t="shared" si="13"/>
        <v>0.99845866922650128</v>
      </c>
      <c r="O42" s="3">
        <f t="shared" si="14"/>
        <v>3.2205739884062501E-3</v>
      </c>
      <c r="P42" s="26">
        <f t="shared" si="15"/>
        <v>5.8837984307015589E-2</v>
      </c>
      <c r="X42" s="16"/>
    </row>
    <row r="43" spans="1:24">
      <c r="A43" s="48">
        <v>834</v>
      </c>
      <c r="E43" s="16"/>
      <c r="F43" s="15"/>
      <c r="G43" s="35">
        <f t="shared" si="7"/>
        <v>51315.000000000007</v>
      </c>
      <c r="H43" s="1">
        <f t="shared" si="7"/>
        <v>56445.80000000001</v>
      </c>
      <c r="I43" s="1">
        <f t="shared" si="8"/>
        <v>1</v>
      </c>
      <c r="J43" s="3">
        <f t="shared" si="9"/>
        <v>5.7584098868945777E-3</v>
      </c>
      <c r="K43" s="3">
        <f t="shared" si="10"/>
        <v>1.5873015873015873E-3</v>
      </c>
      <c r="L43" s="3">
        <f t="shared" si="11"/>
        <v>9.1403331538009169E-6</v>
      </c>
      <c r="M43" s="3">
        <f t="shared" si="12"/>
        <v>0.99682539682539661</v>
      </c>
      <c r="N43" s="3">
        <f t="shared" si="13"/>
        <v>0.99846780955965508</v>
      </c>
      <c r="O43" s="3">
        <f t="shared" si="14"/>
        <v>1.6424127342584693E-3</v>
      </c>
      <c r="P43" s="26">
        <f t="shared" si="15"/>
        <v>5.8837984307015589E-2</v>
      </c>
      <c r="X43" s="16"/>
    </row>
    <row r="44" spans="1:24">
      <c r="A44" s="48">
        <v>567</v>
      </c>
      <c r="E44" s="16"/>
      <c r="F44" s="15"/>
      <c r="G44" s="35">
        <f t="shared" si="7"/>
        <v>56445.80000000001</v>
      </c>
      <c r="H44" s="1">
        <f t="shared" si="7"/>
        <v>61576.600000000013</v>
      </c>
      <c r="I44" s="1">
        <f t="shared" si="8"/>
        <v>0</v>
      </c>
      <c r="J44" s="3">
        <f t="shared" si="9"/>
        <v>1.8776005564424825E-3</v>
      </c>
      <c r="K44" s="3">
        <f t="shared" si="10"/>
        <v>0</v>
      </c>
      <c r="L44" s="3">
        <f t="shared" si="11"/>
        <v>2.980318343559496E-6</v>
      </c>
      <c r="M44" s="3">
        <f t="shared" si="12"/>
        <v>0.99682539682539661</v>
      </c>
      <c r="N44" s="3">
        <f t="shared" si="13"/>
        <v>0.99847078987799864</v>
      </c>
      <c r="O44" s="3">
        <f t="shared" si="14"/>
        <v>1.6453930526020288E-3</v>
      </c>
      <c r="P44" s="26">
        <f t="shared" si="15"/>
        <v>5.8837984307015589E-2</v>
      </c>
      <c r="X44" s="16"/>
    </row>
    <row r="45" spans="1:24">
      <c r="A45" s="48">
        <v>309</v>
      </c>
      <c r="E45" s="16"/>
      <c r="F45" s="15"/>
      <c r="G45" s="35">
        <f t="shared" si="7"/>
        <v>61576.600000000013</v>
      </c>
      <c r="H45" s="1">
        <f t="shared" si="7"/>
        <v>66707.400000000009</v>
      </c>
      <c r="I45" s="1">
        <f t="shared" si="8"/>
        <v>0</v>
      </c>
      <c r="J45" s="3">
        <f t="shared" si="9"/>
        <v>6.1221481611251072E-4</v>
      </c>
      <c r="K45" s="3">
        <f t="shared" si="10"/>
        <v>0</v>
      </c>
      <c r="L45" s="3">
        <f t="shared" si="11"/>
        <v>9.7176954938493765E-7</v>
      </c>
      <c r="M45" s="3">
        <f t="shared" si="12"/>
        <v>0.99682539682539661</v>
      </c>
      <c r="N45" s="3">
        <f t="shared" si="13"/>
        <v>0.99847176164754803</v>
      </c>
      <c r="O45" s="3">
        <f t="shared" si="14"/>
        <v>1.6463648221514138E-3</v>
      </c>
      <c r="P45" s="26">
        <f t="shared" si="15"/>
        <v>5.8837984307015589E-2</v>
      </c>
      <c r="X45" s="16"/>
    </row>
    <row r="46" spans="1:24">
      <c r="A46" s="48">
        <v>278</v>
      </c>
      <c r="E46" s="16"/>
      <c r="F46" s="15"/>
      <c r="G46" s="35">
        <f t="shared" si="7"/>
        <v>66707.400000000009</v>
      </c>
      <c r="H46" s="1">
        <f t="shared" si="7"/>
        <v>71838.200000000012</v>
      </c>
      <c r="I46" s="1">
        <f t="shared" si="8"/>
        <v>0</v>
      </c>
      <c r="J46" s="3">
        <f t="shared" si="9"/>
        <v>1.9962019059738267E-4</v>
      </c>
      <c r="K46" s="3">
        <f t="shared" si="10"/>
        <v>0</v>
      </c>
      <c r="L46" s="3">
        <f t="shared" si="11"/>
        <v>3.1685744539267091E-7</v>
      </c>
      <c r="M46" s="3">
        <f t="shared" si="12"/>
        <v>0.99682539682539661</v>
      </c>
      <c r="N46" s="3">
        <f t="shared" si="13"/>
        <v>0.99847207850499342</v>
      </c>
      <c r="O46" s="3">
        <f t="shared" si="14"/>
        <v>1.6466816795968064E-3</v>
      </c>
      <c r="P46" s="26">
        <f t="shared" si="15"/>
        <v>5.8837984307015589E-2</v>
      </c>
      <c r="X46" s="16"/>
    </row>
    <row r="47" spans="1:24" ht="15" thickBot="1">
      <c r="A47" s="48">
        <v>253</v>
      </c>
      <c r="E47" s="16"/>
      <c r="F47" s="15"/>
      <c r="G47" s="68">
        <f t="shared" si="7"/>
        <v>71838.200000000012</v>
      </c>
      <c r="H47" s="30">
        <f t="shared" si="7"/>
        <v>76969.000000000015</v>
      </c>
      <c r="I47" s="30">
        <f t="shared" si="8"/>
        <v>2</v>
      </c>
      <c r="J47" s="30">
        <f t="shared" si="9"/>
        <v>6.5088624859876987E-5</v>
      </c>
      <c r="K47" s="30">
        <f t="shared" si="10"/>
        <v>3.1746031746031746E-3</v>
      </c>
      <c r="L47" s="30">
        <f t="shared" si="11"/>
        <v>1.033152775553603E-7</v>
      </c>
      <c r="M47" s="30">
        <f t="shared" si="12"/>
        <v>0.99999999999999978</v>
      </c>
      <c r="N47" s="30">
        <f t="shared" si="13"/>
        <v>0.99847218182027098</v>
      </c>
      <c r="O47" s="29">
        <f t="shared" si="14"/>
        <v>1.5278181797288015E-3</v>
      </c>
      <c r="P47" s="84">
        <f t="shared" si="15"/>
        <v>5.8837984307015589E-2</v>
      </c>
      <c r="Q47" s="74" t="s">
        <v>53</v>
      </c>
      <c r="X47" s="16"/>
    </row>
    <row r="48" spans="1:24">
      <c r="A48" s="48">
        <v>210</v>
      </c>
      <c r="E48" s="16"/>
      <c r="F48" s="15"/>
      <c r="O48" s="4"/>
      <c r="P48" s="45">
        <f>1.36/(E_n)</f>
        <v>2.158730158730159E-3</v>
      </c>
      <c r="Q48" s="46" t="s">
        <v>54</v>
      </c>
      <c r="X48" s="16"/>
    </row>
    <row r="49" spans="1:24">
      <c r="A49" s="48">
        <v>169</v>
      </c>
      <c r="E49" s="16"/>
      <c r="F49" s="15"/>
      <c r="X49" s="16"/>
    </row>
    <row r="50" spans="1:24">
      <c r="A50" s="48">
        <v>157</v>
      </c>
      <c r="E50" s="16"/>
      <c r="F50" s="15"/>
      <c r="K50" s="132" t="s">
        <v>64</v>
      </c>
      <c r="L50" s="133"/>
      <c r="M50" s="133"/>
      <c r="N50" s="133"/>
      <c r="O50" s="133"/>
      <c r="P50" s="133"/>
      <c r="Q50" s="133"/>
      <c r="R50" s="134"/>
      <c r="X50" s="16"/>
    </row>
    <row r="51" spans="1:24">
      <c r="A51" s="48">
        <v>165</v>
      </c>
      <c r="E51" s="16"/>
      <c r="F51" s="15"/>
      <c r="K51" s="135" t="s">
        <v>65</v>
      </c>
      <c r="L51" s="136"/>
      <c r="M51" s="136"/>
      <c r="N51" s="136"/>
      <c r="O51" s="136"/>
      <c r="P51" s="136"/>
      <c r="Q51" s="136"/>
      <c r="R51" s="137"/>
      <c r="X51" s="16"/>
    </row>
    <row r="52" spans="1:24" ht="14.45" customHeight="1">
      <c r="A52" s="48">
        <v>167</v>
      </c>
      <c r="E52" s="16"/>
      <c r="F52" s="15"/>
      <c r="K52" s="138"/>
      <c r="L52" s="139"/>
      <c r="M52" s="139"/>
      <c r="N52" s="139"/>
      <c r="O52" s="139"/>
      <c r="P52" s="139"/>
      <c r="Q52" s="139"/>
      <c r="R52" s="140"/>
      <c r="X52" s="16"/>
    </row>
    <row r="53" spans="1:24">
      <c r="A53" s="48">
        <v>153</v>
      </c>
      <c r="E53" s="16"/>
      <c r="F53" s="18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2"/>
    </row>
    <row r="54" spans="1:24" ht="15" thickBot="1">
      <c r="A54" s="48">
        <v>132</v>
      </c>
      <c r="E54" s="16"/>
    </row>
    <row r="55" spans="1:24">
      <c r="A55" s="48">
        <v>99</v>
      </c>
      <c r="E55" s="16"/>
      <c r="F55" s="51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4"/>
    </row>
    <row r="56" spans="1:24">
      <c r="A56" s="48">
        <v>72</v>
      </c>
      <c r="E56" s="16"/>
      <c r="F56" s="55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8"/>
    </row>
    <row r="57" spans="1:24">
      <c r="A57" s="48">
        <v>101</v>
      </c>
      <c r="E57" s="16"/>
      <c r="F57" s="55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8"/>
    </row>
    <row r="58" spans="1:24">
      <c r="A58" s="48">
        <v>10</v>
      </c>
      <c r="E58" s="16"/>
      <c r="F58" s="55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8"/>
    </row>
    <row r="59" spans="1:24">
      <c r="A59" s="48">
        <v>31918</v>
      </c>
      <c r="E59" s="16"/>
      <c r="F59" s="55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8"/>
    </row>
    <row r="60" spans="1:24">
      <c r="A60" s="48">
        <v>26710</v>
      </c>
      <c r="E60" s="16"/>
      <c r="F60" s="55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8"/>
    </row>
    <row r="61" spans="1:24">
      <c r="A61" s="48">
        <v>26913</v>
      </c>
      <c r="E61" s="16"/>
      <c r="F61" s="55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8"/>
    </row>
    <row r="62" spans="1:24">
      <c r="A62" s="48">
        <v>23555</v>
      </c>
      <c r="E62" s="16"/>
      <c r="F62" s="55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8"/>
    </row>
    <row r="63" spans="1:24">
      <c r="A63" s="48">
        <v>22935</v>
      </c>
      <c r="E63" s="16"/>
      <c r="F63" s="55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8"/>
    </row>
    <row r="64" spans="1:24">
      <c r="A64" s="48">
        <v>22752</v>
      </c>
      <c r="E64" s="16"/>
      <c r="F64" s="55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8"/>
    </row>
    <row r="65" spans="1:24">
      <c r="A65" s="48">
        <v>21121</v>
      </c>
      <c r="E65" s="16"/>
      <c r="F65" s="55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8"/>
    </row>
    <row r="66" spans="1:24">
      <c r="A66" s="48">
        <v>21029</v>
      </c>
      <c r="E66" s="16"/>
      <c r="F66" s="55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8"/>
    </row>
    <row r="67" spans="1:24">
      <c r="A67" s="48">
        <v>20676</v>
      </c>
      <c r="E67" s="16"/>
      <c r="F67" s="55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8"/>
    </row>
    <row r="68" spans="1:24">
      <c r="A68" s="48">
        <v>20222</v>
      </c>
      <c r="E68" s="16"/>
      <c r="F68" s="55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8"/>
    </row>
    <row r="69" spans="1:24">
      <c r="A69" s="48">
        <v>19927</v>
      </c>
      <c r="E69" s="16"/>
      <c r="F69" s="55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8"/>
    </row>
    <row r="70" spans="1:24">
      <c r="A70" s="48">
        <v>18982</v>
      </c>
      <c r="E70" s="16"/>
      <c r="F70" s="55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8"/>
    </row>
    <row r="71" spans="1:24">
      <c r="A71" s="48">
        <v>18384</v>
      </c>
      <c r="E71" s="16"/>
      <c r="F71" s="55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8"/>
    </row>
    <row r="72" spans="1:24">
      <c r="A72" s="48">
        <v>18191</v>
      </c>
      <c r="E72" s="16"/>
      <c r="F72" s="55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8"/>
    </row>
    <row r="73" spans="1:24">
      <c r="A73" s="48">
        <v>17627</v>
      </c>
      <c r="E73" s="16"/>
      <c r="F73" s="55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8"/>
    </row>
    <row r="74" spans="1:24">
      <c r="A74" s="48">
        <v>17543</v>
      </c>
      <c r="E74" s="16"/>
      <c r="F74" s="55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8"/>
    </row>
    <row r="75" spans="1:24">
      <c r="A75" s="48">
        <v>18293</v>
      </c>
      <c r="E75" s="16"/>
      <c r="F75" s="55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8"/>
    </row>
    <row r="76" spans="1:24">
      <c r="A76" s="48">
        <v>17963</v>
      </c>
      <c r="E76" s="16"/>
      <c r="F76" s="55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8"/>
    </row>
    <row r="77" spans="1:24">
      <c r="A77" s="48">
        <v>17047</v>
      </c>
      <c r="E77" s="16"/>
      <c r="F77" s="55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8"/>
    </row>
    <row r="78" spans="1:24">
      <c r="A78" s="48">
        <v>16631</v>
      </c>
      <c r="E78" s="16"/>
      <c r="F78" s="55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8"/>
    </row>
    <row r="79" spans="1:24">
      <c r="A79" s="48">
        <v>15742</v>
      </c>
      <c r="E79" s="16"/>
      <c r="F79" s="55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8"/>
    </row>
    <row r="80" spans="1:24">
      <c r="A80" s="48">
        <v>16095</v>
      </c>
      <c r="E80" s="16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8"/>
    </row>
    <row r="81" spans="1:24">
      <c r="A81" s="48">
        <v>16250</v>
      </c>
      <c r="E81" s="16"/>
      <c r="F81" s="55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8"/>
    </row>
    <row r="82" spans="1:24" ht="15" thickBot="1">
      <c r="A82" s="48">
        <v>15815</v>
      </c>
      <c r="E82" s="16"/>
      <c r="F82" s="59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2"/>
    </row>
    <row r="83" spans="1:24">
      <c r="A83" s="48">
        <v>15282</v>
      </c>
      <c r="E83" s="16"/>
    </row>
    <row r="84" spans="1:24" ht="14.45" customHeight="1">
      <c r="A84" s="48">
        <v>16007</v>
      </c>
      <c r="E84" s="16"/>
      <c r="I84" s="129" t="s">
        <v>66</v>
      </c>
      <c r="J84" s="130"/>
      <c r="K84" s="130"/>
      <c r="L84" s="130"/>
      <c r="M84" s="130"/>
      <c r="N84" s="130"/>
      <c r="O84" s="130"/>
      <c r="P84" s="130"/>
      <c r="Q84" s="130"/>
      <c r="R84" s="130"/>
      <c r="S84" s="131"/>
    </row>
    <row r="85" spans="1:24">
      <c r="A85" s="48">
        <v>14249</v>
      </c>
      <c r="E85" s="16"/>
    </row>
    <row r="86" spans="1:24">
      <c r="A86" s="48">
        <v>14098</v>
      </c>
      <c r="E86" s="16"/>
    </row>
    <row r="87" spans="1:24">
      <c r="A87" s="48">
        <v>13927</v>
      </c>
      <c r="E87" s="16"/>
    </row>
    <row r="88" spans="1:24">
      <c r="A88" s="48">
        <v>13933</v>
      </c>
      <c r="E88" s="16"/>
    </row>
    <row r="89" spans="1:24">
      <c r="A89" s="48">
        <v>13858</v>
      </c>
      <c r="E89" s="16"/>
    </row>
    <row r="90" spans="1:24">
      <c r="A90" s="48">
        <v>13002</v>
      </c>
      <c r="E90" s="16"/>
    </row>
    <row r="91" spans="1:24">
      <c r="A91" s="48">
        <v>12833</v>
      </c>
      <c r="E91" s="16"/>
    </row>
    <row r="92" spans="1:24">
      <c r="A92" s="48">
        <v>12620</v>
      </c>
      <c r="E92" s="16"/>
    </row>
    <row r="93" spans="1:24">
      <c r="A93" s="48">
        <v>12869</v>
      </c>
      <c r="E93" s="16"/>
    </row>
    <row r="94" spans="1:24">
      <c r="A94" s="48">
        <v>12502</v>
      </c>
      <c r="E94" s="16"/>
    </row>
    <row r="95" spans="1:24">
      <c r="A95" s="48">
        <v>12183</v>
      </c>
      <c r="E95" s="16"/>
    </row>
    <row r="96" spans="1:24">
      <c r="A96" s="48">
        <v>12899</v>
      </c>
      <c r="E96" s="16"/>
    </row>
    <row r="97" spans="1:5">
      <c r="A97" s="48">
        <v>12107</v>
      </c>
      <c r="E97" s="16"/>
    </row>
    <row r="98" spans="1:5">
      <c r="A98" s="48">
        <v>11327</v>
      </c>
      <c r="E98" s="16"/>
    </row>
    <row r="99" spans="1:5">
      <c r="A99" s="48">
        <v>11243</v>
      </c>
      <c r="E99" s="16"/>
    </row>
    <row r="100" spans="1:5">
      <c r="A100" s="48">
        <v>11101</v>
      </c>
      <c r="E100" s="16"/>
    </row>
    <row r="101" spans="1:5">
      <c r="A101" s="48">
        <v>11415</v>
      </c>
      <c r="E101" s="16"/>
    </row>
    <row r="102" spans="1:5">
      <c r="A102" s="48">
        <v>10449</v>
      </c>
      <c r="E102" s="16"/>
    </row>
    <row r="103" spans="1:5">
      <c r="A103" s="48">
        <v>9704</v>
      </c>
      <c r="E103" s="16"/>
    </row>
    <row r="104" spans="1:5">
      <c r="A104" s="48">
        <v>9268</v>
      </c>
      <c r="E104" s="16"/>
    </row>
    <row r="105" spans="1:5">
      <c r="A105" s="48">
        <v>9791</v>
      </c>
      <c r="E105" s="16"/>
    </row>
    <row r="106" spans="1:5">
      <c r="A106" s="48">
        <v>9246</v>
      </c>
      <c r="E106" s="16"/>
    </row>
    <row r="107" spans="1:5">
      <c r="A107" s="48">
        <v>9437</v>
      </c>
      <c r="E107" s="16"/>
    </row>
    <row r="108" spans="1:5">
      <c r="A108" s="48">
        <v>9171</v>
      </c>
      <c r="E108" s="16"/>
    </row>
    <row r="109" spans="1:5">
      <c r="A109" s="48">
        <v>8468</v>
      </c>
      <c r="E109" s="16"/>
    </row>
    <row r="110" spans="1:5">
      <c r="A110" s="48">
        <v>8251</v>
      </c>
      <c r="E110" s="16"/>
    </row>
    <row r="111" spans="1:5">
      <c r="A111" s="48">
        <v>8049</v>
      </c>
      <c r="E111" s="16"/>
    </row>
    <row r="112" spans="1:5">
      <c r="A112" s="48">
        <v>8009</v>
      </c>
      <c r="E112" s="16"/>
    </row>
    <row r="113" spans="1:5">
      <c r="A113" s="48">
        <v>8173</v>
      </c>
      <c r="E113" s="16"/>
    </row>
    <row r="114" spans="1:5">
      <c r="A114" s="48">
        <v>7940</v>
      </c>
      <c r="E114" s="16"/>
    </row>
    <row r="115" spans="1:5">
      <c r="A115" s="48">
        <v>7591</v>
      </c>
      <c r="E115" s="16"/>
    </row>
    <row r="116" spans="1:5">
      <c r="A116" s="48">
        <v>8340</v>
      </c>
      <c r="E116" s="16"/>
    </row>
    <row r="117" spans="1:5">
      <c r="A117" s="48">
        <v>7171</v>
      </c>
      <c r="E117" s="16"/>
    </row>
    <row r="118" spans="1:5">
      <c r="A118" s="48">
        <v>7703</v>
      </c>
      <c r="E118" s="16"/>
    </row>
    <row r="119" spans="1:5">
      <c r="A119" s="48">
        <v>7449</v>
      </c>
      <c r="E119" s="16"/>
    </row>
    <row r="120" spans="1:5">
      <c r="A120" s="48">
        <v>6594</v>
      </c>
      <c r="E120" s="16"/>
    </row>
    <row r="121" spans="1:5">
      <c r="A121" s="48">
        <v>7055</v>
      </c>
      <c r="E121" s="16"/>
    </row>
    <row r="122" spans="1:5">
      <c r="A122" s="48">
        <v>6739</v>
      </c>
      <c r="E122" s="16"/>
    </row>
    <row r="123" spans="1:5">
      <c r="A123" s="48">
        <v>6771</v>
      </c>
      <c r="E123" s="16"/>
    </row>
    <row r="124" spans="1:5">
      <c r="A124" s="48">
        <v>7191</v>
      </c>
      <c r="E124" s="16"/>
    </row>
    <row r="125" spans="1:5">
      <c r="A125" s="48">
        <v>6802</v>
      </c>
      <c r="E125" s="16"/>
    </row>
    <row r="126" spans="1:5">
      <c r="A126" s="48">
        <v>6787</v>
      </c>
      <c r="E126" s="16"/>
    </row>
    <row r="127" spans="1:5">
      <c r="A127" s="48">
        <v>6648</v>
      </c>
      <c r="E127" s="16"/>
    </row>
    <row r="128" spans="1:5">
      <c r="A128" s="48">
        <v>6206</v>
      </c>
      <c r="E128" s="16"/>
    </row>
    <row r="129" spans="1:5">
      <c r="A129" s="48">
        <v>5859</v>
      </c>
      <c r="E129" s="16"/>
    </row>
    <row r="130" spans="1:5">
      <c r="A130" s="48">
        <v>5916</v>
      </c>
      <c r="E130" s="16"/>
    </row>
    <row r="131" spans="1:5">
      <c r="A131" s="48">
        <v>6145</v>
      </c>
      <c r="E131" s="16"/>
    </row>
    <row r="132" spans="1:5">
      <c r="A132" s="48">
        <v>5820</v>
      </c>
      <c r="E132" s="16"/>
    </row>
    <row r="133" spans="1:5">
      <c r="A133" s="48">
        <v>5134</v>
      </c>
      <c r="E133" s="16"/>
    </row>
    <row r="134" spans="1:5">
      <c r="A134" s="48">
        <v>5240</v>
      </c>
      <c r="E134" s="16"/>
    </row>
    <row r="135" spans="1:5">
      <c r="A135" s="48">
        <v>4679</v>
      </c>
      <c r="E135" s="16"/>
    </row>
    <row r="136" spans="1:5">
      <c r="A136" s="48">
        <v>5322</v>
      </c>
      <c r="E136" s="16"/>
    </row>
    <row r="137" spans="1:5">
      <c r="A137" s="48">
        <v>5406</v>
      </c>
      <c r="E137" s="16"/>
    </row>
    <row r="138" spans="1:5">
      <c r="A138" s="48">
        <v>4987</v>
      </c>
      <c r="E138" s="16"/>
    </row>
    <row r="139" spans="1:5">
      <c r="A139" s="48">
        <v>5033</v>
      </c>
      <c r="E139" s="16"/>
    </row>
    <row r="140" spans="1:5">
      <c r="A140" s="48">
        <v>5551</v>
      </c>
      <c r="E140" s="16"/>
    </row>
    <row r="141" spans="1:5">
      <c r="A141" s="48">
        <v>5049</v>
      </c>
      <c r="E141" s="16"/>
    </row>
    <row r="142" spans="1:5">
      <c r="A142" s="48">
        <v>5033</v>
      </c>
      <c r="E142" s="16"/>
    </row>
    <row r="143" spans="1:5">
      <c r="A143" s="48">
        <v>5111</v>
      </c>
      <c r="E143" s="16"/>
    </row>
    <row r="144" spans="1:5">
      <c r="A144" s="48">
        <v>5006</v>
      </c>
      <c r="E144" s="16"/>
    </row>
    <row r="145" spans="1:5">
      <c r="A145" s="48">
        <v>4632</v>
      </c>
      <c r="E145" s="16"/>
    </row>
    <row r="146" spans="1:5">
      <c r="A146" s="48">
        <v>4728</v>
      </c>
      <c r="E146" s="16"/>
    </row>
    <row r="147" spans="1:5">
      <c r="A147" s="48">
        <v>4715</v>
      </c>
      <c r="E147" s="16"/>
    </row>
    <row r="148" spans="1:5">
      <c r="A148" s="48">
        <v>4652</v>
      </c>
      <c r="E148" s="16"/>
    </row>
    <row r="149" spans="1:5">
      <c r="A149" s="48">
        <v>4072</v>
      </c>
      <c r="E149" s="16"/>
    </row>
    <row r="150" spans="1:5">
      <c r="A150" s="48">
        <v>4742</v>
      </c>
      <c r="E150" s="16"/>
    </row>
    <row r="151" spans="1:5">
      <c r="A151" s="48">
        <v>4073</v>
      </c>
      <c r="E151" s="16"/>
    </row>
    <row r="152" spans="1:5">
      <c r="A152" s="48">
        <v>3545</v>
      </c>
      <c r="E152" s="16"/>
    </row>
    <row r="153" spans="1:5">
      <c r="A153" s="48">
        <v>4663</v>
      </c>
      <c r="E153" s="16"/>
    </row>
    <row r="154" spans="1:5">
      <c r="A154" s="48">
        <v>3658</v>
      </c>
      <c r="E154" s="16"/>
    </row>
    <row r="155" spans="1:5">
      <c r="A155" s="48">
        <v>3496</v>
      </c>
      <c r="E155" s="16"/>
    </row>
    <row r="156" spans="1:5">
      <c r="A156" s="48">
        <v>2772</v>
      </c>
      <c r="E156" s="16"/>
    </row>
    <row r="157" spans="1:5">
      <c r="A157" s="48">
        <v>2733</v>
      </c>
      <c r="E157" s="16"/>
    </row>
    <row r="158" spans="1:5">
      <c r="A158" s="48">
        <v>2535</v>
      </c>
      <c r="E158" s="16"/>
    </row>
    <row r="159" spans="1:5">
      <c r="A159" s="48">
        <v>2679</v>
      </c>
      <c r="E159" s="16"/>
    </row>
    <row r="160" spans="1:5">
      <c r="A160" s="48">
        <v>2596</v>
      </c>
      <c r="E160" s="16"/>
    </row>
    <row r="161" spans="1:5">
      <c r="A161" s="48">
        <v>2291</v>
      </c>
      <c r="E161" s="16"/>
    </row>
    <row r="162" spans="1:5">
      <c r="A162" s="48">
        <v>2307</v>
      </c>
      <c r="E162" s="16"/>
    </row>
    <row r="163" spans="1:5">
      <c r="A163" s="48">
        <v>2225</v>
      </c>
      <c r="E163" s="16"/>
    </row>
    <row r="164" spans="1:5">
      <c r="A164" s="48">
        <v>1888</v>
      </c>
      <c r="E164" s="16"/>
    </row>
    <row r="165" spans="1:5">
      <c r="A165" s="48">
        <v>1944</v>
      </c>
      <c r="E165" s="16"/>
    </row>
    <row r="166" spans="1:5">
      <c r="A166" s="48">
        <v>1868</v>
      </c>
      <c r="E166" s="16"/>
    </row>
    <row r="167" spans="1:5">
      <c r="A167" s="48">
        <v>1382</v>
      </c>
      <c r="E167" s="16"/>
    </row>
    <row r="168" spans="1:5">
      <c r="A168" s="48">
        <v>1263</v>
      </c>
      <c r="E168" s="16"/>
    </row>
    <row r="169" spans="1:5">
      <c r="A169" s="48">
        <v>1266</v>
      </c>
      <c r="E169" s="16"/>
    </row>
    <row r="170" spans="1:5">
      <c r="A170" s="48">
        <v>784</v>
      </c>
      <c r="E170" s="16"/>
    </row>
    <row r="171" spans="1:5">
      <c r="A171" s="48">
        <v>431</v>
      </c>
      <c r="E171" s="16"/>
    </row>
    <row r="172" spans="1:5">
      <c r="A172" s="48">
        <v>461</v>
      </c>
      <c r="E172" s="16"/>
    </row>
    <row r="173" spans="1:5">
      <c r="A173" s="48">
        <v>294</v>
      </c>
      <c r="E173" s="16"/>
    </row>
    <row r="174" spans="1:5">
      <c r="A174" s="48">
        <v>216</v>
      </c>
      <c r="E174" s="16"/>
    </row>
    <row r="175" spans="1:5">
      <c r="A175" s="48">
        <v>112</v>
      </c>
      <c r="E175" s="16"/>
    </row>
    <row r="176" spans="1:5">
      <c r="A176" s="48">
        <v>128</v>
      </c>
      <c r="E176" s="16"/>
    </row>
    <row r="177" spans="1:5">
      <c r="A177" s="48">
        <v>8</v>
      </c>
      <c r="E177" s="16"/>
    </row>
    <row r="178" spans="1:5">
      <c r="A178" s="48">
        <v>30499</v>
      </c>
      <c r="E178" s="16"/>
    </row>
    <row r="179" spans="1:5">
      <c r="A179" s="48">
        <v>29710</v>
      </c>
      <c r="E179" s="16"/>
    </row>
    <row r="180" spans="1:5">
      <c r="A180" s="48">
        <v>19465</v>
      </c>
      <c r="E180" s="16"/>
    </row>
    <row r="181" spans="1:5">
      <c r="A181" s="48">
        <v>18809</v>
      </c>
      <c r="E181" s="16"/>
    </row>
    <row r="182" spans="1:5">
      <c r="A182" s="48">
        <v>18018</v>
      </c>
      <c r="E182" s="16"/>
    </row>
    <row r="183" spans="1:5">
      <c r="A183" s="48">
        <v>17415</v>
      </c>
      <c r="E183" s="16"/>
    </row>
    <row r="184" spans="1:5">
      <c r="A184" s="48">
        <v>13522</v>
      </c>
      <c r="E184" s="16"/>
    </row>
    <row r="185" spans="1:5">
      <c r="A185" s="48">
        <v>13138</v>
      </c>
      <c r="E185" s="16"/>
    </row>
    <row r="186" spans="1:5">
      <c r="A186" s="48">
        <v>12096</v>
      </c>
      <c r="E186" s="16"/>
    </row>
    <row r="187" spans="1:5">
      <c r="A187" s="48">
        <v>11529</v>
      </c>
      <c r="E187" s="16"/>
    </row>
    <row r="188" spans="1:5">
      <c r="A188" s="48">
        <v>11360</v>
      </c>
      <c r="E188" s="16"/>
    </row>
    <row r="189" spans="1:5">
      <c r="A189" s="48">
        <v>9743</v>
      </c>
      <c r="E189" s="16"/>
    </row>
    <row r="190" spans="1:5">
      <c r="A190" s="48">
        <v>6265</v>
      </c>
      <c r="E190" s="16"/>
    </row>
    <row r="191" spans="1:5">
      <c r="A191" s="48">
        <v>3327</v>
      </c>
      <c r="E191" s="16"/>
    </row>
    <row r="192" spans="1:5">
      <c r="A192" s="48">
        <v>2420</v>
      </c>
      <c r="E192" s="16"/>
    </row>
    <row r="193" spans="1:5">
      <c r="A193" s="48">
        <v>1973</v>
      </c>
      <c r="E193" s="16"/>
    </row>
    <row r="194" spans="1:5">
      <c r="A194" s="48">
        <v>1191</v>
      </c>
      <c r="E194" s="16"/>
    </row>
    <row r="195" spans="1:5">
      <c r="A195" s="48">
        <v>1024</v>
      </c>
      <c r="E195" s="16"/>
    </row>
    <row r="196" spans="1:5">
      <c r="A196" s="48">
        <v>382</v>
      </c>
      <c r="E196" s="16"/>
    </row>
    <row r="197" spans="1:5">
      <c r="A197" s="48">
        <v>349</v>
      </c>
      <c r="E197" s="16"/>
    </row>
    <row r="198" spans="1:5">
      <c r="A198" s="48">
        <v>269</v>
      </c>
      <c r="E198" s="16"/>
    </row>
    <row r="199" spans="1:5">
      <c r="A199" s="48">
        <v>283</v>
      </c>
      <c r="E199" s="16"/>
    </row>
    <row r="200" spans="1:5">
      <c r="A200" s="48">
        <v>59</v>
      </c>
      <c r="E200" s="16"/>
    </row>
    <row r="201" spans="1:5">
      <c r="A201" s="48">
        <v>26084</v>
      </c>
      <c r="E201" s="16"/>
    </row>
    <row r="202" spans="1:5">
      <c r="A202" s="48">
        <v>7667</v>
      </c>
      <c r="E202" s="16"/>
    </row>
    <row r="203" spans="1:5">
      <c r="A203" s="48">
        <v>2675</v>
      </c>
      <c r="E203" s="16"/>
    </row>
    <row r="204" spans="1:5">
      <c r="A204" s="48">
        <v>2555</v>
      </c>
      <c r="E204" s="16"/>
    </row>
    <row r="205" spans="1:5">
      <c r="A205" s="48">
        <v>1322</v>
      </c>
      <c r="E205" s="16"/>
    </row>
    <row r="206" spans="1:5">
      <c r="A206" s="48">
        <v>1414</v>
      </c>
      <c r="E206" s="16"/>
    </row>
    <row r="207" spans="1:5">
      <c r="A207" s="48">
        <v>1035</v>
      </c>
      <c r="E207" s="16"/>
    </row>
    <row r="208" spans="1:5">
      <c r="A208" s="48">
        <v>932</v>
      </c>
      <c r="E208" s="16"/>
    </row>
    <row r="209" spans="1:5">
      <c r="A209" s="48">
        <v>924</v>
      </c>
      <c r="E209" s="16"/>
    </row>
    <row r="210" spans="1:5">
      <c r="A210" s="48">
        <v>802</v>
      </c>
      <c r="E210" s="16"/>
    </row>
    <row r="211" spans="1:5">
      <c r="A211" s="48">
        <v>722</v>
      </c>
      <c r="E211" s="16"/>
    </row>
    <row r="212" spans="1:5">
      <c r="A212" s="48">
        <v>754</v>
      </c>
      <c r="E212" s="16"/>
    </row>
    <row r="213" spans="1:5">
      <c r="A213" s="48">
        <v>509</v>
      </c>
      <c r="E213" s="16"/>
    </row>
    <row r="214" spans="1:5">
      <c r="A214" s="48">
        <v>388</v>
      </c>
      <c r="E214" s="16"/>
    </row>
    <row r="215" spans="1:5">
      <c r="A215" s="48">
        <v>218</v>
      </c>
      <c r="E215" s="16"/>
    </row>
    <row r="216" spans="1:5">
      <c r="A216" s="48">
        <v>179</v>
      </c>
      <c r="E216" s="16"/>
    </row>
    <row r="217" spans="1:5">
      <c r="A217" s="48">
        <v>207</v>
      </c>
      <c r="E217" s="16"/>
    </row>
    <row r="218" spans="1:5">
      <c r="A218" s="48">
        <v>147</v>
      </c>
      <c r="E218" s="16"/>
    </row>
    <row r="219" spans="1:5">
      <c r="A219" s="48">
        <v>78</v>
      </c>
      <c r="E219" s="16"/>
    </row>
    <row r="220" spans="1:5">
      <c r="A220" s="48">
        <v>75</v>
      </c>
      <c r="E220" s="16"/>
    </row>
    <row r="221" spans="1:5">
      <c r="A221" s="48">
        <v>91</v>
      </c>
      <c r="E221" s="16"/>
    </row>
    <row r="222" spans="1:5">
      <c r="A222" s="48">
        <v>92</v>
      </c>
      <c r="E222" s="16"/>
    </row>
    <row r="223" spans="1:5">
      <c r="A223" s="48">
        <v>58</v>
      </c>
      <c r="E223" s="16"/>
    </row>
    <row r="224" spans="1:5">
      <c r="A224" s="48">
        <v>40</v>
      </c>
      <c r="E224" s="16"/>
    </row>
    <row r="225" spans="1:5">
      <c r="A225" s="48">
        <v>43</v>
      </c>
      <c r="E225" s="16"/>
    </row>
    <row r="226" spans="1:5">
      <c r="A226" s="48">
        <v>26</v>
      </c>
      <c r="E226" s="16"/>
    </row>
    <row r="227" spans="1:5">
      <c r="A227" s="48">
        <v>7565</v>
      </c>
      <c r="E227" s="16"/>
    </row>
    <row r="228" spans="1:5">
      <c r="A228" s="48">
        <v>5029</v>
      </c>
      <c r="E228" s="16"/>
    </row>
    <row r="229" spans="1:5">
      <c r="A229" s="48">
        <v>4398</v>
      </c>
      <c r="E229" s="16"/>
    </row>
    <row r="230" spans="1:5">
      <c r="A230" s="48">
        <v>3192</v>
      </c>
      <c r="E230" s="16"/>
    </row>
    <row r="231" spans="1:5">
      <c r="A231" s="48">
        <v>2778</v>
      </c>
      <c r="E231" s="16"/>
    </row>
    <row r="232" spans="1:5">
      <c r="A232" s="48">
        <v>1777</v>
      </c>
      <c r="E232" s="16"/>
    </row>
    <row r="233" spans="1:5">
      <c r="A233" s="48">
        <v>1635</v>
      </c>
      <c r="E233" s="16"/>
    </row>
    <row r="234" spans="1:5">
      <c r="A234" s="48">
        <v>1068</v>
      </c>
      <c r="E234" s="16"/>
    </row>
    <row r="235" spans="1:5">
      <c r="A235" s="48">
        <v>297</v>
      </c>
      <c r="E235" s="16"/>
    </row>
    <row r="236" spans="1:5">
      <c r="A236" s="48">
        <v>255</v>
      </c>
      <c r="E236" s="16"/>
    </row>
    <row r="237" spans="1:5">
      <c r="A237" s="48">
        <v>262</v>
      </c>
      <c r="E237" s="16"/>
    </row>
    <row r="238" spans="1:5">
      <c r="A238" s="48">
        <v>64</v>
      </c>
      <c r="E238" s="16"/>
    </row>
    <row r="239" spans="1:5">
      <c r="A239" s="48">
        <v>45</v>
      </c>
      <c r="E239" s="16"/>
    </row>
    <row r="240" spans="1:5">
      <c r="A240" s="48">
        <v>19</v>
      </c>
      <c r="E240" s="16"/>
    </row>
    <row r="241" spans="1:5">
      <c r="A241" s="48">
        <v>72455</v>
      </c>
      <c r="E241" s="16"/>
    </row>
    <row r="242" spans="1:5">
      <c r="A242" s="48">
        <v>18740</v>
      </c>
      <c r="E242" s="16"/>
    </row>
    <row r="243" spans="1:5">
      <c r="A243" s="48">
        <v>3719</v>
      </c>
      <c r="E243" s="16"/>
    </row>
    <row r="244" spans="1:5">
      <c r="A244" s="48">
        <v>3192</v>
      </c>
      <c r="E244" s="16"/>
    </row>
    <row r="245" spans="1:5">
      <c r="A245" s="48">
        <v>2967</v>
      </c>
      <c r="E245" s="16"/>
    </row>
    <row r="246" spans="1:5">
      <c r="A246" s="48">
        <v>2905</v>
      </c>
      <c r="E246" s="16"/>
    </row>
    <row r="247" spans="1:5">
      <c r="A247" s="48">
        <v>2017</v>
      </c>
      <c r="E247" s="16"/>
    </row>
    <row r="248" spans="1:5">
      <c r="A248" s="48">
        <v>1521</v>
      </c>
      <c r="E248" s="16"/>
    </row>
    <row r="249" spans="1:5">
      <c r="A249" s="48">
        <v>1384</v>
      </c>
      <c r="E249" s="16"/>
    </row>
    <row r="250" spans="1:5">
      <c r="A250" s="48">
        <v>1248</v>
      </c>
      <c r="E250" s="16"/>
    </row>
    <row r="251" spans="1:5">
      <c r="A251" s="48">
        <v>1024</v>
      </c>
      <c r="E251" s="16"/>
    </row>
    <row r="252" spans="1:5">
      <c r="A252" s="48">
        <v>977</v>
      </c>
      <c r="E252" s="16"/>
    </row>
    <row r="253" spans="1:5">
      <c r="A253" s="48">
        <v>633</v>
      </c>
      <c r="E253" s="16"/>
    </row>
    <row r="254" spans="1:5">
      <c r="A254" s="48">
        <v>587</v>
      </c>
      <c r="E254" s="16"/>
    </row>
    <row r="255" spans="1:5">
      <c r="A255" s="48">
        <v>568</v>
      </c>
      <c r="E255" s="16"/>
    </row>
    <row r="256" spans="1:5">
      <c r="A256" s="48">
        <v>61</v>
      </c>
      <c r="E256" s="16"/>
    </row>
    <row r="257" spans="1:5">
      <c r="A257" s="48">
        <v>34</v>
      </c>
      <c r="E257" s="16"/>
    </row>
    <row r="258" spans="1:5">
      <c r="A258" s="48">
        <v>19296</v>
      </c>
      <c r="E258" s="16"/>
    </row>
    <row r="259" spans="1:5">
      <c r="A259" s="48">
        <v>4210</v>
      </c>
      <c r="E259" s="16"/>
    </row>
    <row r="260" spans="1:5">
      <c r="A260" s="48">
        <v>1189</v>
      </c>
      <c r="E260" s="16"/>
    </row>
    <row r="261" spans="1:5">
      <c r="A261" s="48">
        <v>601</v>
      </c>
      <c r="E261" s="16"/>
    </row>
    <row r="262" spans="1:5">
      <c r="A262" s="48">
        <v>579</v>
      </c>
      <c r="E262" s="16"/>
    </row>
    <row r="263" spans="1:5">
      <c r="A263" s="48">
        <v>501</v>
      </c>
      <c r="E263" s="16"/>
    </row>
    <row r="264" spans="1:5">
      <c r="A264" s="48">
        <v>376</v>
      </c>
      <c r="E264" s="16"/>
    </row>
    <row r="265" spans="1:5">
      <c r="A265" s="48">
        <v>357</v>
      </c>
      <c r="E265" s="16"/>
    </row>
    <row r="266" spans="1:5">
      <c r="A266" s="48">
        <v>305</v>
      </c>
      <c r="E266" s="16"/>
    </row>
    <row r="267" spans="1:5">
      <c r="A267" s="48">
        <v>131</v>
      </c>
      <c r="E267" s="16"/>
    </row>
    <row r="268" spans="1:5">
      <c r="A268" s="48">
        <v>88</v>
      </c>
      <c r="E268" s="16"/>
    </row>
    <row r="269" spans="1:5">
      <c r="A269" s="48">
        <v>65</v>
      </c>
      <c r="E269" s="16"/>
    </row>
    <row r="270" spans="1:5">
      <c r="A270" s="48">
        <v>59</v>
      </c>
      <c r="E270" s="16"/>
    </row>
    <row r="271" spans="1:5">
      <c r="A271" s="48">
        <v>23</v>
      </c>
      <c r="E271" s="16"/>
    </row>
    <row r="272" spans="1:5">
      <c r="A272" s="48">
        <v>11183</v>
      </c>
      <c r="E272" s="16"/>
    </row>
    <row r="273" spans="1:5">
      <c r="A273" s="48">
        <v>10534</v>
      </c>
      <c r="E273" s="16"/>
    </row>
    <row r="274" spans="1:5">
      <c r="A274" s="48">
        <v>9869</v>
      </c>
      <c r="E274" s="16"/>
    </row>
    <row r="275" spans="1:5">
      <c r="A275" s="48">
        <v>5183</v>
      </c>
      <c r="E275" s="16"/>
    </row>
    <row r="276" spans="1:5">
      <c r="A276" s="48">
        <v>4951</v>
      </c>
      <c r="E276" s="16"/>
    </row>
    <row r="277" spans="1:5">
      <c r="A277" s="48">
        <v>2158</v>
      </c>
      <c r="E277" s="16"/>
    </row>
    <row r="278" spans="1:5">
      <c r="A278" s="48">
        <v>1929</v>
      </c>
      <c r="E278" s="16"/>
    </row>
    <row r="279" spans="1:5">
      <c r="A279" s="48">
        <v>1497</v>
      </c>
      <c r="E279" s="16"/>
    </row>
    <row r="280" spans="1:5">
      <c r="A280" s="48">
        <v>1176</v>
      </c>
      <c r="E280" s="16"/>
    </row>
    <row r="281" spans="1:5">
      <c r="A281" s="48">
        <v>1086</v>
      </c>
      <c r="E281" s="16"/>
    </row>
    <row r="282" spans="1:5">
      <c r="A282" s="48">
        <v>993</v>
      </c>
      <c r="E282" s="16"/>
    </row>
    <row r="283" spans="1:5">
      <c r="A283" s="48">
        <v>760</v>
      </c>
      <c r="E283" s="16"/>
    </row>
    <row r="284" spans="1:5">
      <c r="A284" s="48">
        <v>656</v>
      </c>
      <c r="E284" s="16"/>
    </row>
    <row r="285" spans="1:5">
      <c r="A285" s="48">
        <v>122</v>
      </c>
      <c r="E285" s="16"/>
    </row>
    <row r="286" spans="1:5">
      <c r="A286" s="48">
        <v>94</v>
      </c>
      <c r="E286" s="16"/>
    </row>
    <row r="287" spans="1:5">
      <c r="A287" s="48">
        <v>84</v>
      </c>
      <c r="E287" s="16"/>
    </row>
    <row r="288" spans="1:5">
      <c r="A288" s="48">
        <v>74</v>
      </c>
      <c r="E288" s="16"/>
    </row>
    <row r="289" spans="1:5">
      <c r="A289" s="48">
        <v>23653</v>
      </c>
      <c r="E289" s="16"/>
    </row>
    <row r="290" spans="1:5">
      <c r="A290" s="48">
        <v>9409</v>
      </c>
      <c r="E290" s="16"/>
    </row>
    <row r="291" spans="1:5">
      <c r="A291" s="48">
        <v>8971</v>
      </c>
      <c r="E291" s="16"/>
    </row>
    <row r="292" spans="1:5">
      <c r="A292" s="48">
        <v>6509</v>
      </c>
      <c r="E292" s="16"/>
    </row>
    <row r="293" spans="1:5">
      <c r="A293" s="48">
        <v>6275</v>
      </c>
      <c r="E293" s="16"/>
    </row>
    <row r="294" spans="1:5">
      <c r="A294" s="48">
        <v>5623</v>
      </c>
      <c r="E294" s="16"/>
    </row>
    <row r="295" spans="1:5">
      <c r="A295" s="48">
        <v>4129</v>
      </c>
      <c r="E295" s="16"/>
    </row>
    <row r="296" spans="1:5">
      <c r="A296" s="48">
        <v>4111</v>
      </c>
      <c r="E296" s="16"/>
    </row>
    <row r="297" spans="1:5">
      <c r="A297" s="48">
        <v>3450</v>
      </c>
      <c r="E297" s="16"/>
    </row>
    <row r="298" spans="1:5">
      <c r="A298" s="48">
        <v>3157</v>
      </c>
      <c r="E298" s="16"/>
    </row>
    <row r="299" spans="1:5">
      <c r="A299" s="48">
        <v>2648</v>
      </c>
      <c r="E299" s="16"/>
    </row>
    <row r="300" spans="1:5">
      <c r="A300" s="48">
        <v>2477</v>
      </c>
      <c r="E300" s="16"/>
    </row>
    <row r="301" spans="1:5">
      <c r="A301" s="48">
        <v>2108</v>
      </c>
      <c r="E301" s="16"/>
    </row>
    <row r="302" spans="1:5">
      <c r="A302" s="48">
        <v>1988</v>
      </c>
      <c r="E302" s="16"/>
    </row>
    <row r="303" spans="1:5">
      <c r="A303" s="48">
        <v>1065</v>
      </c>
      <c r="E303" s="16"/>
    </row>
    <row r="304" spans="1:5">
      <c r="A304" s="48">
        <v>762</v>
      </c>
      <c r="E304" s="16"/>
    </row>
    <row r="305" spans="1:5">
      <c r="A305" s="48">
        <v>674</v>
      </c>
      <c r="E305" s="16"/>
    </row>
    <row r="306" spans="1:5">
      <c r="A306" s="48">
        <v>317</v>
      </c>
      <c r="E306" s="16"/>
    </row>
    <row r="307" spans="1:5">
      <c r="A307" s="48">
        <v>283</v>
      </c>
      <c r="E307" s="16"/>
    </row>
    <row r="308" spans="1:5">
      <c r="A308" s="48">
        <v>141</v>
      </c>
      <c r="E308" s="16"/>
    </row>
    <row r="309" spans="1:5">
      <c r="A309" s="48">
        <v>32</v>
      </c>
      <c r="E309" s="16"/>
    </row>
    <row r="310" spans="1:5">
      <c r="A310" s="48">
        <v>2103</v>
      </c>
      <c r="E310" s="16"/>
    </row>
    <row r="311" spans="1:5">
      <c r="A311" s="48">
        <v>946</v>
      </c>
      <c r="E311" s="16"/>
    </row>
    <row r="312" spans="1:5">
      <c r="A312" s="48">
        <v>413</v>
      </c>
      <c r="E312" s="16"/>
    </row>
    <row r="313" spans="1:5">
      <c r="A313" s="48">
        <v>300</v>
      </c>
      <c r="E313" s="16"/>
    </row>
    <row r="314" spans="1:5">
      <c r="A314" s="48">
        <v>238</v>
      </c>
      <c r="E314" s="16"/>
    </row>
    <row r="315" spans="1:5">
      <c r="A315" s="48">
        <v>192</v>
      </c>
      <c r="E315" s="16"/>
    </row>
    <row r="316" spans="1:5">
      <c r="A316" s="48">
        <v>189</v>
      </c>
      <c r="E316" s="16"/>
    </row>
    <row r="317" spans="1:5">
      <c r="A317" s="48">
        <v>161</v>
      </c>
      <c r="E317" s="16"/>
    </row>
    <row r="318" spans="1:5">
      <c r="A318" s="48">
        <v>145</v>
      </c>
      <c r="E318" s="16"/>
    </row>
    <row r="319" spans="1:5">
      <c r="A319" s="48">
        <v>103</v>
      </c>
      <c r="E319" s="16"/>
    </row>
    <row r="320" spans="1:5">
      <c r="A320" s="48">
        <v>91</v>
      </c>
      <c r="E320" s="16"/>
    </row>
    <row r="321" spans="1:5">
      <c r="A321" s="48">
        <v>84</v>
      </c>
      <c r="E321" s="16"/>
    </row>
    <row r="322" spans="1:5">
      <c r="A322" s="48">
        <v>60</v>
      </c>
      <c r="E322" s="16"/>
    </row>
    <row r="323" spans="1:5">
      <c r="A323" s="48">
        <v>23</v>
      </c>
      <c r="E323" s="16"/>
    </row>
    <row r="324" spans="1:5">
      <c r="A324" s="48">
        <v>1982</v>
      </c>
      <c r="E324" s="16"/>
    </row>
    <row r="325" spans="1:5">
      <c r="A325" s="48">
        <v>1015</v>
      </c>
      <c r="E325" s="16"/>
    </row>
    <row r="326" spans="1:5">
      <c r="A326" s="48">
        <v>488</v>
      </c>
      <c r="E326" s="16"/>
    </row>
    <row r="327" spans="1:5">
      <c r="A327" s="48">
        <v>274</v>
      </c>
      <c r="E327" s="16"/>
    </row>
    <row r="328" spans="1:5">
      <c r="A328" s="48">
        <v>302</v>
      </c>
      <c r="E328" s="16"/>
    </row>
    <row r="329" spans="1:5">
      <c r="A329" s="48">
        <v>257</v>
      </c>
      <c r="E329" s="16"/>
    </row>
    <row r="330" spans="1:5">
      <c r="A330" s="48">
        <v>140</v>
      </c>
      <c r="E330" s="16"/>
    </row>
    <row r="331" spans="1:5">
      <c r="A331" s="48">
        <v>91</v>
      </c>
      <c r="E331" s="16"/>
    </row>
    <row r="332" spans="1:5">
      <c r="A332" s="48">
        <v>68</v>
      </c>
      <c r="E332" s="16"/>
    </row>
    <row r="333" spans="1:5">
      <c r="A333" s="48">
        <v>56431</v>
      </c>
      <c r="E333" s="16"/>
    </row>
    <row r="334" spans="1:5">
      <c r="A334" s="48">
        <v>19887</v>
      </c>
      <c r="E334" s="16"/>
    </row>
    <row r="335" spans="1:5">
      <c r="A335" s="48">
        <v>14079</v>
      </c>
      <c r="E335" s="16"/>
    </row>
    <row r="336" spans="1:5">
      <c r="A336" s="48">
        <v>10721</v>
      </c>
      <c r="E336" s="16"/>
    </row>
    <row r="337" spans="1:5">
      <c r="A337" s="48">
        <v>8666</v>
      </c>
      <c r="E337" s="16"/>
    </row>
    <row r="338" spans="1:5">
      <c r="A338" s="48">
        <v>7126</v>
      </c>
      <c r="E338" s="16"/>
    </row>
    <row r="339" spans="1:5">
      <c r="A339" s="48">
        <v>6518</v>
      </c>
      <c r="E339" s="16"/>
    </row>
    <row r="340" spans="1:5">
      <c r="A340" s="48">
        <v>6037</v>
      </c>
      <c r="E340" s="16"/>
    </row>
    <row r="341" spans="1:5">
      <c r="A341" s="48">
        <v>6163</v>
      </c>
      <c r="E341" s="16"/>
    </row>
    <row r="342" spans="1:5">
      <c r="A342" s="48">
        <v>5671</v>
      </c>
      <c r="E342" s="16"/>
    </row>
    <row r="343" spans="1:5">
      <c r="A343" s="48">
        <v>5428</v>
      </c>
      <c r="E343" s="16"/>
    </row>
    <row r="344" spans="1:5">
      <c r="A344" s="48">
        <v>4750</v>
      </c>
      <c r="E344" s="16"/>
    </row>
    <row r="345" spans="1:5">
      <c r="A345" s="48">
        <v>2881</v>
      </c>
      <c r="E345" s="16"/>
    </row>
    <row r="346" spans="1:5">
      <c r="A346" s="48">
        <v>2105</v>
      </c>
      <c r="E346" s="16"/>
    </row>
    <row r="347" spans="1:5">
      <c r="A347" s="48">
        <v>1802</v>
      </c>
      <c r="E347" s="16"/>
    </row>
    <row r="348" spans="1:5">
      <c r="A348" s="48">
        <v>1244</v>
      </c>
      <c r="E348" s="16"/>
    </row>
    <row r="349" spans="1:5">
      <c r="A349" s="48">
        <v>1293</v>
      </c>
      <c r="E349" s="16"/>
    </row>
    <row r="350" spans="1:5">
      <c r="A350" s="48">
        <v>1300</v>
      </c>
      <c r="E350" s="16"/>
    </row>
    <row r="351" spans="1:5">
      <c r="A351" s="48">
        <v>1018</v>
      </c>
      <c r="E351" s="16"/>
    </row>
    <row r="352" spans="1:5">
      <c r="A352" s="48">
        <v>805</v>
      </c>
      <c r="E352" s="16"/>
    </row>
    <row r="353" spans="1:5">
      <c r="A353" s="48">
        <v>704</v>
      </c>
      <c r="E353" s="16"/>
    </row>
    <row r="354" spans="1:5">
      <c r="A354" s="48">
        <v>763</v>
      </c>
      <c r="E354" s="16"/>
    </row>
    <row r="355" spans="1:5">
      <c r="A355" s="48">
        <v>585</v>
      </c>
      <c r="E355" s="16"/>
    </row>
    <row r="356" spans="1:5">
      <c r="A356" s="48">
        <v>477</v>
      </c>
      <c r="E356" s="16"/>
    </row>
    <row r="357" spans="1:5">
      <c r="A357" s="48">
        <v>232</v>
      </c>
      <c r="E357" s="16"/>
    </row>
    <row r="358" spans="1:5">
      <c r="A358" s="48">
        <v>76969</v>
      </c>
      <c r="E358" s="16"/>
    </row>
    <row r="359" spans="1:5">
      <c r="A359" s="48">
        <v>30777</v>
      </c>
      <c r="E359" s="16"/>
    </row>
    <row r="360" spans="1:5">
      <c r="A360" s="48">
        <v>26548</v>
      </c>
      <c r="E360" s="16"/>
    </row>
    <row r="361" spans="1:5">
      <c r="A361" s="48">
        <v>9389</v>
      </c>
      <c r="E361" s="16"/>
    </row>
    <row r="362" spans="1:5">
      <c r="A362" s="48">
        <v>8195</v>
      </c>
      <c r="E362" s="16"/>
    </row>
    <row r="363" spans="1:5">
      <c r="A363" s="48">
        <v>7525</v>
      </c>
      <c r="E363" s="16"/>
    </row>
    <row r="364" spans="1:5">
      <c r="A364" s="48">
        <v>6393</v>
      </c>
      <c r="E364" s="16"/>
    </row>
    <row r="365" spans="1:5">
      <c r="A365" s="48">
        <v>6453</v>
      </c>
      <c r="E365" s="16"/>
    </row>
    <row r="366" spans="1:5">
      <c r="A366" s="48">
        <v>6992</v>
      </c>
      <c r="E366" s="16"/>
    </row>
    <row r="367" spans="1:5">
      <c r="A367" s="48">
        <v>5527</v>
      </c>
      <c r="E367" s="16"/>
    </row>
    <row r="368" spans="1:5">
      <c r="A368" s="48">
        <v>5333</v>
      </c>
      <c r="E368" s="16"/>
    </row>
    <row r="369" spans="1:5">
      <c r="A369" s="48">
        <v>3392</v>
      </c>
      <c r="E369" s="16"/>
    </row>
    <row r="370" spans="1:5">
      <c r="A370" s="48">
        <v>2891</v>
      </c>
      <c r="E370" s="16"/>
    </row>
    <row r="371" spans="1:5">
      <c r="A371" s="48">
        <v>2680</v>
      </c>
      <c r="E371" s="16"/>
    </row>
    <row r="372" spans="1:5">
      <c r="A372" s="48">
        <v>2638</v>
      </c>
      <c r="E372" s="16"/>
    </row>
    <row r="373" spans="1:5">
      <c r="A373" s="48">
        <v>1816</v>
      </c>
      <c r="E373" s="16"/>
    </row>
    <row r="374" spans="1:5">
      <c r="A374" s="48">
        <v>1233</v>
      </c>
      <c r="E374" s="16"/>
    </row>
    <row r="375" spans="1:5">
      <c r="A375" s="48">
        <v>1056</v>
      </c>
      <c r="E375" s="16"/>
    </row>
    <row r="376" spans="1:5">
      <c r="A376" s="48">
        <v>931</v>
      </c>
      <c r="E376" s="16"/>
    </row>
    <row r="377" spans="1:5">
      <c r="A377" s="48">
        <v>801</v>
      </c>
      <c r="E377" s="16"/>
    </row>
    <row r="378" spans="1:5">
      <c r="A378" s="48">
        <v>782</v>
      </c>
      <c r="E378" s="16"/>
    </row>
    <row r="379" spans="1:5">
      <c r="A379" s="48">
        <v>717</v>
      </c>
      <c r="E379" s="16"/>
    </row>
    <row r="380" spans="1:5">
      <c r="A380" s="48">
        <v>563</v>
      </c>
      <c r="E380" s="16"/>
    </row>
    <row r="381" spans="1:5">
      <c r="A381" s="48">
        <v>552</v>
      </c>
      <c r="E381" s="16"/>
    </row>
    <row r="382" spans="1:5">
      <c r="A382" s="48">
        <v>473</v>
      </c>
      <c r="E382" s="16"/>
    </row>
    <row r="383" spans="1:5">
      <c r="A383" s="48">
        <v>463</v>
      </c>
      <c r="E383" s="16"/>
    </row>
    <row r="384" spans="1:5">
      <c r="A384" s="48">
        <v>431</v>
      </c>
      <c r="E384" s="16"/>
    </row>
    <row r="385" spans="1:5">
      <c r="A385" s="48">
        <v>318</v>
      </c>
      <c r="E385" s="16"/>
    </row>
    <row r="386" spans="1:5">
      <c r="A386" s="48">
        <v>251</v>
      </c>
      <c r="E386" s="16"/>
    </row>
    <row r="387" spans="1:5">
      <c r="A387" s="48">
        <v>206</v>
      </c>
      <c r="E387" s="16"/>
    </row>
    <row r="388" spans="1:5">
      <c r="A388" s="48">
        <v>175</v>
      </c>
      <c r="E388" s="16"/>
    </row>
    <row r="389" spans="1:5">
      <c r="A389" s="48">
        <v>163</v>
      </c>
      <c r="E389" s="16"/>
    </row>
    <row r="390" spans="1:5">
      <c r="A390" s="48">
        <v>125</v>
      </c>
      <c r="E390" s="16"/>
    </row>
    <row r="391" spans="1:5">
      <c r="A391" s="48">
        <v>137</v>
      </c>
      <c r="E391" s="16"/>
    </row>
    <row r="392" spans="1:5">
      <c r="A392" s="48">
        <v>111</v>
      </c>
      <c r="E392" s="16"/>
    </row>
    <row r="393" spans="1:5">
      <c r="A393" s="48">
        <v>80</v>
      </c>
      <c r="E393" s="16"/>
    </row>
    <row r="394" spans="1:5">
      <c r="A394" s="48">
        <v>74</v>
      </c>
      <c r="E394" s="16"/>
    </row>
    <row r="395" spans="1:5">
      <c r="A395" s="48">
        <v>71</v>
      </c>
      <c r="E395" s="16"/>
    </row>
    <row r="396" spans="1:5">
      <c r="A396" s="48">
        <v>9</v>
      </c>
      <c r="E396" s="16"/>
    </row>
    <row r="397" spans="1:5">
      <c r="A397" s="48">
        <v>10150</v>
      </c>
      <c r="E397" s="16"/>
    </row>
    <row r="398" spans="1:5">
      <c r="A398" s="48">
        <v>7465</v>
      </c>
      <c r="E398" s="16"/>
    </row>
    <row r="399" spans="1:5">
      <c r="A399" s="48">
        <v>6965</v>
      </c>
      <c r="E399" s="16"/>
    </row>
    <row r="400" spans="1:5">
      <c r="A400" s="48">
        <v>3769</v>
      </c>
      <c r="E400" s="16"/>
    </row>
    <row r="401" spans="1:5">
      <c r="A401" s="48">
        <v>2467</v>
      </c>
      <c r="E401" s="16"/>
    </row>
    <row r="402" spans="1:5">
      <c r="A402" s="48">
        <v>2102</v>
      </c>
      <c r="E402" s="16"/>
    </row>
    <row r="403" spans="1:5">
      <c r="A403" s="48">
        <v>1699</v>
      </c>
      <c r="E403" s="16"/>
    </row>
    <row r="404" spans="1:5">
      <c r="A404" s="48">
        <v>1075</v>
      </c>
      <c r="E404" s="16"/>
    </row>
    <row r="405" spans="1:5">
      <c r="A405" s="48">
        <v>933</v>
      </c>
      <c r="E405" s="16"/>
    </row>
    <row r="406" spans="1:5">
      <c r="A406" s="48">
        <v>508</v>
      </c>
      <c r="E406" s="16"/>
    </row>
    <row r="407" spans="1:5">
      <c r="A407" s="48">
        <v>363</v>
      </c>
      <c r="E407" s="16"/>
    </row>
    <row r="408" spans="1:5">
      <c r="A408" s="48">
        <v>327</v>
      </c>
      <c r="E408" s="16"/>
    </row>
    <row r="409" spans="1:5">
      <c r="A409" s="48">
        <v>345</v>
      </c>
      <c r="E409" s="16"/>
    </row>
    <row r="410" spans="1:5">
      <c r="A410" s="48">
        <v>310</v>
      </c>
      <c r="E410" s="16"/>
    </row>
    <row r="411" spans="1:5">
      <c r="A411" s="48">
        <v>258</v>
      </c>
      <c r="E411" s="16"/>
    </row>
    <row r="412" spans="1:5">
      <c r="A412" s="48">
        <v>229</v>
      </c>
      <c r="E412" s="16"/>
    </row>
    <row r="413" spans="1:5">
      <c r="A413" s="48">
        <v>268</v>
      </c>
      <c r="E413" s="16"/>
    </row>
    <row r="414" spans="1:5">
      <c r="A414" s="48">
        <v>239</v>
      </c>
      <c r="E414" s="16"/>
    </row>
    <row r="415" spans="1:5">
      <c r="A415" s="48">
        <v>219</v>
      </c>
      <c r="E415" s="16"/>
    </row>
    <row r="416" spans="1:5">
      <c r="A416" s="48">
        <v>164</v>
      </c>
      <c r="E416" s="16"/>
    </row>
    <row r="417" spans="1:5">
      <c r="A417" s="48">
        <v>175</v>
      </c>
      <c r="E417" s="16"/>
    </row>
    <row r="418" spans="1:5">
      <c r="A418" s="48">
        <v>165</v>
      </c>
      <c r="E418" s="16"/>
    </row>
    <row r="419" spans="1:5">
      <c r="A419" s="48">
        <v>131</v>
      </c>
      <c r="E419" s="16"/>
    </row>
    <row r="420" spans="1:5">
      <c r="A420" s="48">
        <v>126</v>
      </c>
      <c r="E420" s="16"/>
    </row>
    <row r="421" spans="1:5">
      <c r="A421" s="48">
        <v>142</v>
      </c>
      <c r="E421" s="16"/>
    </row>
    <row r="422" spans="1:5">
      <c r="A422" s="48">
        <v>110</v>
      </c>
      <c r="E422" s="16"/>
    </row>
    <row r="423" spans="1:5">
      <c r="A423" s="48">
        <v>122</v>
      </c>
      <c r="E423" s="16"/>
    </row>
    <row r="424" spans="1:5">
      <c r="A424" s="48">
        <v>92</v>
      </c>
      <c r="E424" s="16"/>
    </row>
    <row r="425" spans="1:5">
      <c r="A425" s="48">
        <v>85</v>
      </c>
      <c r="E425" s="16"/>
    </row>
    <row r="426" spans="1:5">
      <c r="A426" s="48">
        <v>57</v>
      </c>
      <c r="E426" s="16"/>
    </row>
    <row r="427" spans="1:5">
      <c r="A427" s="48">
        <v>37</v>
      </c>
      <c r="E427" s="16"/>
    </row>
    <row r="428" spans="1:5">
      <c r="A428" s="48">
        <v>5088</v>
      </c>
      <c r="E428" s="16"/>
    </row>
    <row r="429" spans="1:5">
      <c r="A429" s="48">
        <v>2589</v>
      </c>
      <c r="E429" s="16"/>
    </row>
    <row r="430" spans="1:5">
      <c r="A430" s="48">
        <v>898</v>
      </c>
      <c r="E430" s="16"/>
    </row>
    <row r="431" spans="1:5">
      <c r="A431" s="48">
        <v>825</v>
      </c>
      <c r="E431" s="16"/>
    </row>
    <row r="432" spans="1:5">
      <c r="A432" s="48">
        <v>743</v>
      </c>
      <c r="E432" s="16"/>
    </row>
    <row r="433" spans="1:5">
      <c r="A433" s="48">
        <v>463</v>
      </c>
      <c r="E433" s="16"/>
    </row>
    <row r="434" spans="1:5">
      <c r="A434" s="48">
        <v>447</v>
      </c>
      <c r="E434" s="16"/>
    </row>
    <row r="435" spans="1:5">
      <c r="A435" s="48">
        <v>405</v>
      </c>
      <c r="E435" s="16"/>
    </row>
    <row r="436" spans="1:5">
      <c r="A436" s="48">
        <v>350</v>
      </c>
      <c r="E436" s="16"/>
    </row>
    <row r="437" spans="1:5">
      <c r="A437" s="48">
        <v>351</v>
      </c>
      <c r="E437" s="16"/>
    </row>
    <row r="438" spans="1:5">
      <c r="A438" s="48">
        <v>204</v>
      </c>
      <c r="E438" s="16"/>
    </row>
    <row r="439" spans="1:5">
      <c r="A439" s="48">
        <v>205</v>
      </c>
      <c r="E439" s="16"/>
    </row>
    <row r="440" spans="1:5">
      <c r="A440" s="48">
        <v>85</v>
      </c>
      <c r="E440" s="16"/>
    </row>
    <row r="441" spans="1:5">
      <c r="A441" s="48">
        <v>43</v>
      </c>
      <c r="E441" s="16"/>
    </row>
    <row r="442" spans="1:5">
      <c r="A442" s="48">
        <v>18052</v>
      </c>
      <c r="E442" s="16"/>
    </row>
    <row r="443" spans="1:5">
      <c r="A443" s="48">
        <v>13476</v>
      </c>
      <c r="E443" s="16"/>
    </row>
    <row r="444" spans="1:5">
      <c r="A444" s="48">
        <v>13127</v>
      </c>
      <c r="E444" s="16"/>
    </row>
    <row r="445" spans="1:5">
      <c r="A445" s="48">
        <v>12193</v>
      </c>
      <c r="E445" s="16"/>
    </row>
    <row r="446" spans="1:5">
      <c r="A446" s="48">
        <v>6806</v>
      </c>
      <c r="E446" s="16"/>
    </row>
    <row r="447" spans="1:5">
      <c r="A447" s="48">
        <v>5585</v>
      </c>
      <c r="E447" s="16"/>
    </row>
    <row r="448" spans="1:5">
      <c r="A448" s="48">
        <v>5751</v>
      </c>
      <c r="E448" s="16"/>
    </row>
    <row r="449" spans="1:5">
      <c r="A449" s="48">
        <v>2448</v>
      </c>
      <c r="E449" s="16"/>
    </row>
    <row r="450" spans="1:5">
      <c r="A450" s="48">
        <v>2211</v>
      </c>
      <c r="E450" s="16"/>
    </row>
    <row r="451" spans="1:5">
      <c r="A451" s="48">
        <v>1735</v>
      </c>
      <c r="E451" s="16"/>
    </row>
    <row r="452" spans="1:5">
      <c r="A452" s="48">
        <v>1552</v>
      </c>
      <c r="E452" s="16"/>
    </row>
    <row r="453" spans="1:5">
      <c r="A453" s="48">
        <v>1386</v>
      </c>
      <c r="E453" s="16"/>
    </row>
    <row r="454" spans="1:5">
      <c r="A454" s="48">
        <v>1377</v>
      </c>
      <c r="E454" s="16"/>
    </row>
    <row r="455" spans="1:5">
      <c r="A455" s="48">
        <v>973</v>
      </c>
      <c r="E455" s="16"/>
    </row>
    <row r="456" spans="1:5">
      <c r="A456" s="48">
        <v>941</v>
      </c>
      <c r="E456" s="16"/>
    </row>
    <row r="457" spans="1:5">
      <c r="A457" s="48">
        <v>668</v>
      </c>
      <c r="E457" s="16"/>
    </row>
    <row r="458" spans="1:5">
      <c r="A458" s="48">
        <v>469</v>
      </c>
      <c r="E458" s="16"/>
    </row>
    <row r="459" spans="1:5">
      <c r="A459" s="48">
        <v>391</v>
      </c>
      <c r="E459" s="16"/>
    </row>
    <row r="460" spans="1:5">
      <c r="A460" s="48">
        <v>292</v>
      </c>
      <c r="E460" s="16"/>
    </row>
    <row r="461" spans="1:5">
      <c r="A461" s="48">
        <v>197</v>
      </c>
      <c r="E461" s="16"/>
    </row>
    <row r="462" spans="1:5">
      <c r="A462" s="48">
        <v>47</v>
      </c>
      <c r="E462" s="16"/>
    </row>
    <row r="463" spans="1:5">
      <c r="A463" s="48">
        <v>8</v>
      </c>
      <c r="E463" s="16"/>
    </row>
    <row r="464" spans="1:5">
      <c r="A464" s="48">
        <v>18335</v>
      </c>
      <c r="E464" s="16"/>
    </row>
    <row r="465" spans="1:5">
      <c r="A465" s="48">
        <v>5116</v>
      </c>
      <c r="E465" s="16"/>
    </row>
    <row r="466" spans="1:5">
      <c r="A466" s="48">
        <v>3072</v>
      </c>
      <c r="E466" s="16"/>
    </row>
    <row r="467" spans="1:5">
      <c r="A467" s="48">
        <v>1433</v>
      </c>
      <c r="E467" s="16"/>
    </row>
    <row r="468" spans="1:5">
      <c r="A468" s="48">
        <v>1150</v>
      </c>
      <c r="E468" s="16"/>
    </row>
    <row r="469" spans="1:5">
      <c r="A469" s="48">
        <v>581</v>
      </c>
      <c r="E469" s="16"/>
    </row>
    <row r="470" spans="1:5">
      <c r="A470" s="48">
        <v>545</v>
      </c>
      <c r="E470" s="16"/>
    </row>
    <row r="471" spans="1:5">
      <c r="A471" s="48">
        <v>146</v>
      </c>
      <c r="E471" s="16"/>
    </row>
    <row r="472" spans="1:5">
      <c r="A472" s="48">
        <v>139</v>
      </c>
      <c r="E472" s="16"/>
    </row>
    <row r="473" spans="1:5">
      <c r="A473" s="48">
        <v>101</v>
      </c>
      <c r="E473" s="16"/>
    </row>
    <row r="474" spans="1:5">
      <c r="A474" s="48">
        <v>8822</v>
      </c>
      <c r="E474" s="16"/>
    </row>
    <row r="475" spans="1:5">
      <c r="A475" s="48">
        <v>5979</v>
      </c>
      <c r="E475" s="16"/>
    </row>
    <row r="476" spans="1:5">
      <c r="A476" s="48">
        <v>4694</v>
      </c>
      <c r="E476" s="16"/>
    </row>
    <row r="477" spans="1:5">
      <c r="A477" s="48">
        <v>4588</v>
      </c>
      <c r="E477" s="16"/>
    </row>
    <row r="478" spans="1:5">
      <c r="A478" s="48">
        <v>2462</v>
      </c>
      <c r="E478" s="16"/>
    </row>
    <row r="479" spans="1:5">
      <c r="A479" s="48">
        <v>1432</v>
      </c>
      <c r="E479" s="16"/>
    </row>
    <row r="480" spans="1:5">
      <c r="A480" s="48">
        <v>1053</v>
      </c>
      <c r="E480" s="16"/>
    </row>
    <row r="481" spans="1:5">
      <c r="A481" s="48">
        <v>1022</v>
      </c>
      <c r="E481" s="16"/>
    </row>
    <row r="482" spans="1:5">
      <c r="A482" s="48">
        <v>865</v>
      </c>
      <c r="E482" s="16"/>
    </row>
    <row r="483" spans="1:5">
      <c r="A483" s="48">
        <v>779</v>
      </c>
      <c r="E483" s="16"/>
    </row>
    <row r="484" spans="1:5">
      <c r="A484" s="48">
        <v>713</v>
      </c>
      <c r="E484" s="16"/>
    </row>
    <row r="485" spans="1:5">
      <c r="A485" s="48">
        <v>535</v>
      </c>
      <c r="E485" s="16"/>
    </row>
    <row r="486" spans="1:5">
      <c r="A486" s="48">
        <v>399</v>
      </c>
      <c r="E486" s="16"/>
    </row>
    <row r="487" spans="1:5">
      <c r="A487" s="48">
        <v>253</v>
      </c>
      <c r="E487" s="16"/>
    </row>
    <row r="488" spans="1:5">
      <c r="A488" s="48">
        <v>150</v>
      </c>
      <c r="E488" s="16"/>
    </row>
    <row r="489" spans="1:5">
      <c r="A489" s="48">
        <v>142</v>
      </c>
      <c r="E489" s="16"/>
    </row>
    <row r="490" spans="1:5">
      <c r="A490" s="48">
        <v>78</v>
      </c>
      <c r="E490" s="16"/>
    </row>
    <row r="491" spans="1:5">
      <c r="A491" s="48">
        <v>48</v>
      </c>
      <c r="E491" s="16"/>
    </row>
    <row r="492" spans="1:5">
      <c r="A492" s="48">
        <v>37</v>
      </c>
      <c r="E492" s="16"/>
    </row>
    <row r="493" spans="1:5">
      <c r="A493" s="48">
        <v>19</v>
      </c>
      <c r="E493" s="16"/>
    </row>
    <row r="494" spans="1:5">
      <c r="A494" s="48">
        <v>24</v>
      </c>
      <c r="E494" s="16"/>
    </row>
    <row r="495" spans="1:5">
      <c r="A495" s="48">
        <v>28139</v>
      </c>
      <c r="E495" s="16"/>
    </row>
    <row r="496" spans="1:5">
      <c r="A496" s="48">
        <v>4780</v>
      </c>
      <c r="E496" s="16"/>
    </row>
    <row r="497" spans="1:5">
      <c r="A497" s="48">
        <v>3062</v>
      </c>
      <c r="E497" s="16"/>
    </row>
    <row r="498" spans="1:5">
      <c r="A498" s="48">
        <v>2206</v>
      </c>
      <c r="E498" s="16"/>
    </row>
    <row r="499" spans="1:5">
      <c r="A499" s="48">
        <v>2299</v>
      </c>
      <c r="E499" s="16"/>
    </row>
    <row r="500" spans="1:5">
      <c r="A500" s="48">
        <v>1648</v>
      </c>
      <c r="E500" s="16"/>
    </row>
    <row r="501" spans="1:5">
      <c r="A501" s="48">
        <v>1298</v>
      </c>
      <c r="E501" s="16"/>
    </row>
    <row r="502" spans="1:5">
      <c r="A502" s="48">
        <v>1236</v>
      </c>
      <c r="E502" s="16"/>
    </row>
    <row r="503" spans="1:5">
      <c r="A503" s="48">
        <v>1283</v>
      </c>
      <c r="E503" s="16"/>
    </row>
    <row r="504" spans="1:5">
      <c r="A504" s="48">
        <v>841</v>
      </c>
      <c r="E504" s="16"/>
    </row>
    <row r="505" spans="1:5">
      <c r="A505" s="48">
        <v>503</v>
      </c>
      <c r="E505" s="16"/>
    </row>
    <row r="506" spans="1:5">
      <c r="A506" s="48">
        <v>430</v>
      </c>
      <c r="E506" s="16"/>
    </row>
    <row r="507" spans="1:5">
      <c r="A507" s="48">
        <v>398</v>
      </c>
      <c r="E507" s="16"/>
    </row>
    <row r="508" spans="1:5">
      <c r="A508" s="48">
        <v>34</v>
      </c>
      <c r="E508" s="16"/>
    </row>
    <row r="509" spans="1:5">
      <c r="A509" s="48">
        <v>28395</v>
      </c>
      <c r="E509" s="16"/>
    </row>
    <row r="510" spans="1:5">
      <c r="A510" s="48">
        <v>28054</v>
      </c>
      <c r="E510" s="16"/>
    </row>
    <row r="511" spans="1:5">
      <c r="A511" s="48">
        <v>20379</v>
      </c>
      <c r="E511" s="16"/>
    </row>
    <row r="512" spans="1:5">
      <c r="A512" s="48">
        <v>16673</v>
      </c>
      <c r="E512" s="16"/>
    </row>
    <row r="513" spans="1:5">
      <c r="A513" s="48">
        <v>14980</v>
      </c>
      <c r="E513" s="16"/>
    </row>
    <row r="514" spans="1:5">
      <c r="A514" s="48">
        <v>8759</v>
      </c>
      <c r="E514" s="16"/>
    </row>
    <row r="515" spans="1:5">
      <c r="A515" s="48">
        <v>6151</v>
      </c>
      <c r="E515" s="16"/>
    </row>
    <row r="516" spans="1:5">
      <c r="A516" s="48">
        <v>5721</v>
      </c>
      <c r="E516" s="16"/>
    </row>
    <row r="517" spans="1:5">
      <c r="A517" s="48">
        <v>5611</v>
      </c>
      <c r="E517" s="16"/>
    </row>
    <row r="518" spans="1:5">
      <c r="A518" s="48">
        <v>5155</v>
      </c>
      <c r="E518" s="16"/>
    </row>
    <row r="519" spans="1:5">
      <c r="A519" s="48">
        <v>3581</v>
      </c>
      <c r="E519" s="16"/>
    </row>
    <row r="520" spans="1:5">
      <c r="A520" s="48">
        <v>3105</v>
      </c>
      <c r="E520" s="16"/>
    </row>
    <row r="521" spans="1:5">
      <c r="A521" s="48">
        <v>2927</v>
      </c>
      <c r="E521" s="16"/>
    </row>
    <row r="522" spans="1:5">
      <c r="A522" s="48">
        <v>2984</v>
      </c>
      <c r="E522" s="16"/>
    </row>
    <row r="523" spans="1:5">
      <c r="A523" s="48">
        <v>2386</v>
      </c>
      <c r="E523" s="16"/>
    </row>
    <row r="524" spans="1:5">
      <c r="A524" s="48">
        <v>2148</v>
      </c>
      <c r="E524" s="16"/>
    </row>
    <row r="525" spans="1:5">
      <c r="A525" s="48">
        <v>1956</v>
      </c>
      <c r="E525" s="16"/>
    </row>
    <row r="526" spans="1:5">
      <c r="A526" s="48">
        <v>1886</v>
      </c>
      <c r="E526" s="16"/>
    </row>
    <row r="527" spans="1:5">
      <c r="A527" s="48">
        <v>1901</v>
      </c>
      <c r="E527" s="16"/>
    </row>
    <row r="528" spans="1:5">
      <c r="A528" s="48">
        <v>1826</v>
      </c>
      <c r="E528" s="16"/>
    </row>
    <row r="529" spans="1:5">
      <c r="A529" s="48">
        <v>1770</v>
      </c>
      <c r="E529" s="16"/>
    </row>
    <row r="530" spans="1:5">
      <c r="A530" s="48">
        <v>1596</v>
      </c>
      <c r="E530" s="16"/>
    </row>
    <row r="531" spans="1:5">
      <c r="A531" s="48">
        <v>1728</v>
      </c>
      <c r="E531" s="16"/>
    </row>
    <row r="532" spans="1:5">
      <c r="A532" s="48">
        <v>1206</v>
      </c>
      <c r="E532" s="16"/>
    </row>
    <row r="533" spans="1:5">
      <c r="A533" s="48">
        <v>1183</v>
      </c>
      <c r="E533" s="16"/>
    </row>
    <row r="534" spans="1:5">
      <c r="A534" s="48">
        <v>1222</v>
      </c>
      <c r="E534" s="16"/>
    </row>
    <row r="535" spans="1:5">
      <c r="A535" s="48">
        <v>1018</v>
      </c>
      <c r="E535" s="16"/>
    </row>
    <row r="536" spans="1:5">
      <c r="A536" s="48">
        <v>706</v>
      </c>
      <c r="E536" s="16"/>
    </row>
    <row r="537" spans="1:5">
      <c r="A537" s="48">
        <v>658</v>
      </c>
      <c r="E537" s="16"/>
    </row>
    <row r="538" spans="1:5">
      <c r="A538" s="48">
        <v>685</v>
      </c>
      <c r="E538" s="16"/>
    </row>
    <row r="539" spans="1:5">
      <c r="A539" s="48">
        <v>548</v>
      </c>
      <c r="E539" s="16"/>
    </row>
    <row r="540" spans="1:5">
      <c r="A540" s="48">
        <v>375</v>
      </c>
      <c r="E540" s="16"/>
    </row>
    <row r="541" spans="1:5">
      <c r="A541" s="48">
        <v>364</v>
      </c>
      <c r="E541" s="16"/>
    </row>
    <row r="542" spans="1:5">
      <c r="A542" s="48">
        <v>238</v>
      </c>
      <c r="E542" s="16"/>
    </row>
    <row r="543" spans="1:5">
      <c r="A543" s="48">
        <v>291</v>
      </c>
      <c r="E543" s="16"/>
    </row>
    <row r="544" spans="1:5">
      <c r="A544" s="48">
        <v>194</v>
      </c>
      <c r="E544" s="16"/>
    </row>
    <row r="545" spans="1:5">
      <c r="A545" s="48">
        <v>171</v>
      </c>
      <c r="E545" s="16"/>
    </row>
    <row r="546" spans="1:5">
      <c r="A546" s="48">
        <v>182</v>
      </c>
      <c r="E546" s="16"/>
    </row>
    <row r="547" spans="1:5">
      <c r="A547" s="48">
        <v>192</v>
      </c>
      <c r="E547" s="16"/>
    </row>
    <row r="548" spans="1:5">
      <c r="A548" s="48">
        <v>182</v>
      </c>
      <c r="E548" s="16"/>
    </row>
    <row r="549" spans="1:5">
      <c r="A549" s="48">
        <v>144</v>
      </c>
      <c r="E549" s="16"/>
    </row>
    <row r="550" spans="1:5">
      <c r="A550" s="48">
        <v>134</v>
      </c>
      <c r="E550" s="16"/>
    </row>
    <row r="551" spans="1:5">
      <c r="A551" s="48">
        <v>112</v>
      </c>
      <c r="E551" s="16"/>
    </row>
    <row r="552" spans="1:5">
      <c r="A552" s="48">
        <v>78</v>
      </c>
      <c r="E552" s="16"/>
    </row>
    <row r="553" spans="1:5">
      <c r="A553" s="48">
        <v>17</v>
      </c>
      <c r="E553" s="16"/>
    </row>
    <row r="554" spans="1:5">
      <c r="A554" s="48">
        <v>43769</v>
      </c>
      <c r="E554" s="16"/>
    </row>
    <row r="555" spans="1:5">
      <c r="A555" s="48">
        <v>7295</v>
      </c>
      <c r="E555" s="16"/>
    </row>
    <row r="556" spans="1:5">
      <c r="A556" s="48">
        <v>5951</v>
      </c>
      <c r="E556" s="16"/>
    </row>
    <row r="557" spans="1:5">
      <c r="A557" s="48">
        <v>4742</v>
      </c>
      <c r="E557" s="16"/>
    </row>
    <row r="558" spans="1:5">
      <c r="A558" s="48">
        <v>4759</v>
      </c>
      <c r="E558" s="16"/>
    </row>
    <row r="559" spans="1:5">
      <c r="A559" s="48">
        <v>2991</v>
      </c>
      <c r="E559" s="16"/>
    </row>
    <row r="560" spans="1:5">
      <c r="A560" s="48">
        <v>2999</v>
      </c>
      <c r="E560" s="16"/>
    </row>
    <row r="561" spans="1:5">
      <c r="A561" s="48">
        <v>2461</v>
      </c>
      <c r="E561" s="16"/>
    </row>
    <row r="562" spans="1:5">
      <c r="A562" s="48">
        <v>1601</v>
      </c>
      <c r="E562" s="16"/>
    </row>
    <row r="563" spans="1:5">
      <c r="A563" s="48">
        <v>1419</v>
      </c>
      <c r="E563" s="16"/>
    </row>
    <row r="564" spans="1:5">
      <c r="A564" s="48">
        <v>1717</v>
      </c>
      <c r="E564" s="16"/>
    </row>
    <row r="565" spans="1:5">
      <c r="A565" s="48">
        <v>1730</v>
      </c>
      <c r="E565" s="16"/>
    </row>
    <row r="566" spans="1:5">
      <c r="A566" s="48">
        <v>1433</v>
      </c>
      <c r="E566" s="16"/>
    </row>
    <row r="567" spans="1:5">
      <c r="A567" s="48">
        <v>1363</v>
      </c>
      <c r="E567" s="16"/>
    </row>
    <row r="568" spans="1:5">
      <c r="A568" s="48">
        <v>1219</v>
      </c>
      <c r="E568" s="16"/>
    </row>
    <row r="569" spans="1:5">
      <c r="A569" s="48">
        <v>1103</v>
      </c>
      <c r="E569" s="16"/>
    </row>
    <row r="570" spans="1:5">
      <c r="A570" s="48">
        <v>956</v>
      </c>
      <c r="E570" s="16"/>
    </row>
    <row r="571" spans="1:5">
      <c r="A571" s="48">
        <v>1040</v>
      </c>
      <c r="E571" s="16"/>
    </row>
    <row r="572" spans="1:5">
      <c r="A572" s="48">
        <v>850</v>
      </c>
      <c r="E572" s="16"/>
    </row>
    <row r="573" spans="1:5">
      <c r="A573" s="48">
        <v>648</v>
      </c>
      <c r="E573" s="16"/>
    </row>
    <row r="574" spans="1:5">
      <c r="A574" s="48">
        <v>650</v>
      </c>
      <c r="E574" s="16"/>
    </row>
    <row r="575" spans="1:5">
      <c r="A575" s="48">
        <v>578</v>
      </c>
      <c r="E575" s="16"/>
    </row>
    <row r="576" spans="1:5">
      <c r="A576" s="48">
        <v>481</v>
      </c>
      <c r="E576" s="16"/>
    </row>
    <row r="577" spans="1:5">
      <c r="A577" s="48">
        <v>471</v>
      </c>
      <c r="E577" s="16"/>
    </row>
    <row r="578" spans="1:5">
      <c r="A578" s="48">
        <v>324</v>
      </c>
      <c r="E578" s="16"/>
    </row>
    <row r="579" spans="1:5">
      <c r="A579" s="48">
        <v>201</v>
      </c>
      <c r="E579" s="16"/>
    </row>
    <row r="580" spans="1:5">
      <c r="A580" s="48">
        <v>173</v>
      </c>
      <c r="E580" s="16"/>
    </row>
    <row r="581" spans="1:5">
      <c r="A581" s="48">
        <v>167</v>
      </c>
      <c r="E581" s="16"/>
    </row>
    <row r="582" spans="1:5">
      <c r="A582" s="48">
        <v>48</v>
      </c>
      <c r="E582" s="16"/>
    </row>
    <row r="583" spans="1:5">
      <c r="A583" s="48">
        <v>19</v>
      </c>
      <c r="E583" s="16"/>
    </row>
    <row r="584" spans="1:5">
      <c r="A584" s="48">
        <v>2733</v>
      </c>
      <c r="E584" s="16"/>
    </row>
    <row r="585" spans="1:5">
      <c r="A585" s="48">
        <v>547</v>
      </c>
      <c r="E585" s="16"/>
    </row>
    <row r="586" spans="1:5">
      <c r="A586" s="48">
        <v>442</v>
      </c>
      <c r="E586" s="16"/>
    </row>
    <row r="587" spans="1:5">
      <c r="A587" s="48">
        <v>337</v>
      </c>
      <c r="E587" s="16"/>
    </row>
    <row r="588" spans="1:5">
      <c r="A588" s="48">
        <v>42845</v>
      </c>
      <c r="E588" s="16"/>
    </row>
    <row r="589" spans="1:5">
      <c r="A589" s="48">
        <v>11354</v>
      </c>
      <c r="E589" s="16"/>
    </row>
    <row r="590" spans="1:5">
      <c r="A590" s="48">
        <v>10624</v>
      </c>
      <c r="E590" s="16"/>
    </row>
    <row r="591" spans="1:5">
      <c r="A591" s="48">
        <v>10077</v>
      </c>
      <c r="E591" s="16"/>
    </row>
    <row r="592" spans="1:5">
      <c r="A592" s="48">
        <v>4912</v>
      </c>
      <c r="E592" s="16"/>
    </row>
    <row r="593" spans="1:5">
      <c r="A593" s="48">
        <v>4627</v>
      </c>
      <c r="E593" s="16"/>
    </row>
    <row r="594" spans="1:5">
      <c r="A594" s="48">
        <v>4401</v>
      </c>
      <c r="E594" s="16"/>
    </row>
    <row r="595" spans="1:5">
      <c r="A595" s="48">
        <v>2309</v>
      </c>
      <c r="E595" s="16"/>
    </row>
    <row r="596" spans="1:5">
      <c r="A596" s="48">
        <v>1695</v>
      </c>
      <c r="E596" s="16"/>
    </row>
    <row r="597" spans="1:5">
      <c r="A597" s="48">
        <v>1455</v>
      </c>
      <c r="E597" s="16"/>
    </row>
    <row r="598" spans="1:5">
      <c r="A598" s="48">
        <v>1274</v>
      </c>
      <c r="E598" s="16"/>
    </row>
    <row r="599" spans="1:5">
      <c r="A599" s="48">
        <v>621</v>
      </c>
      <c r="E599" s="16"/>
    </row>
    <row r="600" spans="1:5">
      <c r="A600" s="48">
        <v>562</v>
      </c>
      <c r="E600" s="16"/>
    </row>
    <row r="601" spans="1:5">
      <c r="A601" s="48">
        <v>424</v>
      </c>
      <c r="E601" s="16"/>
    </row>
    <row r="602" spans="1:5">
      <c r="A602" s="48">
        <v>340</v>
      </c>
      <c r="E602" s="16"/>
    </row>
    <row r="603" spans="1:5">
      <c r="A603" s="48">
        <v>260</v>
      </c>
      <c r="E603" s="16"/>
    </row>
    <row r="604" spans="1:5">
      <c r="A604" s="48">
        <v>226</v>
      </c>
      <c r="E604" s="16"/>
    </row>
    <row r="605" spans="1:5">
      <c r="A605" s="48">
        <v>8031</v>
      </c>
      <c r="E605" s="16"/>
    </row>
    <row r="606" spans="1:5">
      <c r="A606" s="48">
        <v>1995</v>
      </c>
      <c r="E606" s="16"/>
    </row>
    <row r="607" spans="1:5">
      <c r="A607" s="48">
        <v>1715</v>
      </c>
      <c r="E607" s="16"/>
    </row>
    <row r="608" spans="1:5">
      <c r="A608" s="48">
        <v>1188</v>
      </c>
      <c r="E608" s="16"/>
    </row>
    <row r="609" spans="1:5">
      <c r="A609" s="48">
        <v>1145</v>
      </c>
      <c r="E609" s="16"/>
    </row>
    <row r="610" spans="1:5">
      <c r="A610" s="48">
        <v>729</v>
      </c>
      <c r="E610" s="16"/>
    </row>
    <row r="611" spans="1:5">
      <c r="A611" s="48">
        <v>653</v>
      </c>
      <c r="E611" s="16"/>
    </row>
    <row r="612" spans="1:5">
      <c r="A612" s="48">
        <v>390</v>
      </c>
      <c r="E612" s="16"/>
    </row>
    <row r="613" spans="1:5">
      <c r="A613" s="48">
        <v>330</v>
      </c>
      <c r="E613" s="16"/>
    </row>
    <row r="614" spans="1:5">
      <c r="A614" s="48">
        <v>251</v>
      </c>
      <c r="E614" s="16"/>
    </row>
    <row r="615" spans="1:5">
      <c r="A615" s="48">
        <v>149</v>
      </c>
      <c r="E615" s="16"/>
    </row>
    <row r="616" spans="1:5">
      <c r="A616" s="48">
        <v>65</v>
      </c>
      <c r="E616" s="16"/>
    </row>
    <row r="617" spans="1:5">
      <c r="A617" s="48">
        <v>4606</v>
      </c>
      <c r="E617" s="16"/>
    </row>
    <row r="618" spans="1:5">
      <c r="A618" s="48">
        <v>2035</v>
      </c>
      <c r="E618" s="16"/>
    </row>
    <row r="619" spans="1:5">
      <c r="A619" s="48">
        <v>1899</v>
      </c>
      <c r="E619" s="16"/>
    </row>
    <row r="620" spans="1:5">
      <c r="A620" s="48">
        <v>1055</v>
      </c>
      <c r="E620" s="16"/>
    </row>
    <row r="621" spans="1:5">
      <c r="A621" s="48">
        <v>654</v>
      </c>
      <c r="E621" s="16"/>
    </row>
    <row r="622" spans="1:5">
      <c r="A622" s="48">
        <v>600</v>
      </c>
      <c r="E622" s="16"/>
    </row>
    <row r="623" spans="1:5">
      <c r="A623" s="48">
        <v>451</v>
      </c>
      <c r="E623" s="16"/>
    </row>
    <row r="624" spans="1:5">
      <c r="A624" s="48">
        <v>243</v>
      </c>
      <c r="E624" s="16"/>
    </row>
    <row r="625" spans="1:5">
      <c r="A625" s="48">
        <v>151</v>
      </c>
      <c r="E625" s="16"/>
    </row>
    <row r="626" spans="1:5">
      <c r="A626" s="48">
        <v>146</v>
      </c>
      <c r="E626" s="16"/>
    </row>
    <row r="627" spans="1:5">
      <c r="A627" s="48">
        <v>92</v>
      </c>
      <c r="E627" s="16"/>
    </row>
    <row r="628" spans="1:5">
      <c r="A628" s="48">
        <v>49</v>
      </c>
      <c r="E628" s="16"/>
    </row>
    <row r="629" spans="1:5">
      <c r="A629" s="48">
        <v>34</v>
      </c>
      <c r="E629" s="16"/>
    </row>
    <row r="630" spans="1:5">
      <c r="A630" s="48">
        <v>27</v>
      </c>
      <c r="E630" s="16"/>
    </row>
    <row r="631" spans="1:5" ht="15" thickBot="1">
      <c r="A631" s="49">
        <v>14</v>
      </c>
      <c r="B631" s="21"/>
      <c r="C631" s="21"/>
      <c r="D631" s="21"/>
      <c r="E631" s="22"/>
    </row>
  </sheetData>
  <mergeCells count="11">
    <mergeCell ref="I84:S84"/>
    <mergeCell ref="P17:W17"/>
    <mergeCell ref="K50:R50"/>
    <mergeCell ref="K51:R52"/>
    <mergeCell ref="B1:E1"/>
    <mergeCell ref="G3:N3"/>
    <mergeCell ref="G4:N4"/>
    <mergeCell ref="G5:N5"/>
    <mergeCell ref="G29:P29"/>
    <mergeCell ref="C3:D3"/>
    <mergeCell ref="P3:V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Galizio</dc:creator>
  <cp:keywords/>
  <dc:description/>
  <cp:lastModifiedBy/>
  <cp:revision/>
  <dcterms:created xsi:type="dcterms:W3CDTF">2015-06-05T18:19:34Z</dcterms:created>
  <dcterms:modified xsi:type="dcterms:W3CDTF">2022-04-14T15:18:50Z</dcterms:modified>
  <cp:category/>
  <cp:contentStatus/>
</cp:coreProperties>
</file>