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mal\Desktop\MS_Thesis_Docs\Arc_Fixing_Data\"/>
    </mc:Choice>
  </mc:AlternateContent>
  <xr:revisionPtr revIDLastSave="0" documentId="13_ncr:1_{931DBDA5-79D8-4949-9E9A-4DB6765AFBF1}" xr6:coauthVersionLast="45" xr6:coauthVersionMax="45" xr10:uidLastSave="{00000000-0000-0000-0000-000000000000}"/>
  <bookViews>
    <workbookView xWindow="-110" yWindow="-110" windowWidth="19420" windowHeight="10420" xr2:uid="{E4D8442F-AA0C-4633-96AD-570694E6AF0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2" i="1" l="1"/>
  <c r="G14" i="1"/>
  <c r="G16" i="1" s="1"/>
  <c r="G17" i="1" s="1"/>
  <c r="N52" i="1"/>
  <c r="M53" i="1"/>
  <c r="M52" i="1"/>
  <c r="J51" i="1"/>
  <c r="J42" i="1"/>
  <c r="J32" i="1"/>
  <c r="J14" i="1"/>
  <c r="G6" i="1"/>
  <c r="G7" i="1" s="1"/>
  <c r="J4" i="1"/>
  <c r="G4" i="1"/>
  <c r="G8" i="1" l="1"/>
  <c r="G34" i="1"/>
  <c r="G36" i="1" s="1"/>
  <c r="G18" i="1"/>
  <c r="C13" i="1" s="1"/>
  <c r="C31" i="1"/>
  <c r="N30" i="1" s="1"/>
  <c r="P30" i="1" s="1"/>
  <c r="C19" i="1"/>
  <c r="C32" i="1"/>
  <c r="N31" i="1" s="1"/>
  <c r="P31" i="1" s="1"/>
  <c r="C17" i="1"/>
  <c r="C16" i="1"/>
  <c r="C34" i="1"/>
  <c r="N33" i="1" s="1"/>
  <c r="P33" i="1" s="1"/>
  <c r="C35" i="1"/>
  <c r="N34" i="1" s="1"/>
  <c r="P34" i="1" s="1"/>
  <c r="G35" i="1"/>
  <c r="C4" i="1" l="1"/>
  <c r="C5" i="1"/>
  <c r="C3" i="1"/>
  <c r="C6" i="1"/>
  <c r="C8" i="1"/>
  <c r="C7" i="1"/>
  <c r="C9" i="1"/>
  <c r="C15" i="1"/>
  <c r="C33" i="1"/>
  <c r="N32" i="1" s="1"/>
  <c r="P32" i="1" s="1"/>
  <c r="C36" i="1"/>
  <c r="N35" i="1" s="1"/>
  <c r="P35" i="1" s="1"/>
  <c r="C37" i="1"/>
  <c r="N36" i="1" s="1"/>
  <c r="P36" i="1" s="1"/>
  <c r="C14" i="1"/>
  <c r="C18" i="1"/>
  <c r="N53" i="1"/>
  <c r="G40" i="1"/>
  <c r="G42" i="1" l="1"/>
  <c r="G44" i="1" s="1"/>
  <c r="G45" i="1" s="1"/>
  <c r="G46" i="1" l="1"/>
  <c r="C41" i="1" s="1"/>
  <c r="N37" i="1" s="1"/>
  <c r="P37" i="1" s="1"/>
  <c r="N54" i="1"/>
  <c r="G49" i="1"/>
  <c r="G55" i="1" l="1"/>
  <c r="C54" i="1" s="1"/>
  <c r="N45" i="1" s="1"/>
  <c r="P45" i="1" s="1"/>
  <c r="G51" i="1"/>
  <c r="G53" i="1" s="1"/>
  <c r="G54" i="1" s="1"/>
  <c r="N55" i="1" s="1"/>
  <c r="C43" i="1"/>
  <c r="N39" i="1" s="1"/>
  <c r="P39" i="1" s="1"/>
  <c r="C42" i="1"/>
  <c r="N38" i="1" s="1"/>
  <c r="P38" i="1" s="1"/>
  <c r="C44" i="1"/>
  <c r="N40" i="1" s="1"/>
  <c r="P40" i="1" s="1"/>
  <c r="C53" i="1" l="1"/>
  <c r="N44" i="1" s="1"/>
  <c r="P44" i="1" s="1"/>
  <c r="C59" i="1"/>
  <c r="N50" i="1" s="1"/>
  <c r="P50" i="1" s="1"/>
  <c r="C52" i="1"/>
  <c r="N43" i="1" s="1"/>
  <c r="P43" i="1" s="1"/>
  <c r="C58" i="1"/>
  <c r="N49" i="1" s="1"/>
  <c r="P49" i="1" s="1"/>
  <c r="C56" i="1"/>
  <c r="N47" i="1" s="1"/>
  <c r="P47" i="1" s="1"/>
  <c r="C50" i="1"/>
  <c r="N41" i="1" s="1"/>
  <c r="P41" i="1" s="1"/>
  <c r="C51" i="1"/>
  <c r="N42" i="1" s="1"/>
  <c r="P42" i="1" s="1"/>
  <c r="C55" i="1"/>
  <c r="N46" i="1" s="1"/>
  <c r="P46" i="1" s="1"/>
  <c r="C57" i="1"/>
  <c r="N48" i="1" s="1"/>
  <c r="P48" i="1" s="1"/>
</calcChain>
</file>

<file path=xl/sharedStrings.xml><?xml version="1.0" encoding="utf-8"?>
<sst xmlns="http://schemas.openxmlformats.org/spreadsheetml/2006/main" count="140" uniqueCount="54">
  <si>
    <t>TP1</t>
  </si>
  <si>
    <t>TP2</t>
  </si>
  <si>
    <t>Xn</t>
  </si>
  <si>
    <t>R</t>
  </si>
  <si>
    <t xml:space="preserve">minutes </t>
  </si>
  <si>
    <t>change_tp2</t>
  </si>
  <si>
    <t xml:space="preserve">distance </t>
  </si>
  <si>
    <t>R_standard</t>
  </si>
  <si>
    <t>scale_factor</t>
  </si>
  <si>
    <t>x1</t>
  </si>
  <si>
    <t>x2</t>
  </si>
  <si>
    <t>x3</t>
  </si>
  <si>
    <t>x4</t>
  </si>
  <si>
    <t>x5</t>
  </si>
  <si>
    <t>x6</t>
  </si>
  <si>
    <t>x7</t>
  </si>
  <si>
    <t>Xn'</t>
  </si>
  <si>
    <t>y</t>
  </si>
  <si>
    <t>What about moving in +x direction?</t>
  </si>
  <si>
    <t>What about moving in -x direction?</t>
  </si>
  <si>
    <t>new_tp2</t>
  </si>
  <si>
    <t>What about stitching the two together (+x to -x)?</t>
  </si>
  <si>
    <t>Time Point 1 : R = 0.11793</t>
  </si>
  <si>
    <t>Time Point 2: R = 0.14795</t>
  </si>
  <si>
    <t>x8</t>
  </si>
  <si>
    <t>x9</t>
  </si>
  <si>
    <t>x10</t>
  </si>
  <si>
    <t>x11</t>
  </si>
  <si>
    <t>x12</t>
  </si>
  <si>
    <t>* previous new_tp2 becomes new TP1</t>
  </si>
  <si>
    <t>Time Point 3: R = 0.118300</t>
  </si>
  <si>
    <t>x13</t>
  </si>
  <si>
    <t>x14</t>
  </si>
  <si>
    <t>x15</t>
  </si>
  <si>
    <t>x16</t>
  </si>
  <si>
    <t>x17</t>
  </si>
  <si>
    <t>x18</t>
  </si>
  <si>
    <t>x19</t>
  </si>
  <si>
    <t>x20</t>
  </si>
  <si>
    <t>x21</t>
  </si>
  <si>
    <t>Y</t>
  </si>
  <si>
    <t>time.min</t>
  </si>
  <si>
    <t>Old</t>
  </si>
  <si>
    <t>Transformed</t>
  </si>
  <si>
    <t xml:space="preserve">* WORK ON PUTTING THIS IN CODE </t>
  </si>
  <si>
    <t>APPROACH TO BE USED IN R?</t>
  </si>
  <si>
    <t xml:space="preserve">TP1 = time point 1 position </t>
  </si>
  <si>
    <t xml:space="preserve">TP2 = time point 2 position </t>
  </si>
  <si>
    <t>R = rate the scroll was moving</t>
  </si>
  <si>
    <t xml:space="preserve">R_standard = standard rate the scroll is supposed to be moving </t>
  </si>
  <si>
    <t xml:space="preserve">change_tp2 = amount to move TP2 over </t>
  </si>
  <si>
    <t xml:space="preserve">new_tp2 = new time point 2 position </t>
  </si>
  <si>
    <t xml:space="preserve">scale_factor = scale to transform x values-- basically a ratio of old and new distance between time points </t>
  </si>
  <si>
    <t xml:space="preserve">Key for below section: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</si>
</sst>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Fill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2" borderId="0" xfId="0" applyFill="1" applyAlignment="1">
      <alignment horizontal="right"/>
    </xf>
    <xf numFmtId="0" fontId="0" fillId="3" borderId="0" xfId="0" applyFill="1" applyAlignment="1">
      <alignment horizontal="right"/>
    </xf>
    <xf numFmtId="0" fontId="0" fillId="4" borderId="0" xfId="0" applyFill="1" applyAlignment="1">
      <alignment horizontal="right"/>
    </xf>
    <xf numFmtId="0" fontId="1" fillId="5" borderId="0" xfId="0" applyFont="1" applyFill="1"/>
    <xf numFmtId="0" fontId="1" fillId="5" borderId="0" xfId="0" applyFont="1" applyFill="1" applyAlignment="1">
      <alignment horizontal="center"/>
    </xf>
    <xf numFmtId="0" fontId="1" fillId="0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orig_x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Sheet1!$B$3:$B$9</c:f>
              <c:numCache>
                <c:formatCode>General</c:formatCode>
                <c:ptCount val="7"/>
                <c:pt idx="0">
                  <c:v>0.29549999999999998</c:v>
                </c:pt>
                <c:pt idx="1">
                  <c:v>0.47915000000000002</c:v>
                </c:pt>
                <c:pt idx="2">
                  <c:v>0.67079999999999995</c:v>
                </c:pt>
                <c:pt idx="3">
                  <c:v>0.86240000000000006</c:v>
                </c:pt>
                <c:pt idx="4">
                  <c:v>1.1498999999999999</c:v>
                </c:pt>
                <c:pt idx="5">
                  <c:v>1.4534499999999999</c:v>
                </c:pt>
                <c:pt idx="6">
                  <c:v>1.8287500000000001</c:v>
                </c:pt>
              </c:numCache>
            </c:numRef>
          </c:xVal>
          <c:yVal>
            <c:numRef>
              <c:f>Sheet1!$D$3:$D$9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EAC-4966-BD1C-84DE277392B7}"/>
            </c:ext>
          </c:extLst>
        </c:ser>
        <c:ser>
          <c:idx val="1"/>
          <c:order val="1"/>
          <c:tx>
            <c:v>trans_-x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Sheet1!$C$3:$C$9</c:f>
              <c:numCache>
                <c:formatCode>General</c:formatCode>
                <c:ptCount val="7"/>
                <c:pt idx="0">
                  <c:v>0.29570165596485298</c:v>
                </c:pt>
                <c:pt idx="1">
                  <c:v>0.45086387293004393</c:v>
                </c:pt>
                <c:pt idx="2">
                  <c:v>0.61278513011152413</c:v>
                </c:pt>
                <c:pt idx="3">
                  <c:v>0.77466414329165267</c:v>
                </c:pt>
                <c:pt idx="4">
                  <c:v>1.0175671510645488</c:v>
                </c:pt>
                <c:pt idx="5">
                  <c:v>1.2740304832713754</c:v>
                </c:pt>
                <c:pt idx="6">
                  <c:v>1.5911139574180466</c:v>
                </c:pt>
              </c:numCache>
            </c:numRef>
          </c:xVal>
          <c:yVal>
            <c:numRef>
              <c:f>Sheet1!$D$3:$D$9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EAC-4966-BD1C-84DE277392B7}"/>
            </c:ext>
          </c:extLst>
        </c:ser>
        <c:ser>
          <c:idx val="2"/>
          <c:order val="2"/>
          <c:tx>
            <c:v>trans_+x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Sheet1!$C$13:$C$19</c:f>
              <c:numCache>
                <c:formatCode>General</c:formatCode>
                <c:ptCount val="7"/>
                <c:pt idx="0">
                  <c:v>0.29570165596485298</c:v>
                </c:pt>
                <c:pt idx="1">
                  <c:v>0.45086387293004393</c:v>
                </c:pt>
                <c:pt idx="2">
                  <c:v>0.61278513011152413</c:v>
                </c:pt>
                <c:pt idx="3">
                  <c:v>0.77466414329165267</c:v>
                </c:pt>
                <c:pt idx="4">
                  <c:v>1.0175671510645488</c:v>
                </c:pt>
                <c:pt idx="5">
                  <c:v>1.2740304832713754</c:v>
                </c:pt>
                <c:pt idx="6">
                  <c:v>1.5911139574180466</c:v>
                </c:pt>
              </c:numCache>
            </c:numRef>
          </c:xVal>
          <c:yVal>
            <c:numRef>
              <c:f>Sheet1!$D$13:$D$19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EAC-4966-BD1C-84DE277392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0362544"/>
        <c:axId val="260357136"/>
      </c:scatterChart>
      <c:valAx>
        <c:axId val="260362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357136"/>
        <c:crosses val="autoZero"/>
        <c:crossBetween val="midCat"/>
      </c:valAx>
      <c:valAx>
        <c:axId val="26035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362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orig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Sheet1!$M$30:$M$50</c:f>
              <c:numCache>
                <c:formatCode>General</c:formatCode>
                <c:ptCount val="21"/>
                <c:pt idx="0">
                  <c:v>0.29549999999999998</c:v>
                </c:pt>
                <c:pt idx="1">
                  <c:v>0.47915000000000002</c:v>
                </c:pt>
                <c:pt idx="2">
                  <c:v>0.67079999999999995</c:v>
                </c:pt>
                <c:pt idx="3">
                  <c:v>0.86240000000000006</c:v>
                </c:pt>
                <c:pt idx="4">
                  <c:v>1.1498999999999999</c:v>
                </c:pt>
                <c:pt idx="5">
                  <c:v>1.4534499999999999</c:v>
                </c:pt>
                <c:pt idx="6">
                  <c:v>1.8287500000000001</c:v>
                </c:pt>
                <c:pt idx="7">
                  <c:v>2.5873499999999998</c:v>
                </c:pt>
                <c:pt idx="8">
                  <c:v>2.9068999999999998</c:v>
                </c:pt>
                <c:pt idx="9">
                  <c:v>3.1144500000000002</c:v>
                </c:pt>
                <c:pt idx="10">
                  <c:v>3.3380000000000001</c:v>
                </c:pt>
                <c:pt idx="11">
                  <c:v>3.7932000000000001</c:v>
                </c:pt>
                <c:pt idx="12">
                  <c:v>4.00875</c:v>
                </c:pt>
                <c:pt idx="13">
                  <c:v>4.1605499999999997</c:v>
                </c:pt>
                <c:pt idx="14">
                  <c:v>4.2564000000000002</c:v>
                </c:pt>
                <c:pt idx="15">
                  <c:v>4.3121999999999998</c:v>
                </c:pt>
                <c:pt idx="16">
                  <c:v>4.3921000000000001</c:v>
                </c:pt>
                <c:pt idx="17">
                  <c:v>4.4720000000000004</c:v>
                </c:pt>
                <c:pt idx="18">
                  <c:v>4.5678000000000001</c:v>
                </c:pt>
                <c:pt idx="19">
                  <c:v>4.6636499999999996</c:v>
                </c:pt>
                <c:pt idx="20">
                  <c:v>4.7754500000000002</c:v>
                </c:pt>
              </c:numCache>
            </c:numRef>
          </c:xVal>
          <c:yVal>
            <c:numRef>
              <c:f>Sheet1!$O$30:$O$50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3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  <c:pt idx="2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CAE-427F-B06D-431146D99ADF}"/>
            </c:ext>
          </c:extLst>
        </c:ser>
        <c:ser>
          <c:idx val="1"/>
          <c:order val="1"/>
          <c:tx>
            <c:v>transformed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Sheet1!$N$30:$N$50</c:f>
              <c:numCache>
                <c:formatCode>General</c:formatCode>
                <c:ptCount val="21"/>
                <c:pt idx="0">
                  <c:v>0.29570165596485298</c:v>
                </c:pt>
                <c:pt idx="1">
                  <c:v>0.45086387293004393</c:v>
                </c:pt>
                <c:pt idx="2">
                  <c:v>0.61278513011152413</c:v>
                </c:pt>
                <c:pt idx="3">
                  <c:v>0.77466414329165267</c:v>
                </c:pt>
                <c:pt idx="4">
                  <c:v>1.0175671510645488</c:v>
                </c:pt>
                <c:pt idx="5">
                  <c:v>1.2740304832713754</c:v>
                </c:pt>
                <c:pt idx="6">
                  <c:v>1.5911139574180466</c:v>
                </c:pt>
                <c:pt idx="7">
                  <c:v>2.5222083318040003</c:v>
                </c:pt>
                <c:pt idx="8">
                  <c:v>2.8154272710589097</c:v>
                </c:pt>
                <c:pt idx="9">
                  <c:v>3.0058750596439712</c:v>
                </c:pt>
                <c:pt idx="10">
                  <c:v>3.2110044411818679</c:v>
                </c:pt>
                <c:pt idx="11">
                  <c:v>3.7758580968924922</c:v>
                </c:pt>
                <c:pt idx="12">
                  <c:v>3.9838777842115425</c:v>
                </c:pt>
                <c:pt idx="13">
                  <c:v>4.1303745994981664</c:v>
                </c:pt>
                <c:pt idx="14">
                  <c:v>4.2228760470951556</c:v>
                </c:pt>
                <c:pt idx="15">
                  <c:v>4.2767266550858904</c:v>
                </c:pt>
                <c:pt idx="16">
                  <c:v>4.3538353213665317</c:v>
                </c:pt>
                <c:pt idx="17">
                  <c:v>4.430943987647173</c:v>
                </c:pt>
                <c:pt idx="18">
                  <c:v>4.5233971820111947</c:v>
                </c:pt>
                <c:pt idx="19">
                  <c:v>4.6158986296081839</c:v>
                </c:pt>
                <c:pt idx="20">
                  <c:v>4.7237928585215219</c:v>
                </c:pt>
              </c:numCache>
            </c:numRef>
          </c:xVal>
          <c:yVal>
            <c:numRef>
              <c:f>Sheet1!$O$30:$O$50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3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  <c:pt idx="2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4CAE-427F-B06D-431146D99ADF}"/>
            </c:ext>
          </c:extLst>
        </c:ser>
        <c:ser>
          <c:idx val="2"/>
          <c:order val="2"/>
          <c:tx>
            <c:v>old_tp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Sheet1!$M$52:$M$55</c:f>
              <c:numCache>
                <c:formatCode>General</c:formatCode>
                <c:ptCount val="4"/>
                <c:pt idx="0">
                  <c:v>0.29680000000000001</c:v>
                </c:pt>
                <c:pt idx="1">
                  <c:v>2.0722</c:v>
                </c:pt>
                <c:pt idx="2">
                  <c:v>3.4315000000000002</c:v>
                </c:pt>
                <c:pt idx="3">
                  <c:v>4.8510999999999997</c:v>
                </c:pt>
              </c:numCache>
            </c:numRef>
          </c:xVal>
          <c:yVal>
            <c:numRef>
              <c:f>Sheet1!$O$52:$O$55</c:f>
              <c:numCache>
                <c:formatCode>General</c:formatCode>
                <c:ptCount val="4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4CAE-427F-B06D-431146D99ADF}"/>
            </c:ext>
          </c:extLst>
        </c:ser>
        <c:ser>
          <c:idx val="3"/>
          <c:order val="3"/>
          <c:tx>
            <c:v>new_tp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Sheet1!$N$52:$N$55</c:f>
              <c:numCache>
                <c:formatCode>General</c:formatCode>
                <c:ptCount val="4"/>
                <c:pt idx="0">
                  <c:v>0.29680000000000001</c:v>
                </c:pt>
                <c:pt idx="1">
                  <c:v>1.7968000000000002</c:v>
                </c:pt>
                <c:pt idx="2">
                  <c:v>3.2968000000000002</c:v>
                </c:pt>
                <c:pt idx="3">
                  <c:v>4.7968000000000002</c:v>
                </c:pt>
              </c:numCache>
            </c:numRef>
          </c:xVal>
          <c:yVal>
            <c:numRef>
              <c:f>Sheet1!$O$52:$O$55</c:f>
              <c:numCache>
                <c:formatCode>General</c:formatCode>
                <c:ptCount val="4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4CAE-427F-B06D-431146D99A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395856"/>
        <c:axId val="556396272"/>
      </c:scatterChart>
      <c:valAx>
        <c:axId val="556395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396272"/>
        <c:crosses val="autoZero"/>
        <c:crossBetween val="midCat"/>
      </c:valAx>
      <c:valAx>
        <c:axId val="55639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395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288925</xdr:colOff>
      <xdr:row>2</xdr:row>
      <xdr:rowOff>111125</xdr:rowOff>
    </xdr:from>
    <xdr:to>
      <xdr:col>18</xdr:col>
      <xdr:colOff>593725</xdr:colOff>
      <xdr:row>17</xdr:row>
      <xdr:rowOff>92075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796230-19B7-44AA-9319-5F464D1E0A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417616</xdr:colOff>
      <xdr:row>28</xdr:row>
      <xdr:rowOff>155121</xdr:rowOff>
    </xdr:from>
    <xdr:to>
      <xdr:col>24</xdr:col>
      <xdr:colOff>93931</xdr:colOff>
      <xdr:row>43</xdr:row>
      <xdr:rowOff>127412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56F8E63-4067-4108-9FF6-1E3DA1A05A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544D6A-0544-42C0-BDE9-29987D45866A}">
  <dimension ref="A1:P59"/>
  <sheetViews>
    <sheetView tabSelected="1" zoomScale="60" zoomScaleNormal="85" workbookViewId="0">
      <selection activeCell="L30" sqref="L30"/>
    </sheetView>
  </sheetViews>
  <sheetFormatPr defaultRowHeight="14.5" x14ac:dyDescent="0.35"/>
  <cols>
    <col min="6" max="6" width="15.81640625" customWidth="1"/>
    <col min="9" max="9" width="11.36328125" bestFit="1" customWidth="1"/>
  </cols>
  <sheetData>
    <row r="1" spans="1:10" s="1" customFormat="1" x14ac:dyDescent="0.35">
      <c r="A1" s="1" t="s">
        <v>19</v>
      </c>
    </row>
    <row r="2" spans="1:10" x14ac:dyDescent="0.35">
      <c r="B2" t="s">
        <v>2</v>
      </c>
      <c r="C2" t="s">
        <v>16</v>
      </c>
      <c r="D2" t="s">
        <v>17</v>
      </c>
      <c r="F2" t="s">
        <v>0</v>
      </c>
      <c r="G2">
        <v>0.29680000000000001</v>
      </c>
      <c r="I2" t="s">
        <v>4</v>
      </c>
      <c r="J2">
        <v>12</v>
      </c>
    </row>
    <row r="3" spans="1:10" x14ac:dyDescent="0.35">
      <c r="A3" t="s">
        <v>9</v>
      </c>
      <c r="B3">
        <v>0.29549999999999998</v>
      </c>
      <c r="C3">
        <f t="shared" ref="C3:C8" si="0">((B3-G$2)/G$8)+G$2</f>
        <v>0.29570165596485298</v>
      </c>
      <c r="D3">
        <v>1</v>
      </c>
      <c r="F3" t="s">
        <v>1</v>
      </c>
      <c r="G3">
        <v>2.0722</v>
      </c>
      <c r="I3" t="s">
        <v>6</v>
      </c>
      <c r="J3">
        <v>1.5</v>
      </c>
    </row>
    <row r="4" spans="1:10" x14ac:dyDescent="0.35">
      <c r="A4" t="s">
        <v>10</v>
      </c>
      <c r="B4">
        <v>0.47915000000000002</v>
      </c>
      <c r="C4">
        <f t="shared" si="0"/>
        <v>0.45086387293004393</v>
      </c>
      <c r="D4">
        <v>2</v>
      </c>
      <c r="F4" t="s">
        <v>3</v>
      </c>
      <c r="G4">
        <f>0.14795</f>
        <v>0.14795</v>
      </c>
      <c r="I4" t="s">
        <v>7</v>
      </c>
      <c r="J4">
        <f xml:space="preserve"> J3/J2</f>
        <v>0.125</v>
      </c>
    </row>
    <row r="5" spans="1:10" x14ac:dyDescent="0.35">
      <c r="A5" t="s">
        <v>11</v>
      </c>
      <c r="B5">
        <v>0.67079999999999995</v>
      </c>
      <c r="C5">
        <f t="shared" si="0"/>
        <v>0.61278513011152413</v>
      </c>
      <c r="D5">
        <v>3</v>
      </c>
    </row>
    <row r="6" spans="1:10" x14ac:dyDescent="0.35">
      <c r="A6" t="s">
        <v>12</v>
      </c>
      <c r="B6">
        <v>0.86240000000000006</v>
      </c>
      <c r="C6">
        <f t="shared" si="0"/>
        <v>0.77466414329165267</v>
      </c>
      <c r="D6">
        <v>4</v>
      </c>
      <c r="F6" t="s">
        <v>5</v>
      </c>
      <c r="G6">
        <f>(J4-G4)*12</f>
        <v>-0.27539999999999998</v>
      </c>
    </row>
    <row r="7" spans="1:10" x14ac:dyDescent="0.35">
      <c r="A7" t="s">
        <v>13</v>
      </c>
      <c r="B7">
        <v>1.1498999999999999</v>
      </c>
      <c r="C7">
        <f t="shared" si="0"/>
        <v>1.0175671510645488</v>
      </c>
      <c r="D7">
        <v>3</v>
      </c>
      <c r="F7" t="s">
        <v>20</v>
      </c>
      <c r="G7">
        <f>G3+G6</f>
        <v>1.7968000000000002</v>
      </c>
    </row>
    <row r="8" spans="1:10" x14ac:dyDescent="0.35">
      <c r="A8" t="s">
        <v>14</v>
      </c>
      <c r="B8">
        <v>1.4534499999999999</v>
      </c>
      <c r="C8">
        <f t="shared" si="0"/>
        <v>1.2740304832713754</v>
      </c>
      <c r="D8">
        <v>2</v>
      </c>
      <c r="F8" t="s">
        <v>8</v>
      </c>
      <c r="G8">
        <f>(G3-G2)/((G3+G6)-G2)</f>
        <v>1.1836</v>
      </c>
    </row>
    <row r="9" spans="1:10" x14ac:dyDescent="0.35">
      <c r="A9" t="s">
        <v>15</v>
      </c>
      <c r="B9">
        <v>1.8287500000000001</v>
      </c>
      <c r="C9">
        <f>((B9-G$2)/G$8)+G$2</f>
        <v>1.5911139574180466</v>
      </c>
      <c r="D9">
        <v>1</v>
      </c>
    </row>
    <row r="11" spans="1:10" s="1" customFormat="1" x14ac:dyDescent="0.35">
      <c r="A11" s="1" t="s">
        <v>18</v>
      </c>
    </row>
    <row r="12" spans="1:10" x14ac:dyDescent="0.35">
      <c r="B12" t="s">
        <v>2</v>
      </c>
      <c r="C12" t="s">
        <v>16</v>
      </c>
      <c r="D12" t="s">
        <v>17</v>
      </c>
      <c r="F12" t="s">
        <v>0</v>
      </c>
      <c r="G12">
        <v>0.29680000000000001</v>
      </c>
      <c r="I12" t="s">
        <v>4</v>
      </c>
      <c r="J12">
        <v>12</v>
      </c>
    </row>
    <row r="13" spans="1:10" x14ac:dyDescent="0.35">
      <c r="A13" t="s">
        <v>9</v>
      </c>
      <c r="B13">
        <v>0.29549999999999998</v>
      </c>
      <c r="C13">
        <f t="shared" ref="C13:C18" si="1">((B13-G$12)/G$18)+G$12</f>
        <v>0.29570165596485298</v>
      </c>
      <c r="D13">
        <v>1</v>
      </c>
      <c r="F13" t="s">
        <v>1</v>
      </c>
      <c r="G13">
        <v>2.0722</v>
      </c>
      <c r="I13" t="s">
        <v>6</v>
      </c>
      <c r="J13">
        <v>1.5</v>
      </c>
    </row>
    <row r="14" spans="1:10" x14ac:dyDescent="0.35">
      <c r="A14" t="s">
        <v>10</v>
      </c>
      <c r="B14">
        <v>0.47915000000000002</v>
      </c>
      <c r="C14">
        <f t="shared" si="1"/>
        <v>0.45086387293004393</v>
      </c>
      <c r="D14">
        <v>2</v>
      </c>
      <c r="F14" t="s">
        <v>3</v>
      </c>
      <c r="G14">
        <f>(G13-G12)/J12</f>
        <v>0.14795</v>
      </c>
      <c r="I14" t="s">
        <v>7</v>
      </c>
      <c r="J14">
        <f xml:space="preserve"> J13/J12</f>
        <v>0.125</v>
      </c>
    </row>
    <row r="15" spans="1:10" x14ac:dyDescent="0.35">
      <c r="A15" t="s">
        <v>11</v>
      </c>
      <c r="B15">
        <v>0.67079999999999995</v>
      </c>
      <c r="C15">
        <f t="shared" si="1"/>
        <v>0.61278513011152413</v>
      </c>
      <c r="D15">
        <v>3</v>
      </c>
    </row>
    <row r="16" spans="1:10" x14ac:dyDescent="0.35">
      <c r="A16" t="s">
        <v>12</v>
      </c>
      <c r="B16">
        <v>0.86240000000000006</v>
      </c>
      <c r="C16">
        <f t="shared" si="1"/>
        <v>0.77466414329165267</v>
      </c>
      <c r="D16">
        <v>4</v>
      </c>
      <c r="F16" t="s">
        <v>5</v>
      </c>
      <c r="G16">
        <f>(J14-G14)*12</f>
        <v>-0.27539999999999998</v>
      </c>
    </row>
    <row r="17" spans="1:16" x14ac:dyDescent="0.35">
      <c r="A17" t="s">
        <v>13</v>
      </c>
      <c r="B17">
        <v>1.1498999999999999</v>
      </c>
      <c r="C17">
        <f t="shared" si="1"/>
        <v>1.0175671510645488</v>
      </c>
      <c r="D17">
        <v>3</v>
      </c>
      <c r="F17" t="s">
        <v>20</v>
      </c>
      <c r="G17">
        <f>G16+G13</f>
        <v>1.7968000000000002</v>
      </c>
    </row>
    <row r="18" spans="1:16" x14ac:dyDescent="0.35">
      <c r="A18" t="s">
        <v>14</v>
      </c>
      <c r="B18">
        <v>1.4534499999999999</v>
      </c>
      <c r="C18">
        <f t="shared" si="1"/>
        <v>1.2740304832713754</v>
      </c>
      <c r="D18">
        <v>2</v>
      </c>
      <c r="F18" t="s">
        <v>8</v>
      </c>
      <c r="G18">
        <f>(G13-G12)/((G13+G16)-G12)</f>
        <v>1.1836</v>
      </c>
    </row>
    <row r="19" spans="1:16" x14ac:dyDescent="0.35">
      <c r="A19" t="s">
        <v>15</v>
      </c>
      <c r="B19">
        <v>1.8287500000000001</v>
      </c>
      <c r="C19">
        <f>((B19-G$12)/G$18)+G$12</f>
        <v>1.5911139574180466</v>
      </c>
      <c r="D19">
        <v>1</v>
      </c>
    </row>
    <row r="21" spans="1:16" s="1" customFormat="1" x14ac:dyDescent="0.35">
      <c r="A21" s="12" t="s">
        <v>45</v>
      </c>
      <c r="B21" s="12"/>
      <c r="C21" s="12"/>
      <c r="D21" s="12"/>
      <c r="E21" s="12"/>
      <c r="F21" s="12"/>
      <c r="G21" s="12"/>
      <c r="H21" s="12"/>
      <c r="I21" s="12"/>
      <c r="J21" s="12"/>
    </row>
    <row r="22" spans="1:16" s="1" customFormat="1" x14ac:dyDescent="0.35">
      <c r="A22" s="13" t="s">
        <v>53</v>
      </c>
      <c r="B22" s="13"/>
      <c r="C22" s="13"/>
      <c r="D22" s="13"/>
      <c r="E22" s="13"/>
      <c r="F22" s="13"/>
      <c r="G22" s="13"/>
      <c r="H22" s="13"/>
      <c r="I22" s="13"/>
      <c r="J22" s="13"/>
    </row>
    <row r="23" spans="1:16" x14ac:dyDescent="0.35">
      <c r="B23" t="s">
        <v>46</v>
      </c>
      <c r="H23" t="s">
        <v>50</v>
      </c>
    </row>
    <row r="24" spans="1:16" x14ac:dyDescent="0.35">
      <c r="B24" t="s">
        <v>47</v>
      </c>
      <c r="H24" t="s">
        <v>51</v>
      </c>
    </row>
    <row r="25" spans="1:16" x14ac:dyDescent="0.35">
      <c r="B25" t="s">
        <v>48</v>
      </c>
      <c r="H25" t="s">
        <v>52</v>
      </c>
    </row>
    <row r="26" spans="1:16" x14ac:dyDescent="0.35">
      <c r="B26" t="s">
        <v>49</v>
      </c>
    </row>
    <row r="28" spans="1:16" s="1" customFormat="1" x14ac:dyDescent="0.35">
      <c r="A28" s="1" t="s">
        <v>21</v>
      </c>
      <c r="F28" s="11" t="s">
        <v>44</v>
      </c>
      <c r="G28" s="11"/>
      <c r="H28" s="11"/>
    </row>
    <row r="29" spans="1:16" x14ac:dyDescent="0.35">
      <c r="A29" s="2" t="s">
        <v>22</v>
      </c>
      <c r="B29" s="2"/>
      <c r="C29" s="2"/>
      <c r="D29" s="2"/>
      <c r="E29" s="2"/>
      <c r="F29" s="2"/>
      <c r="G29" s="2"/>
      <c r="H29" s="2"/>
      <c r="I29" s="2"/>
      <c r="J29" s="2"/>
      <c r="M29" t="s">
        <v>2</v>
      </c>
      <c r="N29" t="s">
        <v>16</v>
      </c>
      <c r="O29" t="s">
        <v>40</v>
      </c>
      <c r="P29" t="s">
        <v>41</v>
      </c>
    </row>
    <row r="30" spans="1:16" x14ac:dyDescent="0.35">
      <c r="A30" s="6"/>
      <c r="B30" s="6" t="s">
        <v>2</v>
      </c>
      <c r="C30" s="6" t="s">
        <v>16</v>
      </c>
      <c r="D30" s="6" t="s">
        <v>17</v>
      </c>
      <c r="E30" s="2"/>
      <c r="F30" s="2" t="s">
        <v>0</v>
      </c>
      <c r="G30" s="2">
        <v>0.29680000000000001</v>
      </c>
      <c r="H30" s="2"/>
      <c r="I30" s="2" t="s">
        <v>4</v>
      </c>
      <c r="J30" s="2">
        <v>12</v>
      </c>
      <c r="L30" s="2" t="s">
        <v>9</v>
      </c>
      <c r="M30" s="2">
        <v>0.29549999999999998</v>
      </c>
      <c r="N30" s="2">
        <f>C31</f>
        <v>0.29570165596485298</v>
      </c>
      <c r="O30" s="2">
        <v>1</v>
      </c>
      <c r="P30" s="2">
        <f>(N30/J$32)</f>
        <v>2.3656132477188239</v>
      </c>
    </row>
    <row r="31" spans="1:16" x14ac:dyDescent="0.35">
      <c r="A31" s="8" t="s">
        <v>9</v>
      </c>
      <c r="B31" s="2">
        <v>0.29549999999999998</v>
      </c>
      <c r="C31" s="2">
        <f t="shared" ref="C31:C36" si="2">((B31-G$12)/G$18)+G$12</f>
        <v>0.29570165596485298</v>
      </c>
      <c r="D31" s="2">
        <v>1</v>
      </c>
      <c r="E31" s="2"/>
      <c r="F31" s="2" t="s">
        <v>1</v>
      </c>
      <c r="G31" s="2">
        <v>2.0722</v>
      </c>
      <c r="H31" s="2"/>
      <c r="I31" s="2" t="s">
        <v>6</v>
      </c>
      <c r="J31" s="2">
        <v>1.5</v>
      </c>
      <c r="L31" s="2" t="s">
        <v>10</v>
      </c>
      <c r="M31" s="2">
        <v>0.47915000000000002</v>
      </c>
      <c r="N31" s="2">
        <f t="shared" ref="N31:N36" si="3">C32</f>
        <v>0.45086387293004393</v>
      </c>
      <c r="O31" s="2">
        <v>2</v>
      </c>
      <c r="P31" s="2">
        <f t="shared" ref="P31:P50" si="4">(N31/J$32)</f>
        <v>3.6069109834403514</v>
      </c>
    </row>
    <row r="32" spans="1:16" x14ac:dyDescent="0.35">
      <c r="A32" s="8" t="s">
        <v>10</v>
      </c>
      <c r="B32" s="2">
        <v>0.47915000000000002</v>
      </c>
      <c r="C32" s="2">
        <f t="shared" si="2"/>
        <v>0.45086387293004393</v>
      </c>
      <c r="D32" s="2">
        <v>2</v>
      </c>
      <c r="E32" s="2"/>
      <c r="F32" s="2" t="s">
        <v>3</v>
      </c>
      <c r="G32" s="2">
        <f>(G31-G30)/J30</f>
        <v>0.14795</v>
      </c>
      <c r="H32" s="2"/>
      <c r="I32" s="2" t="s">
        <v>7</v>
      </c>
      <c r="J32" s="2">
        <f xml:space="preserve"> J31/J30</f>
        <v>0.125</v>
      </c>
      <c r="L32" s="2" t="s">
        <v>11</v>
      </c>
      <c r="M32" s="2">
        <v>0.67079999999999995</v>
      </c>
      <c r="N32" s="2">
        <f t="shared" si="3"/>
        <v>0.61278513011152413</v>
      </c>
      <c r="O32" s="2">
        <v>3</v>
      </c>
      <c r="P32" s="2">
        <f t="shared" si="4"/>
        <v>4.9022810408921931</v>
      </c>
    </row>
    <row r="33" spans="1:16" x14ac:dyDescent="0.35">
      <c r="A33" s="8" t="s">
        <v>11</v>
      </c>
      <c r="B33" s="2">
        <v>0.67079999999999995</v>
      </c>
      <c r="C33" s="2">
        <f t="shared" si="2"/>
        <v>0.61278513011152413</v>
      </c>
      <c r="D33" s="2">
        <v>3</v>
      </c>
      <c r="E33" s="2"/>
      <c r="F33" s="2"/>
      <c r="G33" s="2"/>
      <c r="H33" s="2"/>
      <c r="I33" s="2"/>
      <c r="J33" s="2"/>
      <c r="L33" s="2" t="s">
        <v>12</v>
      </c>
      <c r="M33" s="2">
        <v>0.86240000000000006</v>
      </c>
      <c r="N33" s="2">
        <f t="shared" si="3"/>
        <v>0.77466414329165267</v>
      </c>
      <c r="O33" s="2">
        <v>4</v>
      </c>
      <c r="P33" s="2">
        <f t="shared" si="4"/>
        <v>6.1973131463332214</v>
      </c>
    </row>
    <row r="34" spans="1:16" x14ac:dyDescent="0.35">
      <c r="A34" s="8" t="s">
        <v>12</v>
      </c>
      <c r="B34" s="2">
        <v>0.86240000000000006</v>
      </c>
      <c r="C34" s="2">
        <f t="shared" si="2"/>
        <v>0.77466414329165267</v>
      </c>
      <c r="D34" s="2">
        <v>4</v>
      </c>
      <c r="E34" s="2"/>
      <c r="F34" s="2" t="s">
        <v>5</v>
      </c>
      <c r="G34" s="2">
        <f>(J32-G32)*12</f>
        <v>-0.27539999999999998</v>
      </c>
      <c r="H34" s="2"/>
      <c r="I34" s="2"/>
      <c r="J34" s="2"/>
      <c r="L34" s="2" t="s">
        <v>13</v>
      </c>
      <c r="M34" s="2">
        <v>1.1498999999999999</v>
      </c>
      <c r="N34" s="2">
        <f t="shared" si="3"/>
        <v>1.0175671510645488</v>
      </c>
      <c r="O34" s="2">
        <v>3</v>
      </c>
      <c r="P34" s="2">
        <f t="shared" si="4"/>
        <v>8.1405372085163901</v>
      </c>
    </row>
    <row r="35" spans="1:16" x14ac:dyDescent="0.35">
      <c r="A35" s="8" t="s">
        <v>13</v>
      </c>
      <c r="B35" s="2">
        <v>1.1498999999999999</v>
      </c>
      <c r="C35" s="2">
        <f t="shared" si="2"/>
        <v>1.0175671510645488</v>
      </c>
      <c r="D35" s="2">
        <v>3</v>
      </c>
      <c r="E35" s="2"/>
      <c r="F35" s="2" t="s">
        <v>20</v>
      </c>
      <c r="G35" s="2">
        <f>G34+G31</f>
        <v>1.7968000000000002</v>
      </c>
      <c r="H35" s="2"/>
      <c r="I35" s="2"/>
      <c r="J35" s="2"/>
      <c r="L35" s="2" t="s">
        <v>14</v>
      </c>
      <c r="M35" s="2">
        <v>1.4534499999999999</v>
      </c>
      <c r="N35" s="2">
        <f t="shared" si="3"/>
        <v>1.2740304832713754</v>
      </c>
      <c r="O35" s="2">
        <v>2</v>
      </c>
      <c r="P35" s="2">
        <f t="shared" si="4"/>
        <v>10.192243866171003</v>
      </c>
    </row>
    <row r="36" spans="1:16" x14ac:dyDescent="0.35">
      <c r="A36" s="8" t="s">
        <v>14</v>
      </c>
      <c r="B36" s="2">
        <v>1.4534499999999999</v>
      </c>
      <c r="C36" s="2">
        <f t="shared" si="2"/>
        <v>1.2740304832713754</v>
      </c>
      <c r="D36" s="2">
        <v>2</v>
      </c>
      <c r="E36" s="2"/>
      <c r="F36" s="2" t="s">
        <v>8</v>
      </c>
      <c r="G36" s="2">
        <f>(G31-G30)/((G31+G34)-G30)</f>
        <v>1.1836</v>
      </c>
      <c r="H36" s="2"/>
      <c r="I36" s="2"/>
      <c r="J36" s="2"/>
      <c r="L36" s="2" t="s">
        <v>15</v>
      </c>
      <c r="M36" s="2">
        <v>1.8287500000000001</v>
      </c>
      <c r="N36" s="2">
        <f t="shared" si="3"/>
        <v>1.5911139574180466</v>
      </c>
      <c r="O36" s="2">
        <v>1</v>
      </c>
      <c r="P36" s="2">
        <f t="shared" si="4"/>
        <v>12.728911659344373</v>
      </c>
    </row>
    <row r="37" spans="1:16" x14ac:dyDescent="0.35">
      <c r="A37" s="8" t="s">
        <v>15</v>
      </c>
      <c r="B37" s="2">
        <v>1.8287500000000001</v>
      </c>
      <c r="C37" s="2">
        <f>((B37-G$12)/G$18)+G$12</f>
        <v>1.5911139574180466</v>
      </c>
      <c r="D37" s="2">
        <v>1</v>
      </c>
      <c r="E37" s="2"/>
      <c r="F37" s="2"/>
      <c r="G37" s="2"/>
      <c r="H37" s="2"/>
      <c r="I37" s="2"/>
      <c r="J37" s="2"/>
      <c r="L37" s="3" t="s">
        <v>24</v>
      </c>
      <c r="M37" s="3">
        <v>2.5873499999999998</v>
      </c>
      <c r="N37" s="3">
        <f>C41</f>
        <v>2.5222083318040003</v>
      </c>
      <c r="O37" s="3">
        <v>1</v>
      </c>
      <c r="P37" s="3">
        <f t="shared" si="4"/>
        <v>20.177666654432002</v>
      </c>
    </row>
    <row r="38" spans="1:16" x14ac:dyDescent="0.35">
      <c r="L38" s="3" t="s">
        <v>25</v>
      </c>
      <c r="M38" s="3">
        <v>2.9068999999999998</v>
      </c>
      <c r="N38" s="3">
        <f t="shared" ref="N38:N40" si="5">C42</f>
        <v>2.8154272710589097</v>
      </c>
      <c r="O38" s="3">
        <v>3</v>
      </c>
      <c r="P38" s="3">
        <f t="shared" si="4"/>
        <v>22.523418168471277</v>
      </c>
    </row>
    <row r="39" spans="1:16" x14ac:dyDescent="0.35">
      <c r="A39" s="3" t="s">
        <v>23</v>
      </c>
      <c r="B39" s="3"/>
      <c r="C39" s="3"/>
      <c r="D39" s="3"/>
      <c r="E39" s="3"/>
      <c r="F39" s="3" t="s">
        <v>29</v>
      </c>
      <c r="G39" s="3"/>
      <c r="H39" s="3"/>
      <c r="I39" s="3"/>
      <c r="J39" s="3"/>
      <c r="L39" s="3" t="s">
        <v>26</v>
      </c>
      <c r="M39" s="3">
        <v>3.1144500000000002</v>
      </c>
      <c r="N39" s="3">
        <f t="shared" si="5"/>
        <v>3.0058750596439712</v>
      </c>
      <c r="O39" s="3">
        <v>2</v>
      </c>
      <c r="P39" s="3">
        <f t="shared" si="4"/>
        <v>24.047000477151769</v>
      </c>
    </row>
    <row r="40" spans="1:16" x14ac:dyDescent="0.35">
      <c r="A40" s="7"/>
      <c r="B40" s="7" t="s">
        <v>2</v>
      </c>
      <c r="C40" s="7" t="s">
        <v>16</v>
      </c>
      <c r="D40" s="7" t="s">
        <v>17</v>
      </c>
      <c r="E40" s="3"/>
      <c r="F40" s="3" t="s">
        <v>0</v>
      </c>
      <c r="G40" s="3">
        <f>G35</f>
        <v>1.7968000000000002</v>
      </c>
      <c r="H40" s="3"/>
      <c r="I40" s="3" t="s">
        <v>4</v>
      </c>
      <c r="J40" s="3">
        <v>12</v>
      </c>
      <c r="L40" s="3" t="s">
        <v>27</v>
      </c>
      <c r="M40" s="3">
        <v>3.3380000000000001</v>
      </c>
      <c r="N40" s="3">
        <f t="shared" si="5"/>
        <v>3.2110044411818679</v>
      </c>
      <c r="O40" s="3">
        <v>1</v>
      </c>
      <c r="P40" s="3">
        <f t="shared" si="4"/>
        <v>25.688035529454943</v>
      </c>
    </row>
    <row r="41" spans="1:16" x14ac:dyDescent="0.35">
      <c r="A41" s="9" t="s">
        <v>24</v>
      </c>
      <c r="B41" s="3">
        <v>2.5873499999999998</v>
      </c>
      <c r="C41" s="3">
        <f>((B41-G$40)/G$46)+G$40</f>
        <v>2.5222083318040003</v>
      </c>
      <c r="D41" s="3">
        <v>1</v>
      </c>
      <c r="E41" s="3"/>
      <c r="F41" s="3" t="s">
        <v>1</v>
      </c>
      <c r="G41" s="3">
        <v>3.4315000000000002</v>
      </c>
      <c r="H41" s="3"/>
      <c r="I41" s="3" t="s">
        <v>6</v>
      </c>
      <c r="J41" s="3">
        <v>1.5</v>
      </c>
      <c r="L41" s="4" t="s">
        <v>28</v>
      </c>
      <c r="M41" s="4">
        <v>3.7932000000000001</v>
      </c>
      <c r="N41" s="4">
        <f>C50</f>
        <v>3.7758580968924922</v>
      </c>
      <c r="O41" s="4">
        <v>1</v>
      </c>
      <c r="P41" s="4">
        <f t="shared" si="4"/>
        <v>30.206864775139938</v>
      </c>
    </row>
    <row r="42" spans="1:16" x14ac:dyDescent="0.35">
      <c r="A42" s="9" t="s">
        <v>25</v>
      </c>
      <c r="B42" s="3">
        <v>2.9068999999999998</v>
      </c>
      <c r="C42" s="3">
        <f>((B42-G$40)/G$46)+G$40</f>
        <v>2.8154272710589097</v>
      </c>
      <c r="D42" s="3">
        <v>3</v>
      </c>
      <c r="E42" s="3"/>
      <c r="F42" s="3" t="s">
        <v>3</v>
      </c>
      <c r="G42" s="3">
        <f>(G41-G40)/J40</f>
        <v>0.13622500000000001</v>
      </c>
      <c r="H42" s="3"/>
      <c r="I42" s="3" t="s">
        <v>7</v>
      </c>
      <c r="J42" s="3">
        <f xml:space="preserve"> J41/J40</f>
        <v>0.125</v>
      </c>
      <c r="L42" s="4" t="s">
        <v>31</v>
      </c>
      <c r="M42" s="4">
        <v>4.00875</v>
      </c>
      <c r="N42" s="4">
        <f t="shared" ref="N42:N50" si="6">C51</f>
        <v>3.9838777842115425</v>
      </c>
      <c r="O42" s="4">
        <v>2</v>
      </c>
      <c r="P42" s="4">
        <f t="shared" si="4"/>
        <v>31.87102227369234</v>
      </c>
    </row>
    <row r="43" spans="1:16" x14ac:dyDescent="0.35">
      <c r="A43" s="9" t="s">
        <v>26</v>
      </c>
      <c r="B43" s="3">
        <v>3.1144500000000002</v>
      </c>
      <c r="C43" s="3">
        <f>((B43-G$40)/G$46)+G$40</f>
        <v>3.0058750596439712</v>
      </c>
      <c r="D43" s="3">
        <v>2</v>
      </c>
      <c r="E43" s="3"/>
      <c r="F43" s="3"/>
      <c r="G43" s="3"/>
      <c r="H43" s="3"/>
      <c r="I43" s="3"/>
      <c r="J43" s="3"/>
      <c r="L43" s="4" t="s">
        <v>32</v>
      </c>
      <c r="M43" s="4">
        <v>4.1605499999999997</v>
      </c>
      <c r="N43" s="4">
        <f t="shared" si="6"/>
        <v>4.1303745994981664</v>
      </c>
      <c r="O43" s="4">
        <v>3</v>
      </c>
      <c r="P43" s="4">
        <f t="shared" si="4"/>
        <v>33.042996795985331</v>
      </c>
    </row>
    <row r="44" spans="1:16" x14ac:dyDescent="0.35">
      <c r="A44" s="9" t="s">
        <v>27</v>
      </c>
      <c r="B44" s="3">
        <v>3.3380000000000001</v>
      </c>
      <c r="C44" s="3">
        <f>((B44-G$40)/G$46)+G$40</f>
        <v>3.2110044411818679</v>
      </c>
      <c r="D44" s="3">
        <v>1</v>
      </c>
      <c r="E44" s="3"/>
      <c r="F44" s="3" t="s">
        <v>5</v>
      </c>
      <c r="G44" s="3">
        <f>(J42-G42)*12</f>
        <v>-0.13470000000000015</v>
      </c>
      <c r="H44" s="3"/>
      <c r="I44" s="3"/>
      <c r="J44" s="3"/>
      <c r="L44" s="4" t="s">
        <v>33</v>
      </c>
      <c r="M44" s="4">
        <v>4.2564000000000002</v>
      </c>
      <c r="N44" s="4">
        <f t="shared" si="6"/>
        <v>4.2228760470951556</v>
      </c>
      <c r="O44" s="4">
        <v>4</v>
      </c>
      <c r="P44" s="4">
        <f t="shared" si="4"/>
        <v>33.783008376761245</v>
      </c>
    </row>
    <row r="45" spans="1:16" x14ac:dyDescent="0.35">
      <c r="A45" s="9"/>
      <c r="B45" s="3"/>
      <c r="C45" s="3"/>
      <c r="D45" s="3"/>
      <c r="E45" s="3"/>
      <c r="F45" s="3" t="s">
        <v>20</v>
      </c>
      <c r="G45" s="3">
        <f>G44+G41</f>
        <v>3.2968000000000002</v>
      </c>
      <c r="H45" s="3"/>
      <c r="I45" s="3"/>
      <c r="J45" s="3"/>
      <c r="L45" s="4" t="s">
        <v>34</v>
      </c>
      <c r="M45" s="4">
        <v>4.3121999999999998</v>
      </c>
      <c r="N45" s="4">
        <f t="shared" si="6"/>
        <v>4.2767266550858904</v>
      </c>
      <c r="O45" s="4">
        <v>5</v>
      </c>
      <c r="P45" s="4">
        <f t="shared" si="4"/>
        <v>34.213813240687124</v>
      </c>
    </row>
    <row r="46" spans="1:16" x14ac:dyDescent="0.35">
      <c r="A46" s="3"/>
      <c r="B46" s="3"/>
      <c r="C46" s="3"/>
      <c r="D46" s="3"/>
      <c r="E46" s="3"/>
      <c r="F46" s="3" t="s">
        <v>8</v>
      </c>
      <c r="G46" s="3">
        <f>(G41-G40)/((G41+G44)-G40)</f>
        <v>1.0898000000000001</v>
      </c>
      <c r="H46" s="3"/>
      <c r="I46" s="3"/>
      <c r="J46" s="3"/>
      <c r="L46" s="4" t="s">
        <v>35</v>
      </c>
      <c r="M46" s="4">
        <v>4.3921000000000001</v>
      </c>
      <c r="N46" s="4">
        <f t="shared" si="6"/>
        <v>4.3538353213665317</v>
      </c>
      <c r="O46" s="4">
        <v>4</v>
      </c>
      <c r="P46" s="4">
        <f t="shared" si="4"/>
        <v>34.830682570932254</v>
      </c>
    </row>
    <row r="47" spans="1:16" x14ac:dyDescent="0.35">
      <c r="L47" s="4" t="s">
        <v>36</v>
      </c>
      <c r="M47" s="4">
        <v>4.4720000000000004</v>
      </c>
      <c r="N47" s="4">
        <f t="shared" si="6"/>
        <v>4.430943987647173</v>
      </c>
      <c r="O47" s="4">
        <v>3</v>
      </c>
      <c r="P47" s="4">
        <f t="shared" si="4"/>
        <v>35.447551901177384</v>
      </c>
    </row>
    <row r="48" spans="1:16" x14ac:dyDescent="0.35">
      <c r="A48" s="4" t="s">
        <v>30</v>
      </c>
      <c r="B48" s="4"/>
      <c r="C48" s="4"/>
      <c r="D48" s="4"/>
      <c r="E48" s="4"/>
      <c r="F48" s="4" t="s">
        <v>29</v>
      </c>
      <c r="G48" s="4"/>
      <c r="H48" s="4"/>
      <c r="I48" s="4"/>
      <c r="J48" s="4"/>
      <c r="L48" s="4" t="s">
        <v>37</v>
      </c>
      <c r="M48" s="4">
        <v>4.5678000000000001</v>
      </c>
      <c r="N48" s="4">
        <f t="shared" si="6"/>
        <v>4.5233971820111947</v>
      </c>
      <c r="O48" s="4">
        <v>2</v>
      </c>
      <c r="P48" s="4">
        <f t="shared" si="4"/>
        <v>36.187177456089557</v>
      </c>
    </row>
    <row r="49" spans="1:16" x14ac:dyDescent="0.35">
      <c r="A49" s="4"/>
      <c r="B49" s="4" t="s">
        <v>2</v>
      </c>
      <c r="C49" s="4" t="s">
        <v>16</v>
      </c>
      <c r="D49" s="4" t="s">
        <v>17</v>
      </c>
      <c r="E49" s="4"/>
      <c r="F49" s="4" t="s">
        <v>0</v>
      </c>
      <c r="G49" s="4">
        <f>G45</f>
        <v>3.2968000000000002</v>
      </c>
      <c r="H49" s="4"/>
      <c r="I49" s="4" t="s">
        <v>4</v>
      </c>
      <c r="J49" s="4">
        <v>12</v>
      </c>
      <c r="L49" s="4" t="s">
        <v>38</v>
      </c>
      <c r="M49" s="4">
        <v>4.6636499999999996</v>
      </c>
      <c r="N49" s="4">
        <f t="shared" si="6"/>
        <v>4.6158986296081839</v>
      </c>
      <c r="O49" s="4">
        <v>1</v>
      </c>
      <c r="P49" s="4">
        <f t="shared" si="4"/>
        <v>36.927189036865471</v>
      </c>
    </row>
    <row r="50" spans="1:16" x14ac:dyDescent="0.35">
      <c r="A50" s="10" t="s">
        <v>28</v>
      </c>
      <c r="B50" s="4">
        <v>3.7932000000000001</v>
      </c>
      <c r="C50" s="4">
        <f t="shared" ref="C50:C58" si="7">((B50-G$49)/G$55)+G$49</f>
        <v>3.7758580968924922</v>
      </c>
      <c r="D50" s="4">
        <v>1</v>
      </c>
      <c r="E50" s="4"/>
      <c r="F50" s="4" t="s">
        <v>1</v>
      </c>
      <c r="G50" s="4">
        <v>4.8510999999999997</v>
      </c>
      <c r="H50" s="4"/>
      <c r="I50" s="4" t="s">
        <v>6</v>
      </c>
      <c r="J50" s="4">
        <v>1.5</v>
      </c>
      <c r="L50" s="4" t="s">
        <v>39</v>
      </c>
      <c r="M50" s="4">
        <v>4.7754500000000002</v>
      </c>
      <c r="N50" s="4">
        <f t="shared" si="6"/>
        <v>4.7237928585215219</v>
      </c>
      <c r="O50" s="4">
        <v>2</v>
      </c>
      <c r="P50" s="4">
        <f t="shared" si="4"/>
        <v>37.790342868172175</v>
      </c>
    </row>
    <row r="51" spans="1:16" x14ac:dyDescent="0.35">
      <c r="A51" s="10" t="s">
        <v>31</v>
      </c>
      <c r="B51" s="4">
        <v>4.00875</v>
      </c>
      <c r="C51" s="4">
        <f t="shared" si="7"/>
        <v>3.9838777842115425</v>
      </c>
      <c r="D51" s="4">
        <v>2</v>
      </c>
      <c r="E51" s="4"/>
      <c r="F51" s="4" t="s">
        <v>3</v>
      </c>
      <c r="G51" s="4">
        <f>(G50-G49)/J49</f>
        <v>0.12952499999999997</v>
      </c>
      <c r="H51" s="4"/>
      <c r="I51" s="4" t="s">
        <v>7</v>
      </c>
      <c r="J51" s="4">
        <f xml:space="preserve"> J50/J49</f>
        <v>0.125</v>
      </c>
      <c r="M51" t="s">
        <v>42</v>
      </c>
      <c r="N51" t="s">
        <v>43</v>
      </c>
    </row>
    <row r="52" spans="1:16" x14ac:dyDescent="0.35">
      <c r="A52" s="10" t="s">
        <v>32</v>
      </c>
      <c r="B52" s="4">
        <v>4.1605499999999997</v>
      </c>
      <c r="C52" s="4">
        <f t="shared" si="7"/>
        <v>4.1303745994981664</v>
      </c>
      <c r="D52" s="4">
        <v>3</v>
      </c>
      <c r="E52" s="4"/>
      <c r="F52" s="4"/>
      <c r="G52" s="4"/>
      <c r="H52" s="4"/>
      <c r="I52" s="4"/>
      <c r="J52" s="4"/>
      <c r="L52" s="5"/>
      <c r="M52">
        <f>G30</f>
        <v>0.29680000000000001</v>
      </c>
      <c r="N52">
        <f>G30</f>
        <v>0.29680000000000001</v>
      </c>
      <c r="O52" s="5">
        <v>-1</v>
      </c>
      <c r="P52" s="5"/>
    </row>
    <row r="53" spans="1:16" x14ac:dyDescent="0.35">
      <c r="A53" s="10" t="s">
        <v>33</v>
      </c>
      <c r="B53" s="4">
        <v>4.2564000000000002</v>
      </c>
      <c r="C53" s="4">
        <f t="shared" si="7"/>
        <v>4.2228760470951556</v>
      </c>
      <c r="D53" s="4">
        <v>4</v>
      </c>
      <c r="E53" s="4"/>
      <c r="F53" s="4" t="s">
        <v>5</v>
      </c>
      <c r="G53" s="4">
        <f>(J51-G51)*12</f>
        <v>-5.4299999999999682E-2</v>
      </c>
      <c r="H53" s="4"/>
      <c r="I53" s="4"/>
      <c r="J53" s="4"/>
      <c r="L53" s="5"/>
      <c r="M53">
        <f>G31</f>
        <v>2.0722</v>
      </c>
      <c r="N53">
        <f>G35</f>
        <v>1.7968000000000002</v>
      </c>
      <c r="O53" s="5">
        <v>-1</v>
      </c>
    </row>
    <row r="54" spans="1:16" x14ac:dyDescent="0.35">
      <c r="A54" s="10" t="s">
        <v>34</v>
      </c>
      <c r="B54" s="4">
        <v>4.3121999999999998</v>
      </c>
      <c r="C54" s="4">
        <f t="shared" si="7"/>
        <v>4.2767266550858904</v>
      </c>
      <c r="D54" s="4">
        <v>5</v>
      </c>
      <c r="E54" s="4"/>
      <c r="F54" s="4" t="s">
        <v>20</v>
      </c>
      <c r="G54" s="4">
        <f>G53+G50</f>
        <v>4.7968000000000002</v>
      </c>
      <c r="H54" s="4"/>
      <c r="I54" s="4"/>
      <c r="J54" s="4"/>
      <c r="L54" s="5"/>
      <c r="M54">
        <v>3.4315000000000002</v>
      </c>
      <c r="N54">
        <f>G45</f>
        <v>3.2968000000000002</v>
      </c>
      <c r="O54" s="5">
        <v>-1</v>
      </c>
    </row>
    <row r="55" spans="1:16" x14ac:dyDescent="0.35">
      <c r="A55" s="10" t="s">
        <v>35</v>
      </c>
      <c r="B55" s="4">
        <v>4.3921000000000001</v>
      </c>
      <c r="C55" s="4">
        <f t="shared" si="7"/>
        <v>4.3538353213665317</v>
      </c>
      <c r="D55" s="4">
        <v>4</v>
      </c>
      <c r="E55" s="4"/>
      <c r="F55" s="4" t="s">
        <v>8</v>
      </c>
      <c r="G55" s="4">
        <f>(G50-G49)/((G50+G53)-G49)</f>
        <v>1.0361999999999998</v>
      </c>
      <c r="H55" s="4"/>
      <c r="I55" s="4"/>
      <c r="J55" s="4"/>
      <c r="L55" s="5"/>
      <c r="M55">
        <v>4.8510999999999997</v>
      </c>
      <c r="N55">
        <f>G54</f>
        <v>4.7968000000000002</v>
      </c>
      <c r="O55" s="5">
        <v>-1</v>
      </c>
    </row>
    <row r="56" spans="1:16" x14ac:dyDescent="0.35">
      <c r="A56" s="10" t="s">
        <v>36</v>
      </c>
      <c r="B56" s="4">
        <v>4.4720000000000004</v>
      </c>
      <c r="C56" s="4">
        <f t="shared" si="7"/>
        <v>4.430943987647173</v>
      </c>
      <c r="D56" s="4">
        <v>3</v>
      </c>
      <c r="E56" s="4"/>
      <c r="F56" s="4"/>
      <c r="G56" s="4"/>
      <c r="H56" s="4"/>
      <c r="I56" s="4"/>
      <c r="J56" s="4"/>
      <c r="L56" s="5"/>
    </row>
    <row r="57" spans="1:16" x14ac:dyDescent="0.35">
      <c r="A57" s="10" t="s">
        <v>37</v>
      </c>
      <c r="B57" s="4">
        <v>4.5678000000000001</v>
      </c>
      <c r="C57" s="4">
        <f t="shared" si="7"/>
        <v>4.5233971820111947</v>
      </c>
      <c r="D57" s="4">
        <v>2</v>
      </c>
      <c r="E57" s="4"/>
      <c r="F57" s="4"/>
      <c r="G57" s="4"/>
      <c r="H57" s="4"/>
      <c r="I57" s="4"/>
      <c r="J57" s="4"/>
      <c r="L57" s="5"/>
    </row>
    <row r="58" spans="1:16" x14ac:dyDescent="0.35">
      <c r="A58" s="10" t="s">
        <v>38</v>
      </c>
      <c r="B58" s="4">
        <v>4.6636499999999996</v>
      </c>
      <c r="C58" s="4">
        <f t="shared" si="7"/>
        <v>4.6158986296081839</v>
      </c>
      <c r="D58" s="4">
        <v>1</v>
      </c>
      <c r="E58" s="4"/>
      <c r="F58" s="4"/>
      <c r="G58" s="4"/>
      <c r="H58" s="4"/>
      <c r="I58" s="4"/>
      <c r="J58" s="4"/>
      <c r="L58" s="5"/>
    </row>
    <row r="59" spans="1:16" x14ac:dyDescent="0.35">
      <c r="A59" s="10" t="s">
        <v>39</v>
      </c>
      <c r="B59" s="4">
        <v>4.7754500000000002</v>
      </c>
      <c r="C59" s="4">
        <f>((B59-G$49)/G$55)+G$49</f>
        <v>4.7237928585215219</v>
      </c>
      <c r="D59" s="4">
        <v>2</v>
      </c>
      <c r="E59" s="4"/>
      <c r="F59" s="4"/>
      <c r="G59" s="4"/>
      <c r="H59" s="4"/>
      <c r="I59" s="4"/>
      <c r="J59" s="4"/>
    </row>
  </sheetData>
  <mergeCells count="2">
    <mergeCell ref="A21:J21"/>
    <mergeCell ref="A22:J22"/>
  </mergeCells>
  <phoneticPr fontId="2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EmmaLi Tsai</dc:creator>
  <cp:lastModifiedBy>EmmaLi Tsai</cp:lastModifiedBy>
  <dcterms:created xsi:type="dcterms:W3CDTF">2020-12-10T18:40:56Z</dcterms:created>
  <dcterms:modified xsi:type="dcterms:W3CDTF">2020-12-10T20:14:16Z</dcterms:modified>
</cp:coreProperties>
</file>