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A064687E-44F1-E04E-8695-034945188E37}" xr6:coauthVersionLast="47" xr6:coauthVersionMax="47" xr10:uidLastSave="{00000000-0000-0000-0000-000000000000}"/>
  <bookViews>
    <workbookView xWindow="0" yWindow="780" windowWidth="30240" windowHeight="17180" activeTab="2" xr2:uid="{C3538AC8-E899-2A47-BF41-04CCB9B459B4}"/>
  </bookViews>
  <sheets>
    <sheet name="Table from CoreWind" sheetId="1" r:id="rId1"/>
    <sheet name="Pairing Failure Modes &amp; Effects" sheetId="3" r:id="rId2"/>
    <sheet name="Conditional Probabilities" sheetId="4" r:id="rId3"/>
    <sheet name="Conditional Probabilities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4" l="1"/>
  <c r="AA6" i="5" l="1"/>
  <c r="AA7" i="5" s="1"/>
  <c r="AA8" i="5" s="1"/>
  <c r="Z7" i="5"/>
  <c r="Z6" i="5"/>
  <c r="AC6" i="5" l="1"/>
  <c r="AB7" i="5"/>
  <c r="AC7" i="5"/>
  <c r="AB6" i="5"/>
  <c r="Z8" i="5"/>
  <c r="AD6" i="5" l="1"/>
  <c r="AE6" i="5" s="1"/>
  <c r="AD7" i="5"/>
  <c r="AE7" i="5" s="1"/>
  <c r="AB8" i="5"/>
  <c r="AC8" i="5"/>
  <c r="C10" i="4"/>
  <c r="AD8" i="5" l="1"/>
  <c r="AE8" i="5" s="1"/>
  <c r="AB7" i="4"/>
  <c r="AC7" i="4"/>
  <c r="AD7" i="4" s="1"/>
  <c r="AE7" i="4" s="1"/>
  <c r="AA7" i="4"/>
  <c r="Z7" i="4"/>
  <c r="AE6" i="4"/>
  <c r="AE5" i="4"/>
  <c r="AD6" i="4"/>
  <c r="AD5" i="4"/>
  <c r="AC6" i="4"/>
  <c r="AC5" i="4"/>
  <c r="AB6" i="4"/>
  <c r="AB5" i="4"/>
  <c r="AA6" i="4"/>
  <c r="AA5" i="4"/>
  <c r="Z6" i="4"/>
  <c r="Z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" i="4"/>
  <c r="U49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50" i="4"/>
  <c r="U51" i="4"/>
  <c r="U5" i="4"/>
  <c r="T5" i="4"/>
  <c r="T6" i="4"/>
  <c r="T7" i="4"/>
  <c r="T8" i="4"/>
  <c r="T9" i="4"/>
  <c r="T10" i="4"/>
  <c r="T11" i="4"/>
  <c r="T12" i="4"/>
  <c r="V12" i="4" s="1"/>
  <c r="T13" i="4"/>
  <c r="T14" i="4"/>
  <c r="V14" i="4" s="1"/>
  <c r="T15" i="4"/>
  <c r="T16" i="4"/>
  <c r="T17" i="4"/>
  <c r="T18" i="4"/>
  <c r="T19" i="4"/>
  <c r="T20" i="4"/>
  <c r="T21" i="4"/>
  <c r="T22" i="4"/>
  <c r="V22" i="4" s="1"/>
  <c r="T23" i="4"/>
  <c r="T24" i="4"/>
  <c r="V24" i="4" s="1"/>
  <c r="T25" i="4"/>
  <c r="T26" i="4"/>
  <c r="T27" i="4"/>
  <c r="T28" i="4"/>
  <c r="T29" i="4"/>
  <c r="T30" i="4"/>
  <c r="T31" i="4"/>
  <c r="T32" i="4"/>
  <c r="T33" i="4"/>
  <c r="T34" i="4"/>
  <c r="T35" i="4"/>
  <c r="T36" i="4"/>
  <c r="V36" i="4" s="1"/>
  <c r="T37" i="4"/>
  <c r="T38" i="4"/>
  <c r="V38" i="4" s="1"/>
  <c r="T39" i="4"/>
  <c r="T40" i="4"/>
  <c r="T41" i="4"/>
  <c r="T42" i="4"/>
  <c r="T43" i="4"/>
  <c r="T44" i="4"/>
  <c r="T45" i="4"/>
  <c r="T46" i="4"/>
  <c r="V46" i="4" s="1"/>
  <c r="T47" i="4"/>
  <c r="T48" i="4"/>
  <c r="V48" i="4" s="1"/>
  <c r="T49" i="4"/>
  <c r="T50" i="4"/>
  <c r="V50" i="4" s="1"/>
  <c r="T51" i="4"/>
  <c r="V5" i="4"/>
  <c r="C5" i="4"/>
  <c r="F8" i="4" s="1"/>
  <c r="C50" i="4"/>
  <c r="H42" i="4" s="1"/>
  <c r="I42" i="4" s="1"/>
  <c r="C49" i="4"/>
  <c r="C48" i="4"/>
  <c r="H41" i="4" s="1"/>
  <c r="I41" i="4" s="1"/>
  <c r="C45" i="4"/>
  <c r="H55" i="4" s="1"/>
  <c r="J55" i="4" s="1"/>
  <c r="G28" i="3"/>
  <c r="C42" i="4"/>
  <c r="H38" i="4" s="1"/>
  <c r="I38" i="4" s="1"/>
  <c r="C43" i="4"/>
  <c r="C40" i="4"/>
  <c r="H36" i="4" s="1"/>
  <c r="I36" i="4" s="1"/>
  <c r="C39" i="4"/>
  <c r="H51" i="4" s="1"/>
  <c r="C38" i="4"/>
  <c r="H34" i="4" s="1"/>
  <c r="I34" i="4" s="1"/>
  <c r="C37" i="4"/>
  <c r="H33" i="4" s="1"/>
  <c r="I33" i="4" s="1"/>
  <c r="C31" i="4"/>
  <c r="H14" i="4" s="1"/>
  <c r="I14" i="4" s="1"/>
  <c r="C29" i="4"/>
  <c r="H26" i="4" s="1"/>
  <c r="I26" i="4" s="1"/>
  <c r="C28" i="4"/>
  <c r="C27" i="4"/>
  <c r="C25" i="4"/>
  <c r="C22" i="4"/>
  <c r="C21" i="4"/>
  <c r="C17" i="4"/>
  <c r="C15" i="4"/>
  <c r="C13" i="4"/>
  <c r="H24" i="4" s="1"/>
  <c r="I24" i="4" s="1"/>
  <c r="C9" i="4"/>
  <c r="H20" i="4" s="1"/>
  <c r="I20" i="4" s="1"/>
  <c r="G4" i="3"/>
  <c r="C32" i="4" s="1"/>
  <c r="N4" i="3"/>
  <c r="C7" i="4" s="1"/>
  <c r="F33" i="4" s="1"/>
  <c r="H23" i="3"/>
  <c r="H16" i="3"/>
  <c r="C16" i="4" s="1"/>
  <c r="H13" i="3"/>
  <c r="C11" i="4" s="1"/>
  <c r="H22" i="4" s="1"/>
  <c r="I22" i="4" s="1"/>
  <c r="H14" i="3"/>
  <c r="H15" i="3"/>
  <c r="H12" i="3"/>
  <c r="C12" i="4" s="1"/>
  <c r="H23" i="4" s="1"/>
  <c r="I23" i="4" s="1"/>
  <c r="G13" i="3"/>
  <c r="C35" i="4" s="1"/>
  <c r="H18" i="4" s="1"/>
  <c r="I18" i="4" s="1"/>
  <c r="H30" i="3"/>
  <c r="G30" i="3"/>
  <c r="G14" i="3"/>
  <c r="C36" i="4" s="1"/>
  <c r="H48" i="4" s="1"/>
  <c r="G15" i="3"/>
  <c r="G12" i="3"/>
  <c r="G5" i="3"/>
  <c r="H5" i="3"/>
  <c r="C6" i="4" s="1"/>
  <c r="F18" i="4" s="1"/>
  <c r="H6" i="3"/>
  <c r="H7" i="4" s="1"/>
  <c r="I7" i="4" s="1"/>
  <c r="H7" i="3"/>
  <c r="H8" i="3"/>
  <c r="H9" i="3"/>
  <c r="C14" i="4" s="1"/>
  <c r="H25" i="4" s="1"/>
  <c r="I25" i="4" s="1"/>
  <c r="H10" i="3"/>
  <c r="H11" i="3"/>
  <c r="C8" i="4" s="1"/>
  <c r="F43" i="4" s="1"/>
  <c r="H17" i="3"/>
  <c r="N17" i="3" s="1"/>
  <c r="H18" i="3"/>
  <c r="H19" i="3"/>
  <c r="H20" i="3"/>
  <c r="C23" i="4" s="1"/>
  <c r="H21" i="3"/>
  <c r="C24" i="4" s="1"/>
  <c r="H22" i="3"/>
  <c r="H24" i="3"/>
  <c r="C26" i="4" s="1"/>
  <c r="H25" i="3"/>
  <c r="H26" i="3"/>
  <c r="H27" i="3"/>
  <c r="H28" i="3"/>
  <c r="H29" i="3"/>
  <c r="H31" i="3"/>
  <c r="C30" i="4" s="1"/>
  <c r="H4" i="3"/>
  <c r="G18" i="3"/>
  <c r="C41" i="4" s="1"/>
  <c r="H53" i="4" s="1"/>
  <c r="G6" i="3"/>
  <c r="G7" i="3"/>
  <c r="C34" i="4" s="1"/>
  <c r="H17" i="4" s="1"/>
  <c r="I17" i="4" s="1"/>
  <c r="G8" i="3"/>
  <c r="G9" i="3"/>
  <c r="C33" i="4" s="1"/>
  <c r="G10" i="3"/>
  <c r="G11" i="3"/>
  <c r="G16" i="3"/>
  <c r="G17" i="3"/>
  <c r="G19" i="3"/>
  <c r="G20" i="3"/>
  <c r="G21" i="3"/>
  <c r="G22" i="3"/>
  <c r="C44" i="4" s="1"/>
  <c r="G23" i="3"/>
  <c r="G24" i="3"/>
  <c r="G25" i="3"/>
  <c r="C47" i="4" s="1"/>
  <c r="H56" i="4" s="1"/>
  <c r="J56" i="4" s="1"/>
  <c r="G26" i="3"/>
  <c r="C46" i="4" s="1"/>
  <c r="G27" i="3"/>
  <c r="G29" i="3"/>
  <c r="G31" i="3"/>
  <c r="C51" i="4" s="1"/>
  <c r="H15" i="4" l="1"/>
  <c r="I15" i="4" s="1"/>
  <c r="H9" i="4"/>
  <c r="I9" i="4" s="1"/>
  <c r="H16" i="4"/>
  <c r="I16" i="4" s="1"/>
  <c r="H10" i="4"/>
  <c r="I10" i="4" s="1"/>
  <c r="V34" i="4"/>
  <c r="C20" i="4"/>
  <c r="V16" i="4"/>
  <c r="V26" i="4"/>
  <c r="V10" i="4"/>
  <c r="F25" i="4"/>
  <c r="J25" i="4" s="1"/>
  <c r="K25" i="4" s="1"/>
  <c r="F35" i="4"/>
  <c r="F37" i="4"/>
  <c r="H29" i="4"/>
  <c r="I29" i="4" s="1"/>
  <c r="F24" i="4"/>
  <c r="J24" i="4" s="1"/>
  <c r="K24" i="4" s="1"/>
  <c r="F36" i="4"/>
  <c r="H28" i="4"/>
  <c r="I28" i="4" s="1"/>
  <c r="V41" i="4"/>
  <c r="V28" i="4"/>
  <c r="V39" i="4"/>
  <c r="H30" i="4"/>
  <c r="I30" i="4" s="1"/>
  <c r="H39" i="4"/>
  <c r="I39" i="4" s="1"/>
  <c r="H11" i="4"/>
  <c r="I11" i="4" s="1"/>
  <c r="H46" i="4"/>
  <c r="J46" i="4" s="1"/>
  <c r="V29" i="4"/>
  <c r="V40" i="4"/>
  <c r="V51" i="4"/>
  <c r="V15" i="4"/>
  <c r="F58" i="4"/>
  <c r="V17" i="4"/>
  <c r="V27" i="4"/>
  <c r="F23" i="4"/>
  <c r="H59" i="4"/>
  <c r="I59" i="4" s="1"/>
  <c r="J23" i="4"/>
  <c r="K23" i="4" s="1"/>
  <c r="H31" i="4"/>
  <c r="I31" i="4" s="1"/>
  <c r="H57" i="4"/>
  <c r="I57" i="4" s="1"/>
  <c r="V13" i="4"/>
  <c r="H40" i="4"/>
  <c r="I40" i="4" s="1"/>
  <c r="J18" i="4"/>
  <c r="K18" i="4" s="1"/>
  <c r="V21" i="4"/>
  <c r="F13" i="4"/>
  <c r="H45" i="4"/>
  <c r="J45" i="4" s="1"/>
  <c r="V44" i="4"/>
  <c r="V32" i="4"/>
  <c r="V20" i="4"/>
  <c r="V8" i="4"/>
  <c r="V37" i="4"/>
  <c r="V47" i="4"/>
  <c r="V23" i="4"/>
  <c r="H47" i="4"/>
  <c r="V33" i="4"/>
  <c r="F14" i="4"/>
  <c r="J14" i="4" s="1"/>
  <c r="K14" i="4" s="1"/>
  <c r="H21" i="4"/>
  <c r="I21" i="4" s="1"/>
  <c r="H44" i="4"/>
  <c r="I44" i="4" s="1"/>
  <c r="V43" i="4"/>
  <c r="V31" i="4"/>
  <c r="V19" i="4"/>
  <c r="V7" i="4"/>
  <c r="V49" i="4"/>
  <c r="V25" i="4"/>
  <c r="V35" i="4"/>
  <c r="V11" i="4"/>
  <c r="V45" i="4"/>
  <c r="V9" i="4"/>
  <c r="H32" i="4"/>
  <c r="I32" i="4" s="1"/>
  <c r="V42" i="4"/>
  <c r="V30" i="4"/>
  <c r="V18" i="4"/>
  <c r="V6" i="4"/>
  <c r="J53" i="4"/>
  <c r="I53" i="4"/>
  <c r="J51" i="4"/>
  <c r="I51" i="4"/>
  <c r="K51" i="4" s="1"/>
  <c r="J48" i="4"/>
  <c r="I48" i="4"/>
  <c r="K48" i="4" s="1"/>
  <c r="J36" i="4"/>
  <c r="K36" i="4" s="1"/>
  <c r="J33" i="4"/>
  <c r="K33" i="4" s="1"/>
  <c r="F6" i="4"/>
  <c r="H12" i="4"/>
  <c r="I12" i="4" s="1"/>
  <c r="F16" i="4"/>
  <c r="J16" i="4" s="1"/>
  <c r="K16" i="4" s="1"/>
  <c r="F38" i="4"/>
  <c r="J38" i="4" s="1"/>
  <c r="K38" i="4" s="1"/>
  <c r="F17" i="4"/>
  <c r="J17" i="4" s="1"/>
  <c r="K17" i="4" s="1"/>
  <c r="F27" i="4"/>
  <c r="F39" i="4"/>
  <c r="H27" i="4"/>
  <c r="I27" i="4" s="1"/>
  <c r="H54" i="4"/>
  <c r="H8" i="4"/>
  <c r="I8" i="4" s="1"/>
  <c r="F12" i="4"/>
  <c r="F22" i="4"/>
  <c r="J22" i="4" s="1"/>
  <c r="K22" i="4" s="1"/>
  <c r="F34" i="4"/>
  <c r="J34" i="4" s="1"/>
  <c r="K34" i="4" s="1"/>
  <c r="F15" i="4"/>
  <c r="J15" i="4" s="1"/>
  <c r="K15" i="4" s="1"/>
  <c r="F7" i="4"/>
  <c r="J7" i="4" s="1"/>
  <c r="K7" i="4" s="1"/>
  <c r="F26" i="4"/>
  <c r="J26" i="4" s="1"/>
  <c r="K26" i="4" s="1"/>
  <c r="H43" i="4"/>
  <c r="I43" i="4" s="1"/>
  <c r="F28" i="4"/>
  <c r="F10" i="4"/>
  <c r="H37" i="4"/>
  <c r="I37" i="4" s="1"/>
  <c r="H52" i="4"/>
  <c r="F11" i="4"/>
  <c r="H5" i="4"/>
  <c r="I5" i="4" s="1"/>
  <c r="F19" i="4"/>
  <c r="F31" i="4"/>
  <c r="H19" i="4"/>
  <c r="I19" i="4" s="1"/>
  <c r="H35" i="4"/>
  <c r="I35" i="4" s="1"/>
  <c r="H50" i="4"/>
  <c r="I56" i="4"/>
  <c r="K56" i="4" s="1"/>
  <c r="H58" i="4"/>
  <c r="I58" i="4" s="1"/>
  <c r="F9" i="4"/>
  <c r="J9" i="4" s="1"/>
  <c r="K9" i="4" s="1"/>
  <c r="F40" i="4"/>
  <c r="H13" i="4"/>
  <c r="I13" i="4" s="1"/>
  <c r="F41" i="4"/>
  <c r="J41" i="4" s="1"/>
  <c r="K41" i="4" s="1"/>
  <c r="F30" i="4"/>
  <c r="H6" i="4"/>
  <c r="I6" i="4" s="1"/>
  <c r="F20" i="4"/>
  <c r="J20" i="4" s="1"/>
  <c r="K20" i="4" s="1"/>
  <c r="F32" i="4"/>
  <c r="H49" i="4"/>
  <c r="I55" i="4"/>
  <c r="K55" i="4" s="1"/>
  <c r="F5" i="4"/>
  <c r="F29" i="4"/>
  <c r="J29" i="4" s="1"/>
  <c r="K29" i="4" s="1"/>
  <c r="F42" i="4"/>
  <c r="J42" i="4" s="1"/>
  <c r="K42" i="4" s="1"/>
  <c r="F21" i="4"/>
  <c r="N18" i="3"/>
  <c r="C18" i="4" s="1"/>
  <c r="N19" i="3"/>
  <c r="C19" i="4" s="1"/>
  <c r="J21" i="4" l="1"/>
  <c r="K21" i="4" s="1"/>
  <c r="J31" i="4"/>
  <c r="K31" i="4" s="1"/>
  <c r="J10" i="4"/>
  <c r="K10" i="4" s="1"/>
  <c r="J59" i="4"/>
  <c r="K59" i="4" s="1"/>
  <c r="J30" i="4"/>
  <c r="K30" i="4" s="1"/>
  <c r="J39" i="4"/>
  <c r="K39" i="4" s="1"/>
  <c r="J28" i="4"/>
  <c r="K28" i="4" s="1"/>
  <c r="I46" i="4"/>
  <c r="K46" i="4" s="1"/>
  <c r="J57" i="4"/>
  <c r="K57" i="4" s="1"/>
  <c r="J11" i="4"/>
  <c r="K11" i="4" s="1"/>
  <c r="J35" i="4"/>
  <c r="K35" i="4" s="1"/>
  <c r="J40" i="4"/>
  <c r="K40" i="4" s="1"/>
  <c r="J13" i="4"/>
  <c r="J47" i="4"/>
  <c r="I47" i="4"/>
  <c r="K47" i="4" s="1"/>
  <c r="K53" i="4"/>
  <c r="J32" i="4"/>
  <c r="K32" i="4" s="1"/>
  <c r="J27" i="4"/>
  <c r="K27" i="4" s="1"/>
  <c r="I45" i="4"/>
  <c r="K45" i="4" s="1"/>
  <c r="J44" i="4"/>
  <c r="K44" i="4" s="1"/>
  <c r="J58" i="4"/>
  <c r="K58" i="4" s="1"/>
  <c r="J49" i="4"/>
  <c r="I49" i="4"/>
  <c r="K49" i="4" s="1"/>
  <c r="I50" i="4"/>
  <c r="J50" i="4"/>
  <c r="J19" i="4"/>
  <c r="K19" i="4" s="1"/>
  <c r="K13" i="4"/>
  <c r="J52" i="4"/>
  <c r="I52" i="4"/>
  <c r="K52" i="4" s="1"/>
  <c r="J6" i="4"/>
  <c r="K6" i="4" s="1"/>
  <c r="J43" i="4"/>
  <c r="K43" i="4" s="1"/>
  <c r="J5" i="4"/>
  <c r="K5" i="4" s="1"/>
  <c r="I54" i="4"/>
  <c r="J54" i="4"/>
  <c r="J37" i="4"/>
  <c r="K37" i="4" s="1"/>
  <c r="J12" i="4"/>
  <c r="K12" i="4" s="1"/>
  <c r="J8" i="4"/>
  <c r="K8" i="4" s="1"/>
  <c r="M5" i="4" l="1"/>
  <c r="K54" i="4"/>
  <c r="K50" i="4"/>
</calcChain>
</file>

<file path=xl/sharedStrings.xml><?xml version="1.0" encoding="utf-8"?>
<sst xmlns="http://schemas.openxmlformats.org/spreadsheetml/2006/main" count="436" uniqueCount="205">
  <si>
    <t>Component</t>
  </si>
  <si>
    <t>Minor Failure</t>
  </si>
  <si>
    <t>Major Failure</t>
  </si>
  <si>
    <t>Replacements</t>
  </si>
  <si>
    <t>Direct Drive Generator</t>
  </si>
  <si>
    <t>Power converter</t>
  </si>
  <si>
    <t>Main shaft</t>
  </si>
  <si>
    <t>power electical system</t>
  </si>
  <si>
    <t>yaw system</t>
  </si>
  <si>
    <t>pitch system</t>
  </si>
  <si>
    <t>blades</t>
  </si>
  <si>
    <t>pumps of active ballast system</t>
  </si>
  <si>
    <t>mooring line</t>
  </si>
  <si>
    <t>anchor</t>
  </si>
  <si>
    <t>marine growth removal</t>
  </si>
  <si>
    <t>dynamic cable</t>
  </si>
  <si>
    <t>bouyancy modules</t>
  </si>
  <si>
    <t>export cable</t>
  </si>
  <si>
    <t>oss corrective maintenance</t>
  </si>
  <si>
    <t>Repair Time (Minor)</t>
  </si>
  <si>
    <t>Repair Time (Major)</t>
  </si>
  <si>
    <t>Repair Time (Replacement)</t>
  </si>
  <si>
    <t>Lead Time (Minor)</t>
  </si>
  <si>
    <t>Lead Time (Major)</t>
  </si>
  <si>
    <t>Lead Time (Repair)</t>
  </si>
  <si>
    <t>chain</t>
  </si>
  <si>
    <t>synthetic rope</t>
  </si>
  <si>
    <t>wire rope</t>
  </si>
  <si>
    <t>single anchor</t>
  </si>
  <si>
    <t>shared anchor</t>
  </si>
  <si>
    <t>clump weights or floats</t>
  </si>
  <si>
    <t>static cable</t>
  </si>
  <si>
    <t>ballast system failure</t>
  </si>
  <si>
    <t>tower structural</t>
  </si>
  <si>
    <t>generator &amp; gearbox</t>
  </si>
  <si>
    <t>turbine controls</t>
  </si>
  <si>
    <t>cable protection system</t>
  </si>
  <si>
    <t>offshore joints</t>
  </si>
  <si>
    <t>terminations</t>
  </si>
  <si>
    <t>tether and anchor systems</t>
  </si>
  <si>
    <t>connectors</t>
  </si>
  <si>
    <t>Failure Modes (Direct Connections)</t>
  </si>
  <si>
    <t>Lefftover Failure Modes</t>
  </si>
  <si>
    <t>RNA Structural</t>
  </si>
  <si>
    <t>change in mooring profile</t>
  </si>
  <si>
    <t>excess mooring loads</t>
  </si>
  <si>
    <t>mooring line nonfunctional</t>
  </si>
  <si>
    <t>shared line nonfunctional</t>
  </si>
  <si>
    <t>Failure Effects (Direct Connections)</t>
  </si>
  <si>
    <t>excess anchor load</t>
  </si>
  <si>
    <t>anchor dragging</t>
  </si>
  <si>
    <t>change in cable profile</t>
  </si>
  <si>
    <t>excessive load on cable</t>
  </si>
  <si>
    <t>array cable loss of connectivity</t>
  </si>
  <si>
    <t>Incorrect turbine operation</t>
  </si>
  <si>
    <t>Increased turbine loads</t>
  </si>
  <si>
    <t>Vessel or aircraft collision</t>
  </si>
  <si>
    <t>Turbine parked</t>
  </si>
  <si>
    <t>Reduced power output</t>
  </si>
  <si>
    <t>Drift off station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</si>
  <si>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</si>
  <si>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</si>
  <si>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</si>
  <si>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</si>
  <si>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</si>
  <si>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</si>
  <si>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</si>
  <si>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</si>
  <si>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</si>
  <si>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</si>
  <si>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Anchor dragging</t>
  </si>
  <si>
    <t>Change in cable profile</t>
  </si>
  <si>
    <t>Array cable: Loss of connectivity</t>
  </si>
  <si>
    <t>Substation/grid interruption</t>
  </si>
  <si>
    <t>Reduced AEP</t>
  </si>
  <si>
    <t>RNA structural</t>
  </si>
  <si>
    <t>platform (structural integrity)</t>
  </si>
  <si>
    <t>platform (watertightness)</t>
  </si>
  <si>
    <t>Increased turbine loads/acceleration</t>
  </si>
  <si>
    <t>Falling topside components</t>
  </si>
  <si>
    <t>Compromised buoyancy/stability</t>
  </si>
  <si>
    <t>Large hydrostatic offset (angle of list/loll or draft change)</t>
  </si>
  <si>
    <t>buoyancy modules</t>
  </si>
  <si>
    <t>Vessel or Aircraft Collision</t>
  </si>
  <si>
    <t>Excess Anchor Loads</t>
  </si>
  <si>
    <t>Excessive loadg on cable</t>
  </si>
  <si>
    <t>Average Minor/Major Failure</t>
  </si>
  <si>
    <t>Average Major Failure/ Replacement</t>
  </si>
  <si>
    <t xml:space="preserve">Large hydrostatic offset </t>
  </si>
  <si>
    <t>Average of Turbine Replacements</t>
  </si>
  <si>
    <t>Platform (structural)</t>
  </si>
  <si>
    <t>Platform (watertightness)</t>
  </si>
  <si>
    <t>Leftover Failure Effects</t>
  </si>
  <si>
    <t>Lower Bound</t>
  </si>
  <si>
    <t>Higher Bound</t>
  </si>
  <si>
    <t>Midpoint</t>
  </si>
  <si>
    <t>Probability of Second Failure Given First Failure</t>
  </si>
  <si>
    <t>First Failure</t>
  </si>
  <si>
    <t>Second Failure</t>
  </si>
  <si>
    <t>Name</t>
  </si>
  <si>
    <t>Probability</t>
  </si>
  <si>
    <t>The rest of these calculations are done in Python</t>
  </si>
  <si>
    <t>Conditional Probabilities</t>
  </si>
  <si>
    <t>Lower bound</t>
  </si>
  <si>
    <t>Upper Bound</t>
  </si>
  <si>
    <t>Parent Probability</t>
  </si>
  <si>
    <t>Excessive load on cable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</si>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</sst>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_(* #,##0.0000000000000_);_(* \(#,##0.00000000000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F6FF"/>
        <bgColor indexed="64"/>
      </patternFill>
    </fill>
    <fill>
      <patternFill patternType="solid">
        <fgColor rgb="FFFFF6F0"/>
        <bgColor indexed="64"/>
      </patternFill>
    </fill>
    <fill>
      <patternFill patternType="solid">
        <fgColor rgb="FFDFEDFF"/>
        <bgColor indexed="64"/>
      </patternFill>
    </fill>
    <fill>
      <patternFill patternType="solid">
        <fgColor rgb="FFF7FFF2"/>
        <bgColor indexed="64"/>
      </patternFill>
    </fill>
    <fill>
      <patternFill patternType="solid">
        <fgColor rgb="FFFFFFDA"/>
        <bgColor indexed="64"/>
      </patternFill>
    </fill>
    <fill>
      <patternFill patternType="solid">
        <fgColor rgb="FFF2EBFF"/>
        <bgColor indexed="64"/>
      </patternFill>
    </fill>
    <fill>
      <patternFill patternType="solid">
        <fgColor rgb="FFFFE8EF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9" xfId="0" applyBorder="1" applyAlignment="1">
      <alignment wrapText="1"/>
    </xf>
    <xf numFmtId="0" fontId="0" fillId="5" borderId="10" xfId="0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2" borderId="16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2" borderId="20" xfId="0" applyFill="1" applyBorder="1" applyAlignment="1">
      <alignment horizontal="left" wrapText="1"/>
    </xf>
    <xf numFmtId="0" fontId="0" fillId="2" borderId="21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0" fillId="0" borderId="25" xfId="0" applyBorder="1"/>
    <xf numFmtId="0" fontId="0" fillId="4" borderId="22" xfId="0" applyFill="1" applyBorder="1" applyAlignment="1">
      <alignment horizontal="left"/>
    </xf>
    <xf numFmtId="0" fontId="0" fillId="2" borderId="22" xfId="0" applyFill="1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0" fillId="6" borderId="32" xfId="0" applyFill="1" applyBorder="1" applyAlignment="1">
      <alignment wrapText="1"/>
    </xf>
    <xf numFmtId="0" fontId="0" fillId="6" borderId="33" xfId="0" applyFill="1" applyBorder="1" applyAlignment="1">
      <alignment wrapText="1"/>
    </xf>
    <xf numFmtId="0" fontId="0" fillId="3" borderId="21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  <xf numFmtId="0" fontId="0" fillId="3" borderId="17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3" xfId="0" applyFill="1" applyBorder="1" applyAlignment="1">
      <alignment horizontal="left" wrapText="1"/>
    </xf>
    <xf numFmtId="0" fontId="0" fillId="3" borderId="34" xfId="0" applyFill="1" applyBorder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11" xfId="0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  <xf numFmtId="0" fontId="0" fillId="7" borderId="31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horizontal="right"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0" borderId="37" xfId="0" applyBorder="1" applyAlignment="1">
      <alignment wrapText="1"/>
    </xf>
    <xf numFmtId="0" fontId="0" fillId="5" borderId="10" xfId="0" applyFill="1" applyBorder="1" applyAlignment="1">
      <alignment horizontal="left"/>
    </xf>
    <xf numFmtId="0" fontId="0" fillId="8" borderId="11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4" borderId="11" xfId="0" applyFill="1" applyBorder="1" applyAlignment="1">
      <alignment horizontal="left"/>
    </xf>
    <xf numFmtId="0" fontId="0" fillId="2" borderId="11" xfId="0" applyFill="1" applyBorder="1" applyAlignment="1">
      <alignment horizontal="left" wrapText="1"/>
    </xf>
    <xf numFmtId="0" fontId="0" fillId="4" borderId="14" xfId="0" applyFill="1" applyBorder="1" applyAlignment="1">
      <alignment horizontal="left"/>
    </xf>
    <xf numFmtId="0" fontId="0" fillId="2" borderId="14" xfId="0" applyFill="1" applyBorder="1" applyAlignment="1">
      <alignment horizontal="left" wrapText="1"/>
    </xf>
    <xf numFmtId="0" fontId="0" fillId="9" borderId="31" xfId="0" applyFill="1" applyBorder="1" applyAlignment="1">
      <alignment wrapText="1"/>
    </xf>
    <xf numFmtId="0" fontId="0" fillId="9" borderId="14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31" xfId="0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14" xfId="0" applyFill="1" applyBorder="1" applyAlignment="1">
      <alignment wrapText="1"/>
    </xf>
    <xf numFmtId="0" fontId="0" fillId="9" borderId="0" xfId="0" applyFill="1"/>
    <xf numFmtId="0" fontId="0" fillId="6" borderId="38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36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0" borderId="27" xfId="0" applyBorder="1"/>
    <xf numFmtId="0" fontId="0" fillId="0" borderId="15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2" borderId="18" xfId="0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6" borderId="3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3" borderId="40" xfId="0" applyFill="1" applyBorder="1" applyAlignment="1">
      <alignment horizontal="left" wrapText="1"/>
    </xf>
    <xf numFmtId="0" fontId="0" fillId="9" borderId="11" xfId="0" applyFill="1" applyBorder="1" applyAlignment="1">
      <alignment wrapText="1"/>
    </xf>
    <xf numFmtId="0" fontId="0" fillId="10" borderId="30" xfId="0" applyFill="1" applyBorder="1" applyAlignment="1">
      <alignment wrapText="1"/>
    </xf>
    <xf numFmtId="0" fontId="0" fillId="10" borderId="27" xfId="0" applyFill="1" applyBorder="1" applyAlignment="1">
      <alignment wrapText="1"/>
    </xf>
    <xf numFmtId="0" fontId="0" fillId="10" borderId="41" xfId="0" applyFill="1" applyBorder="1" applyAlignment="1">
      <alignment wrapText="1"/>
    </xf>
    <xf numFmtId="0" fontId="1" fillId="3" borderId="42" xfId="0" applyFont="1" applyFill="1" applyBorder="1" applyAlignment="1">
      <alignment wrapText="1"/>
    </xf>
    <xf numFmtId="0" fontId="0" fillId="0" borderId="43" xfId="0" applyBorder="1"/>
    <xf numFmtId="0" fontId="1" fillId="3" borderId="43" xfId="0" applyFont="1" applyFill="1" applyBorder="1" applyAlignment="1">
      <alignment wrapText="1"/>
    </xf>
    <xf numFmtId="0" fontId="1" fillId="3" borderId="27" xfId="0" applyFont="1" applyFill="1" applyBorder="1" applyAlignment="1">
      <alignment wrapText="1"/>
    </xf>
    <xf numFmtId="0" fontId="1" fillId="3" borderId="44" xfId="0" applyFont="1" applyFill="1" applyBorder="1" applyAlignment="1">
      <alignment wrapText="1"/>
    </xf>
    <xf numFmtId="0" fontId="0" fillId="0" borderId="45" xfId="0" applyBorder="1"/>
    <xf numFmtId="0" fontId="1" fillId="4" borderId="45" xfId="0" applyFont="1" applyFill="1" applyBorder="1" applyAlignment="1">
      <alignment wrapText="1"/>
    </xf>
    <xf numFmtId="0" fontId="0" fillId="2" borderId="15" xfId="0" applyFill="1" applyBorder="1" applyAlignment="1">
      <alignment horizontal="left" wrapText="1"/>
    </xf>
    <xf numFmtId="0" fontId="0" fillId="0" borderId="15" xfId="0" applyBorder="1" applyAlignment="1">
      <alignment horizontal="right" wrapText="1"/>
    </xf>
    <xf numFmtId="0" fontId="0" fillId="4" borderId="22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8" borderId="30" xfId="0" applyFill="1" applyBorder="1" applyAlignment="1">
      <alignment horizontal="right" wrapText="1"/>
    </xf>
    <xf numFmtId="0" fontId="0" fillId="8" borderId="27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8" borderId="26" xfId="0" applyFill="1" applyBorder="1" applyAlignment="1">
      <alignment horizontal="right" wrapText="1"/>
    </xf>
    <xf numFmtId="0" fontId="0" fillId="8" borderId="28" xfId="0" applyFill="1" applyBorder="1" applyAlignment="1">
      <alignment horizontal="right" wrapText="1"/>
    </xf>
    <xf numFmtId="0" fontId="0" fillId="2" borderId="24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43" xfId="0" applyFill="1" applyBorder="1"/>
    <xf numFmtId="0" fontId="0" fillId="0" borderId="45" xfId="0" applyFill="1" applyBorder="1"/>
    <xf numFmtId="0" fontId="0" fillId="0" borderId="0" xfId="0" applyFill="1" applyAlignment="1"/>
    <xf numFmtId="0" fontId="2" fillId="0" borderId="0" xfId="0" applyFont="1" applyFill="1" applyAlignment="1"/>
    <xf numFmtId="0" fontId="1" fillId="11" borderId="42" xfId="0" applyFont="1" applyFill="1" applyBorder="1" applyAlignment="1">
      <alignment wrapText="1"/>
    </xf>
    <xf numFmtId="0" fontId="1" fillId="11" borderId="27" xfId="0" applyFont="1" applyFill="1" applyBorder="1" applyAlignment="1">
      <alignment wrapText="1"/>
    </xf>
    <xf numFmtId="0" fontId="1" fillId="11" borderId="44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ont="1" applyFill="1"/>
    <xf numFmtId="0" fontId="0" fillId="12" borderId="0" xfId="0" applyFont="1" applyFill="1" applyAlignme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 applyBorder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7FFF2"/>
        </patternFill>
      </fill>
    </dxf>
  </dxfs>
  <tableStyles count="0" defaultTableStyle="TableStyleMedium2" defaultPivotStyle="PivotStyleLight16"/>
  <colors>
    <mruColors>
      <color rgb="FFFFE8EF"/>
      <color rgb="FFF2EBFF"/>
      <color rgb="FFFFFFDA"/>
      <color rgb="FFF7FFF2"/>
      <color rgb="FFFFF6F0"/>
      <color rgb="FFDFEDFF"/>
      <color rgb="FFE4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8069-0F51-FE4A-8823-F3A8DFE6B248}">
  <dimension ref="B3:L20"/>
  <sheetViews>
    <sheetView workbookViewId="0"/>
  </sheetViews>
  <sheetFormatPr baseColWidth="10" defaultRowHeight="16" x14ac:dyDescent="0.2"/>
  <cols>
    <col min="3" max="3" width="22.33203125" customWidth="1"/>
    <col min="4" max="12" width="13.5" customWidth="1"/>
    <col min="14" max="14" width="22.33203125" customWidth="1"/>
    <col min="18" max="18" width="18.83203125" customWidth="1"/>
    <col min="19" max="19" width="20.1640625" customWidth="1"/>
  </cols>
  <sheetData>
    <row r="3" spans="2:12" ht="42" customHeight="1" x14ac:dyDescent="0.2">
      <c r="C3" s="92" t="s">
        <v>0</v>
      </c>
      <c r="D3" s="92" t="s">
        <v>1</v>
      </c>
      <c r="E3" s="92" t="s">
        <v>19</v>
      </c>
      <c r="F3" s="92" t="s">
        <v>22</v>
      </c>
      <c r="G3" s="92" t="s">
        <v>2</v>
      </c>
      <c r="H3" s="92" t="s">
        <v>20</v>
      </c>
      <c r="I3" s="92" t="s">
        <v>23</v>
      </c>
      <c r="J3" s="92" t="s">
        <v>3</v>
      </c>
      <c r="K3" s="92" t="s">
        <v>21</v>
      </c>
      <c r="L3" s="92" t="s">
        <v>24</v>
      </c>
    </row>
    <row r="4" spans="2:12" ht="22" customHeight="1" x14ac:dyDescent="0.2">
      <c r="C4" s="90" t="s">
        <v>4</v>
      </c>
      <c r="D4" s="91">
        <v>0.54600000000000004</v>
      </c>
      <c r="E4" s="91">
        <v>13</v>
      </c>
      <c r="F4" s="91">
        <v>0</v>
      </c>
      <c r="G4" s="91">
        <v>0.03</v>
      </c>
      <c r="H4" s="91">
        <v>49</v>
      </c>
      <c r="I4" s="91">
        <v>48</v>
      </c>
      <c r="J4" s="91">
        <v>8.9999999999999993E-3</v>
      </c>
      <c r="K4" s="91">
        <v>244</v>
      </c>
      <c r="L4" s="91">
        <v>336</v>
      </c>
    </row>
    <row r="5" spans="2:12" ht="24" customHeight="1" x14ac:dyDescent="0.2">
      <c r="C5" s="20" t="s">
        <v>5</v>
      </c>
      <c r="D5" s="87">
        <v>0.53800000000000003</v>
      </c>
      <c r="E5" s="87">
        <v>14</v>
      </c>
      <c r="F5" s="87">
        <v>0</v>
      </c>
      <c r="G5" s="87">
        <v>0.33800000000000002</v>
      </c>
      <c r="H5" s="87">
        <v>28</v>
      </c>
      <c r="I5" s="87">
        <v>48</v>
      </c>
      <c r="J5" s="87">
        <v>7.6999999999999999E-2</v>
      </c>
      <c r="K5" s="87">
        <v>170</v>
      </c>
      <c r="L5" s="87">
        <v>168</v>
      </c>
    </row>
    <row r="6" spans="2:12" ht="23" customHeight="1" x14ac:dyDescent="0.2">
      <c r="B6" s="86"/>
      <c r="C6" s="20" t="s">
        <v>6</v>
      </c>
      <c r="D6" s="87">
        <v>0.23100000000000001</v>
      </c>
      <c r="E6" s="87">
        <v>10</v>
      </c>
      <c r="F6" s="87">
        <v>0</v>
      </c>
      <c r="G6" s="87">
        <v>2.5999999999999999E-2</v>
      </c>
      <c r="H6" s="87">
        <v>36</v>
      </c>
      <c r="I6" s="87">
        <v>48</v>
      </c>
      <c r="J6" s="87">
        <v>8.9999999999999993E-3</v>
      </c>
      <c r="K6" s="87">
        <v>144</v>
      </c>
      <c r="L6" s="87">
        <v>168</v>
      </c>
    </row>
    <row r="7" spans="2:12" ht="22" customHeight="1" x14ac:dyDescent="0.2">
      <c r="C7" s="20" t="s">
        <v>7</v>
      </c>
      <c r="D7" s="87">
        <v>0.35799999999999998</v>
      </c>
      <c r="E7" s="87">
        <v>10</v>
      </c>
      <c r="F7" s="87">
        <v>0</v>
      </c>
      <c r="G7" s="87">
        <v>1.6E-2</v>
      </c>
      <c r="H7" s="87">
        <v>28</v>
      </c>
      <c r="I7" s="87">
        <v>48</v>
      </c>
      <c r="J7" s="87">
        <v>2E-3</v>
      </c>
      <c r="K7" s="87">
        <v>54</v>
      </c>
      <c r="L7" s="87">
        <v>168</v>
      </c>
    </row>
    <row r="8" spans="2:12" ht="23" customHeight="1" x14ac:dyDescent="0.2">
      <c r="C8" s="20" t="s">
        <v>8</v>
      </c>
      <c r="D8" s="87">
        <v>0.16200000000000001</v>
      </c>
      <c r="E8" s="87">
        <v>10</v>
      </c>
      <c r="F8" s="87">
        <v>0</v>
      </c>
      <c r="G8" s="87">
        <v>6.0000000000000001E-3</v>
      </c>
      <c r="H8" s="87">
        <v>40</v>
      </c>
      <c r="I8" s="87">
        <v>48</v>
      </c>
      <c r="J8" s="87">
        <v>1E-3</v>
      </c>
      <c r="K8" s="87">
        <v>147</v>
      </c>
      <c r="L8" s="87">
        <v>168</v>
      </c>
    </row>
    <row r="9" spans="2:12" ht="23" customHeight="1" x14ac:dyDescent="0.2">
      <c r="C9" s="20" t="s">
        <v>9</v>
      </c>
      <c r="D9" s="87">
        <v>0.82399999999999995</v>
      </c>
      <c r="E9" s="87">
        <v>18</v>
      </c>
      <c r="F9" s="87">
        <v>0</v>
      </c>
      <c r="G9" s="87">
        <v>0.17899999999999999</v>
      </c>
      <c r="H9" s="87">
        <v>38</v>
      </c>
      <c r="I9" s="87">
        <v>48</v>
      </c>
      <c r="J9" s="87">
        <v>1E-3</v>
      </c>
      <c r="K9" s="87">
        <v>75</v>
      </c>
      <c r="L9" s="87">
        <v>168</v>
      </c>
    </row>
    <row r="10" spans="2:12" ht="23" customHeight="1" x14ac:dyDescent="0.2">
      <c r="C10" s="20" t="s">
        <v>10</v>
      </c>
      <c r="D10" s="87">
        <v>0.45600000000000002</v>
      </c>
      <c r="E10" s="87">
        <v>8</v>
      </c>
      <c r="F10" s="87">
        <v>0</v>
      </c>
      <c r="G10" s="87">
        <v>0.01</v>
      </c>
      <c r="H10" s="87">
        <v>42</v>
      </c>
      <c r="I10" s="87">
        <v>48</v>
      </c>
      <c r="J10" s="87">
        <v>1E-3</v>
      </c>
      <c r="K10" s="87">
        <v>864</v>
      </c>
      <c r="L10" s="87">
        <v>336</v>
      </c>
    </row>
    <row r="11" spans="2:12" ht="37" customHeight="1" x14ac:dyDescent="0.2">
      <c r="C11" s="20" t="s">
        <v>11</v>
      </c>
      <c r="D11" s="87">
        <v>0.01</v>
      </c>
      <c r="E11" s="87"/>
      <c r="F11" s="87">
        <v>0</v>
      </c>
      <c r="G11" s="87"/>
      <c r="H11" s="87"/>
      <c r="I11" s="87"/>
      <c r="J11" s="87"/>
      <c r="K11" s="87"/>
      <c r="L11" s="87"/>
    </row>
    <row r="12" spans="2:12" ht="45" customHeight="1" x14ac:dyDescent="0.2">
      <c r="C12" s="88" t="s">
        <v>12</v>
      </c>
      <c r="D12" s="89">
        <v>0</v>
      </c>
      <c r="E12" s="89"/>
      <c r="F12" s="89"/>
      <c r="G12" s="87">
        <v>1.4999999999999999E-2</v>
      </c>
      <c r="H12" s="89">
        <v>240</v>
      </c>
      <c r="I12" s="89">
        <v>336</v>
      </c>
      <c r="J12" s="89">
        <v>1.2500000000000001E-2</v>
      </c>
      <c r="K12" s="89">
        <v>360</v>
      </c>
      <c r="L12" s="89">
        <v>336</v>
      </c>
    </row>
    <row r="13" spans="2:12" ht="23" customHeight="1" x14ac:dyDescent="0.2">
      <c r="C13" s="106" t="s">
        <v>13</v>
      </c>
      <c r="D13" s="107"/>
      <c r="E13" s="107"/>
      <c r="F13" s="107"/>
      <c r="G13" s="89">
        <v>1.4999999999999999E-2</v>
      </c>
      <c r="H13" s="89">
        <v>240</v>
      </c>
      <c r="I13" s="89">
        <v>336</v>
      </c>
      <c r="J13" s="89">
        <v>1.2500000000000001E-2</v>
      </c>
      <c r="K13" s="89">
        <v>360</v>
      </c>
      <c r="L13" s="89">
        <v>336</v>
      </c>
    </row>
    <row r="14" spans="2:12" ht="22" customHeight="1" x14ac:dyDescent="0.2">
      <c r="C14" s="106"/>
      <c r="D14" s="107"/>
      <c r="E14" s="107"/>
      <c r="F14" s="107"/>
      <c r="G14" s="89"/>
      <c r="H14" s="89"/>
      <c r="I14" s="89"/>
      <c r="J14" s="89"/>
      <c r="K14" s="89"/>
      <c r="L14" s="89"/>
    </row>
    <row r="15" spans="2:12" ht="35" customHeight="1" x14ac:dyDescent="0.2">
      <c r="C15" s="20" t="s">
        <v>14</v>
      </c>
      <c r="D15" s="89">
        <v>0.12</v>
      </c>
      <c r="E15" s="89"/>
      <c r="F15" s="89"/>
      <c r="G15" s="89"/>
      <c r="H15" s="89">
        <v>40</v>
      </c>
      <c r="I15" s="89">
        <v>48</v>
      </c>
      <c r="J15" s="89"/>
      <c r="K15" s="89"/>
      <c r="L15" s="89"/>
    </row>
    <row r="16" spans="2:12" ht="22" customHeight="1" x14ac:dyDescent="0.2">
      <c r="C16" s="88" t="s">
        <v>15</v>
      </c>
      <c r="D16" s="107"/>
      <c r="E16" s="107"/>
      <c r="F16" s="107"/>
      <c r="G16" s="89">
        <v>2.5000000000000001E-2</v>
      </c>
      <c r="H16" s="89">
        <v>240</v>
      </c>
      <c r="I16" s="89">
        <v>336</v>
      </c>
      <c r="J16" s="89">
        <v>1.6E-2</v>
      </c>
      <c r="K16" s="89">
        <v>360</v>
      </c>
      <c r="L16" s="89">
        <v>336</v>
      </c>
    </row>
    <row r="17" spans="3:12" ht="37" customHeight="1" x14ac:dyDescent="0.2">
      <c r="C17" s="88"/>
      <c r="D17" s="107"/>
      <c r="E17" s="107"/>
      <c r="F17" s="107"/>
      <c r="G17" s="89"/>
      <c r="H17" s="89"/>
      <c r="I17" s="89"/>
      <c r="J17" s="89"/>
      <c r="K17" s="89"/>
      <c r="L17" s="89"/>
    </row>
    <row r="18" spans="3:12" ht="17" x14ac:dyDescent="0.2">
      <c r="C18" s="20" t="s">
        <v>16</v>
      </c>
      <c r="D18" s="87"/>
      <c r="E18" s="87"/>
      <c r="F18" s="87"/>
      <c r="G18" s="87"/>
      <c r="H18" s="87"/>
      <c r="I18" s="87"/>
      <c r="J18" s="87">
        <v>3.3000000000000002E-2</v>
      </c>
      <c r="K18" s="87">
        <v>40</v>
      </c>
      <c r="L18" s="87">
        <v>168</v>
      </c>
    </row>
    <row r="19" spans="3:12" ht="17" x14ac:dyDescent="0.2">
      <c r="C19" s="20" t="s">
        <v>17</v>
      </c>
      <c r="D19" s="87"/>
      <c r="E19" s="87"/>
      <c r="F19" s="87"/>
      <c r="G19" s="87">
        <v>0.02</v>
      </c>
      <c r="H19" s="87">
        <v>60</v>
      </c>
      <c r="I19" s="87">
        <v>48</v>
      </c>
      <c r="J19" s="87"/>
      <c r="K19" s="87"/>
      <c r="L19" s="87"/>
    </row>
    <row r="20" spans="3:12" ht="34" x14ac:dyDescent="0.2">
      <c r="C20" s="20" t="s">
        <v>18</v>
      </c>
      <c r="D20" s="87">
        <v>0.2</v>
      </c>
      <c r="E20" s="87">
        <v>12</v>
      </c>
      <c r="F20" s="87">
        <v>0</v>
      </c>
      <c r="G20" s="87">
        <v>0.01</v>
      </c>
      <c r="H20" s="87">
        <v>60</v>
      </c>
      <c r="I20" s="87">
        <v>48</v>
      </c>
      <c r="J20" s="87"/>
      <c r="K20" s="87"/>
      <c r="L20" s="87"/>
    </row>
  </sheetData>
  <mergeCells count="7">
    <mergeCell ref="C13:C14"/>
    <mergeCell ref="F16:F17"/>
    <mergeCell ref="E16:E17"/>
    <mergeCell ref="D16:D17"/>
    <mergeCell ref="D13:D14"/>
    <mergeCell ref="E13:E14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5B1F-EB09-7647-85C5-A22B5BB2D017}">
  <dimension ref="B3:N31"/>
  <sheetViews>
    <sheetView workbookViewId="0">
      <selection activeCell="G28" sqref="G28"/>
    </sheetView>
  </sheetViews>
  <sheetFormatPr baseColWidth="10" defaultRowHeight="16" x14ac:dyDescent="0.2"/>
  <cols>
    <col min="3" max="3" width="20.5" customWidth="1"/>
    <col min="4" max="4" width="18.83203125" customWidth="1"/>
    <col min="5" max="6" width="22.33203125" customWidth="1"/>
    <col min="7" max="7" width="13.5" customWidth="1"/>
    <col min="8" max="8" width="12.6640625" customWidth="1"/>
    <col min="9" max="11" width="13.5" customWidth="1"/>
    <col min="13" max="13" width="22.33203125" customWidth="1"/>
    <col min="14" max="14" width="13.1640625" customWidth="1"/>
    <col min="17" max="17" width="18.83203125" customWidth="1"/>
    <col min="18" max="18" width="20.1640625" customWidth="1"/>
  </cols>
  <sheetData>
    <row r="3" spans="2:14" ht="53" customHeight="1" x14ac:dyDescent="0.2">
      <c r="C3" s="35" t="s">
        <v>42</v>
      </c>
      <c r="D3" s="36" t="s">
        <v>41</v>
      </c>
      <c r="E3" s="36" t="s">
        <v>0</v>
      </c>
      <c r="F3" s="36" t="s">
        <v>48</v>
      </c>
      <c r="G3" s="36" t="s">
        <v>86</v>
      </c>
      <c r="H3" s="36" t="s">
        <v>87</v>
      </c>
      <c r="I3" s="36" t="s">
        <v>1</v>
      </c>
      <c r="J3" s="36" t="s">
        <v>2</v>
      </c>
      <c r="K3" s="36" t="s">
        <v>3</v>
      </c>
      <c r="M3" s="77" t="s">
        <v>92</v>
      </c>
      <c r="N3" s="54" t="s">
        <v>89</v>
      </c>
    </row>
    <row r="4" spans="2:14" ht="40" customHeight="1" x14ac:dyDescent="0.2">
      <c r="C4" s="7"/>
      <c r="D4" s="25" t="s">
        <v>34</v>
      </c>
      <c r="E4" s="85" t="s">
        <v>4</v>
      </c>
      <c r="F4" s="39" t="s">
        <v>54</v>
      </c>
      <c r="G4" s="74">
        <f>AVERAGE(I4,J4)</f>
        <v>0.28800000000000003</v>
      </c>
      <c r="H4" s="71">
        <f>AVERAGE(J4,K4)</f>
        <v>1.95E-2</v>
      </c>
      <c r="I4" s="2">
        <v>0.54600000000000004</v>
      </c>
      <c r="J4" s="2">
        <v>0.03</v>
      </c>
      <c r="K4" s="2">
        <v>8.9999999999999993E-3</v>
      </c>
      <c r="M4" s="44" t="s">
        <v>56</v>
      </c>
      <c r="N4" s="76">
        <f>AVERAGE(K4:K11)</f>
        <v>1.3625E-2</v>
      </c>
    </row>
    <row r="5" spans="2:14" ht="42" customHeight="1" x14ac:dyDescent="0.2">
      <c r="C5" s="57"/>
      <c r="D5" s="24"/>
      <c r="E5" s="93"/>
      <c r="F5" s="94" t="s">
        <v>78</v>
      </c>
      <c r="G5" s="75">
        <f>AVERAGE(I5,J5)</f>
        <v>0.28800000000000003</v>
      </c>
      <c r="H5" s="70">
        <f>AVERAGE(J5,K5)</f>
        <v>1.95E-2</v>
      </c>
      <c r="I5" s="18">
        <v>0.54600000000000004</v>
      </c>
      <c r="J5" s="18">
        <v>0.03</v>
      </c>
      <c r="K5" s="18">
        <v>8.9999999999999993E-3</v>
      </c>
    </row>
    <row r="6" spans="2:14" ht="24" customHeight="1" x14ac:dyDescent="0.2">
      <c r="C6" s="9"/>
      <c r="D6" s="28"/>
      <c r="E6" s="23" t="s">
        <v>5</v>
      </c>
      <c r="F6" s="37" t="s">
        <v>58</v>
      </c>
      <c r="G6" s="73">
        <f t="shared" ref="G6:G11" si="0">AVERAGE(I6,J6)</f>
        <v>0.43800000000000006</v>
      </c>
      <c r="H6" s="70">
        <f t="shared" ref="H6:H31" si="1">AVERAGE(J6,K6)</f>
        <v>0.20750000000000002</v>
      </c>
      <c r="I6" s="18">
        <v>0.53800000000000003</v>
      </c>
      <c r="J6" s="18">
        <v>0.33800000000000002</v>
      </c>
      <c r="K6" s="18">
        <v>7.6999999999999999E-2</v>
      </c>
    </row>
    <row r="7" spans="2:14" ht="23" customHeight="1" x14ac:dyDescent="0.2">
      <c r="B7" s="29"/>
      <c r="C7" s="10"/>
      <c r="D7" s="26" t="s">
        <v>33</v>
      </c>
      <c r="E7" s="21" t="s">
        <v>6</v>
      </c>
      <c r="F7" s="38" t="s">
        <v>57</v>
      </c>
      <c r="G7" s="72">
        <f t="shared" si="0"/>
        <v>0.1285</v>
      </c>
      <c r="H7" s="69">
        <f t="shared" si="1"/>
        <v>1.7499999999999998E-2</v>
      </c>
      <c r="I7" s="3">
        <v>0.23100000000000001</v>
      </c>
      <c r="J7" s="3">
        <v>2.5999999999999999E-2</v>
      </c>
      <c r="K7" s="3">
        <v>8.9999999999999993E-3</v>
      </c>
    </row>
    <row r="8" spans="2:14" ht="22" customHeight="1" x14ac:dyDescent="0.2">
      <c r="C8" s="10"/>
      <c r="D8" s="27"/>
      <c r="E8" s="21" t="s">
        <v>7</v>
      </c>
      <c r="F8" s="43"/>
      <c r="G8" s="74">
        <f t="shared" si="0"/>
        <v>0.187</v>
      </c>
      <c r="H8" s="71">
        <f t="shared" si="1"/>
        <v>9.0000000000000011E-3</v>
      </c>
      <c r="I8" s="4">
        <v>0.35799999999999998</v>
      </c>
      <c r="J8" s="4">
        <v>1.6E-2</v>
      </c>
      <c r="K8" s="4">
        <v>2E-3</v>
      </c>
    </row>
    <row r="9" spans="2:14" ht="23" customHeight="1" x14ac:dyDescent="0.2">
      <c r="C9" s="11"/>
      <c r="D9" s="108" t="s">
        <v>35</v>
      </c>
      <c r="E9" s="22" t="s">
        <v>8</v>
      </c>
      <c r="F9" s="41" t="s">
        <v>60</v>
      </c>
      <c r="G9" s="96">
        <f t="shared" si="0"/>
        <v>8.4000000000000005E-2</v>
      </c>
      <c r="H9" s="95">
        <f t="shared" si="1"/>
        <v>3.5000000000000001E-3</v>
      </c>
      <c r="I9" s="1">
        <v>0.16200000000000001</v>
      </c>
      <c r="J9" s="1">
        <v>6.0000000000000001E-3</v>
      </c>
      <c r="K9" s="1">
        <v>1E-3</v>
      </c>
    </row>
    <row r="10" spans="2:14" ht="23" customHeight="1" x14ac:dyDescent="0.2">
      <c r="C10" s="9"/>
      <c r="D10" s="110"/>
      <c r="E10" s="23" t="s">
        <v>9</v>
      </c>
      <c r="F10" s="42"/>
      <c r="G10" s="72">
        <f t="shared" si="0"/>
        <v>0.50149999999999995</v>
      </c>
      <c r="H10" s="69">
        <f t="shared" si="1"/>
        <v>0.09</v>
      </c>
      <c r="I10" s="3">
        <v>0.82399999999999995</v>
      </c>
      <c r="J10" s="3">
        <v>0.17899999999999999</v>
      </c>
      <c r="K10" s="3">
        <v>1E-3</v>
      </c>
    </row>
    <row r="11" spans="2:14" ht="40" customHeight="1" x14ac:dyDescent="0.2">
      <c r="C11" s="10" t="s">
        <v>43</v>
      </c>
      <c r="D11" s="28"/>
      <c r="E11" s="21" t="s">
        <v>10</v>
      </c>
      <c r="F11" s="37" t="s">
        <v>79</v>
      </c>
      <c r="G11" s="73">
        <f t="shared" si="0"/>
        <v>0.23300000000000001</v>
      </c>
      <c r="H11" s="70">
        <f t="shared" si="1"/>
        <v>5.4999999999999997E-3</v>
      </c>
      <c r="I11" s="61">
        <v>0.45600000000000002</v>
      </c>
      <c r="J11" s="61">
        <v>0.01</v>
      </c>
      <c r="K11" s="61">
        <v>1E-3</v>
      </c>
    </row>
    <row r="12" spans="2:14" ht="40" customHeight="1" x14ac:dyDescent="0.2">
      <c r="C12" s="11"/>
      <c r="D12" s="25" t="s">
        <v>32</v>
      </c>
      <c r="E12" s="78" t="s">
        <v>11</v>
      </c>
      <c r="F12" s="49" t="s">
        <v>80</v>
      </c>
      <c r="G12" s="96">
        <f t="shared" ref="G12:G15" si="2">AVERAGE(I12,J12)</f>
        <v>0.01</v>
      </c>
      <c r="H12" s="59">
        <f>I12/10</f>
        <v>1E-3</v>
      </c>
      <c r="I12" s="2">
        <v>0.01</v>
      </c>
      <c r="J12" s="60"/>
      <c r="K12" s="60"/>
    </row>
    <row r="13" spans="2:14" ht="30" customHeight="1" x14ac:dyDescent="0.2">
      <c r="C13" s="56" t="s">
        <v>90</v>
      </c>
      <c r="D13" s="8"/>
      <c r="E13" s="79"/>
      <c r="F13" s="44" t="s">
        <v>59</v>
      </c>
      <c r="G13" s="97">
        <f t="shared" ref="G13" si="3">AVERAGE(I13,J13)</f>
        <v>0.01</v>
      </c>
      <c r="H13" s="59">
        <f t="shared" ref="H13:H15" si="4">I13/10</f>
        <v>1E-3</v>
      </c>
      <c r="I13" s="2">
        <v>0.01</v>
      </c>
      <c r="J13" s="60"/>
      <c r="K13" s="60"/>
    </row>
    <row r="14" spans="2:14" ht="30" customHeight="1" x14ac:dyDescent="0.2">
      <c r="C14" s="56" t="s">
        <v>91</v>
      </c>
      <c r="D14" s="8"/>
      <c r="E14" s="79"/>
      <c r="F14" s="48" t="s">
        <v>88</v>
      </c>
      <c r="G14" s="97">
        <f t="shared" ref="G14" si="5">AVERAGE(I14,J14)</f>
        <v>0.01</v>
      </c>
      <c r="H14" s="59">
        <f t="shared" si="4"/>
        <v>1E-3</v>
      </c>
      <c r="I14" s="2">
        <v>0.01</v>
      </c>
      <c r="J14" s="60"/>
      <c r="K14" s="60"/>
    </row>
    <row r="15" spans="2:14" ht="21" customHeight="1" x14ac:dyDescent="0.2">
      <c r="C15" s="56"/>
      <c r="D15" s="8"/>
      <c r="E15" s="79"/>
      <c r="F15" s="48" t="s">
        <v>61</v>
      </c>
      <c r="G15" s="97">
        <f t="shared" si="2"/>
        <v>0.01</v>
      </c>
      <c r="H15" s="59">
        <f t="shared" si="4"/>
        <v>1E-3</v>
      </c>
      <c r="I15" s="2">
        <v>0.01</v>
      </c>
      <c r="J15" s="60"/>
      <c r="K15" s="60"/>
    </row>
    <row r="16" spans="2:14" ht="22" customHeight="1" x14ac:dyDescent="0.2">
      <c r="C16" s="9"/>
      <c r="D16" s="28"/>
      <c r="E16" s="80"/>
      <c r="F16" s="42" t="s">
        <v>62</v>
      </c>
      <c r="G16" s="72">
        <f t="shared" ref="G16:G27" si="6">AVERAGE(I16,J16)</f>
        <v>0.01</v>
      </c>
      <c r="H16" s="51">
        <f>I16/10</f>
        <v>1E-3</v>
      </c>
      <c r="I16" s="3">
        <v>0.01</v>
      </c>
      <c r="J16" s="58"/>
      <c r="K16" s="58"/>
    </row>
    <row r="17" spans="3:14" ht="45" customHeight="1" x14ac:dyDescent="0.2">
      <c r="C17" s="6" t="s">
        <v>30</v>
      </c>
      <c r="D17" s="27" t="s">
        <v>25</v>
      </c>
      <c r="E17" s="81" t="s">
        <v>12</v>
      </c>
      <c r="F17" s="39" t="s">
        <v>44</v>
      </c>
      <c r="G17" s="72">
        <f t="shared" si="6"/>
        <v>1.4999999999999999E-2</v>
      </c>
      <c r="H17" s="69">
        <f t="shared" si="1"/>
        <v>1.375E-2</v>
      </c>
      <c r="I17" s="114"/>
      <c r="J17" s="1">
        <v>1.4999999999999999E-2</v>
      </c>
      <c r="K17" s="5">
        <v>1.2500000000000001E-2</v>
      </c>
      <c r="M17" s="44" t="s">
        <v>63</v>
      </c>
      <c r="N17" s="76">
        <f>2*H17-(H17*H17)</f>
        <v>2.73109375E-2</v>
      </c>
    </row>
    <row r="18" spans="3:14" ht="45" customHeight="1" x14ac:dyDescent="0.2">
      <c r="C18" s="7" t="s">
        <v>40</v>
      </c>
      <c r="D18" s="25" t="s">
        <v>26</v>
      </c>
      <c r="E18" s="82"/>
      <c r="F18" s="39" t="s">
        <v>45</v>
      </c>
      <c r="G18" s="72">
        <f t="shared" si="6"/>
        <v>1.4999999999999999E-2</v>
      </c>
      <c r="H18" s="69">
        <f t="shared" si="1"/>
        <v>1.375E-2</v>
      </c>
      <c r="I18" s="112"/>
      <c r="J18" s="1">
        <v>1.4999999999999999E-2</v>
      </c>
      <c r="K18" s="5">
        <v>1.2500000000000001E-2</v>
      </c>
      <c r="M18" s="44" t="s">
        <v>64</v>
      </c>
      <c r="N18" s="76">
        <f>H17+H24-(H17*H24)</f>
        <v>3.3968125000000002E-2</v>
      </c>
    </row>
    <row r="19" spans="3:14" ht="24" customHeight="1" x14ac:dyDescent="0.2">
      <c r="C19" s="7"/>
      <c r="D19" s="25" t="s">
        <v>27</v>
      </c>
      <c r="E19" s="82"/>
      <c r="F19" s="39" t="s">
        <v>46</v>
      </c>
      <c r="G19" s="72">
        <f t="shared" si="6"/>
        <v>1.4999999999999999E-2</v>
      </c>
      <c r="H19" s="69">
        <f t="shared" si="1"/>
        <v>1.375E-2</v>
      </c>
      <c r="I19" s="112"/>
      <c r="J19" s="1">
        <v>1.4999999999999999E-2</v>
      </c>
      <c r="K19" s="5">
        <v>1.2500000000000001E-2</v>
      </c>
      <c r="M19" s="44" t="s">
        <v>65</v>
      </c>
      <c r="N19" s="76">
        <f>H21+H24-(H21*H24)</f>
        <v>3.3968125000000002E-2</v>
      </c>
    </row>
    <row r="20" spans="3:14" ht="45" customHeight="1" x14ac:dyDescent="0.2">
      <c r="C20" s="9"/>
      <c r="D20" s="28"/>
      <c r="E20" s="82"/>
      <c r="F20" s="42" t="s">
        <v>47</v>
      </c>
      <c r="G20" s="72">
        <f t="shared" si="6"/>
        <v>1.4999999999999999E-2</v>
      </c>
      <c r="H20" s="69">
        <f t="shared" si="1"/>
        <v>1.375E-2</v>
      </c>
      <c r="I20" s="115"/>
      <c r="J20" s="1">
        <v>1.4999999999999999E-2</v>
      </c>
      <c r="K20" s="5">
        <v>1.2500000000000001E-2</v>
      </c>
    </row>
    <row r="21" spans="3:14" ht="23" customHeight="1" x14ac:dyDescent="0.2">
      <c r="C21" s="11"/>
      <c r="D21" s="27" t="s">
        <v>28</v>
      </c>
      <c r="E21" s="116" t="s">
        <v>13</v>
      </c>
      <c r="F21" s="39" t="s">
        <v>49</v>
      </c>
      <c r="G21" s="72">
        <f t="shared" si="6"/>
        <v>1.4999999999999999E-2</v>
      </c>
      <c r="H21" s="69">
        <f t="shared" si="1"/>
        <v>1.375E-2</v>
      </c>
      <c r="I21" s="114"/>
      <c r="J21" s="5">
        <v>1.4999999999999999E-2</v>
      </c>
      <c r="K21" s="5">
        <v>1.2500000000000001E-2</v>
      </c>
    </row>
    <row r="22" spans="3:14" ht="22" customHeight="1" x14ac:dyDescent="0.2">
      <c r="C22" s="7"/>
      <c r="D22" s="25" t="s">
        <v>29</v>
      </c>
      <c r="E22" s="117"/>
      <c r="F22" s="44" t="s">
        <v>50</v>
      </c>
      <c r="G22" s="98">
        <f t="shared" si="6"/>
        <v>1.4999999999999999E-2</v>
      </c>
      <c r="H22" s="69">
        <f t="shared" si="1"/>
        <v>1.375E-2</v>
      </c>
      <c r="I22" s="113"/>
      <c r="J22" s="5">
        <v>1.4999999999999999E-2</v>
      </c>
      <c r="K22" s="5">
        <v>1.2500000000000001E-2</v>
      </c>
    </row>
    <row r="23" spans="3:14" ht="35" customHeight="1" x14ac:dyDescent="0.2">
      <c r="C23" s="12"/>
      <c r="D23" s="32"/>
      <c r="E23" s="19" t="s">
        <v>14</v>
      </c>
      <c r="F23" s="40"/>
      <c r="G23" s="72">
        <f t="shared" si="6"/>
        <v>0.12</v>
      </c>
      <c r="H23" s="51">
        <f>I23/10</f>
        <v>1.2E-2</v>
      </c>
      <c r="I23" s="34">
        <v>0.12</v>
      </c>
      <c r="J23" s="53"/>
      <c r="K23" s="53"/>
    </row>
    <row r="24" spans="3:14" ht="22" customHeight="1" x14ac:dyDescent="0.2">
      <c r="C24" s="14" t="s">
        <v>31</v>
      </c>
      <c r="D24" s="108" t="s">
        <v>15</v>
      </c>
      <c r="E24" s="83" t="s">
        <v>15</v>
      </c>
      <c r="F24" s="41" t="s">
        <v>51</v>
      </c>
      <c r="G24" s="72">
        <f t="shared" si="6"/>
        <v>2.5000000000000001E-2</v>
      </c>
      <c r="H24" s="69">
        <f t="shared" si="1"/>
        <v>2.0500000000000001E-2</v>
      </c>
      <c r="I24" s="111"/>
      <c r="J24" s="47">
        <v>2.5000000000000001E-2</v>
      </c>
      <c r="K24" s="47">
        <v>1.6E-2</v>
      </c>
    </row>
    <row r="25" spans="3:14" ht="40" customHeight="1" x14ac:dyDescent="0.2">
      <c r="C25" s="16" t="s">
        <v>36</v>
      </c>
      <c r="D25" s="109"/>
      <c r="E25" s="82"/>
      <c r="F25" s="39" t="s">
        <v>52</v>
      </c>
      <c r="G25" s="72">
        <f t="shared" si="6"/>
        <v>2.5000000000000001E-2</v>
      </c>
      <c r="H25" s="69">
        <f t="shared" si="1"/>
        <v>2.0500000000000001E-2</v>
      </c>
      <c r="I25" s="112"/>
      <c r="J25" s="47">
        <v>2.5000000000000001E-2</v>
      </c>
      <c r="K25" s="47">
        <v>1.6E-2</v>
      </c>
    </row>
    <row r="26" spans="3:14" ht="37" customHeight="1" x14ac:dyDescent="0.2">
      <c r="C26" s="16" t="s">
        <v>39</v>
      </c>
      <c r="D26" s="109"/>
      <c r="E26" s="82"/>
      <c r="F26" s="39"/>
      <c r="G26" s="72">
        <f t="shared" si="6"/>
        <v>2.5000000000000001E-2</v>
      </c>
      <c r="H26" s="69">
        <f t="shared" si="1"/>
        <v>2.0500000000000001E-2</v>
      </c>
      <c r="I26" s="112"/>
      <c r="J26" s="47">
        <v>2.5000000000000001E-2</v>
      </c>
      <c r="K26" s="47">
        <v>1.6E-2</v>
      </c>
    </row>
    <row r="27" spans="3:14" ht="22" customHeight="1" x14ac:dyDescent="0.2">
      <c r="C27" s="17" t="s">
        <v>38</v>
      </c>
      <c r="D27" s="110"/>
      <c r="E27" s="84"/>
      <c r="F27" s="42"/>
      <c r="G27" s="72">
        <f t="shared" si="6"/>
        <v>2.5000000000000001E-2</v>
      </c>
      <c r="H27" s="69">
        <f t="shared" si="1"/>
        <v>2.0500000000000001E-2</v>
      </c>
      <c r="I27" s="113"/>
      <c r="J27" s="47">
        <v>2.5000000000000001E-2</v>
      </c>
      <c r="K27" s="47">
        <v>1.6E-2</v>
      </c>
    </row>
    <row r="28" spans="3:14" ht="17" x14ac:dyDescent="0.2">
      <c r="C28" s="12"/>
      <c r="D28" s="33" t="s">
        <v>16</v>
      </c>
      <c r="E28" s="19" t="s">
        <v>16</v>
      </c>
      <c r="F28" s="42"/>
      <c r="G28" s="51">
        <f>K28*10</f>
        <v>0.33</v>
      </c>
      <c r="H28" s="69">
        <f t="shared" si="1"/>
        <v>3.3000000000000002E-2</v>
      </c>
      <c r="I28" s="52"/>
      <c r="J28" s="52"/>
      <c r="K28" s="13">
        <v>3.3000000000000002E-2</v>
      </c>
    </row>
    <row r="29" spans="3:14" ht="34" x14ac:dyDescent="0.2">
      <c r="C29" s="62"/>
      <c r="D29" s="30"/>
      <c r="E29" s="31" t="s">
        <v>17</v>
      </c>
      <c r="F29" s="41" t="s">
        <v>53</v>
      </c>
      <c r="G29" s="74">
        <f>AVERAGE(I29,J29)</f>
        <v>0.02</v>
      </c>
      <c r="H29" s="71">
        <f t="shared" si="1"/>
        <v>0.02</v>
      </c>
      <c r="I29" s="63"/>
      <c r="J29" s="15">
        <v>0.02</v>
      </c>
      <c r="K29" s="63"/>
    </row>
    <row r="30" spans="3:14" ht="34" x14ac:dyDescent="0.2">
      <c r="C30" s="62"/>
      <c r="D30" s="65"/>
      <c r="E30" s="66"/>
      <c r="F30" s="55" t="s">
        <v>73</v>
      </c>
      <c r="G30" s="73">
        <f>AVERAGE(I30,J30)</f>
        <v>0.10500000000000001</v>
      </c>
      <c r="H30" s="70">
        <f t="shared" ref="H30" si="7">AVERAGE(J30,K30)</f>
        <v>0.01</v>
      </c>
      <c r="I30" s="18">
        <v>0.2</v>
      </c>
      <c r="J30" s="18">
        <v>0.01</v>
      </c>
      <c r="K30" s="64"/>
    </row>
    <row r="31" spans="3:14" ht="20" customHeight="1" x14ac:dyDescent="0.2">
      <c r="C31" s="57"/>
      <c r="D31" s="67" t="s">
        <v>37</v>
      </c>
      <c r="E31" s="68" t="s">
        <v>18</v>
      </c>
      <c r="F31" s="50" t="s">
        <v>74</v>
      </c>
      <c r="G31" s="73">
        <f>AVERAGE(I31,J31)</f>
        <v>0.10500000000000001</v>
      </c>
      <c r="H31" s="70">
        <f t="shared" si="1"/>
        <v>0.01</v>
      </c>
      <c r="I31" s="18">
        <v>0.2</v>
      </c>
      <c r="J31" s="18">
        <v>0.01</v>
      </c>
      <c r="K31" s="64"/>
    </row>
  </sheetData>
  <mergeCells count="6">
    <mergeCell ref="D24:D27"/>
    <mergeCell ref="I24:I27"/>
    <mergeCell ref="D9:D10"/>
    <mergeCell ref="I17:I20"/>
    <mergeCell ref="E21:E22"/>
    <mergeCell ref="I21:I22"/>
  </mergeCells>
  <conditionalFormatting sqref="I4:K31">
    <cfRule type="notContainsBlanks" dxfId="6" priority="1">
      <formula>LEN(TRIM(I4))&gt;0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D4F1-A2BC-0B42-962A-C68F52B3972A}">
  <dimension ref="A3:AE63"/>
  <sheetViews>
    <sheetView tabSelected="1" topLeftCell="A38" zoomScale="156" zoomScaleNormal="130" workbookViewId="0">
      <selection activeCell="B51" sqref="B5:B51"/>
    </sheetView>
  </sheetViews>
  <sheetFormatPr baseColWidth="10" defaultRowHeight="16" x14ac:dyDescent="0.2"/>
  <cols>
    <col min="2" max="2" width="35.3320312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3" spans="1:31" x14ac:dyDescent="0.2">
      <c r="E3" s="118" t="s">
        <v>97</v>
      </c>
      <c r="F3" s="118"/>
      <c r="G3" s="118" t="s">
        <v>98</v>
      </c>
      <c r="H3" s="118"/>
      <c r="I3" s="118" t="s">
        <v>96</v>
      </c>
      <c r="J3" s="118"/>
      <c r="K3" s="118"/>
      <c r="Q3" t="s">
        <v>102</v>
      </c>
    </row>
    <row r="4" spans="1:31" x14ac:dyDescent="0.2">
      <c r="B4" t="s">
        <v>99</v>
      </c>
      <c r="C4" t="s">
        <v>100</v>
      </c>
      <c r="E4" t="s">
        <v>99</v>
      </c>
      <c r="F4" t="s">
        <v>100</v>
      </c>
      <c r="G4" t="s">
        <v>99</v>
      </c>
      <c r="H4" t="s">
        <v>100</v>
      </c>
      <c r="I4" t="s">
        <v>93</v>
      </c>
      <c r="J4" t="s">
        <v>94</v>
      </c>
      <c r="K4" t="s">
        <v>95</v>
      </c>
      <c r="Q4" t="s">
        <v>99</v>
      </c>
      <c r="R4" t="s">
        <v>100</v>
      </c>
      <c r="S4" t="s">
        <v>105</v>
      </c>
      <c r="T4" t="s">
        <v>103</v>
      </c>
      <c r="U4" t="s">
        <v>104</v>
      </c>
      <c r="V4" t="s">
        <v>95</v>
      </c>
      <c r="Y4" t="s">
        <v>99</v>
      </c>
      <c r="Z4" t="s">
        <v>100</v>
      </c>
      <c r="AA4" t="s">
        <v>105</v>
      </c>
      <c r="AB4" t="s">
        <v>103</v>
      </c>
      <c r="AC4" t="s">
        <v>104</v>
      </c>
      <c r="AD4" t="s">
        <v>95</v>
      </c>
    </row>
    <row r="5" spans="1:31" ht="15" customHeight="1" x14ac:dyDescent="0.2">
      <c r="A5">
        <v>1</v>
      </c>
      <c r="B5" s="45" t="s">
        <v>54</v>
      </c>
      <c r="C5">
        <f>'Pairing Failure Modes &amp; Effects'!H4</f>
        <v>1.95E-2</v>
      </c>
      <c r="D5">
        <v>0</v>
      </c>
      <c r="E5" s="99" t="s">
        <v>54</v>
      </c>
      <c r="F5" s="100">
        <f>C5</f>
        <v>1.95E-2</v>
      </c>
      <c r="G5" s="101" t="s">
        <v>55</v>
      </c>
      <c r="H5" s="100">
        <f>C6</f>
        <v>1.95E-2</v>
      </c>
      <c r="I5" s="100">
        <f>H5</f>
        <v>1.95E-2</v>
      </c>
      <c r="J5" s="100">
        <f>MIN(F5,H5)/F5</f>
        <v>1</v>
      </c>
      <c r="K5" s="100">
        <f>AVERAGE(I5:J5)</f>
        <v>0.50975000000000004</v>
      </c>
      <c r="M5">
        <f>SUM(K5:K11)</f>
        <v>4.167404948717949</v>
      </c>
      <c r="O5">
        <f>P5+1</f>
        <v>1</v>
      </c>
      <c r="P5">
        <v>0</v>
      </c>
      <c r="Q5" s="45" t="s">
        <v>54</v>
      </c>
      <c r="R5">
        <v>1.95E-2</v>
      </c>
      <c r="S5">
        <v>1.95E-2</v>
      </c>
      <c r="T5">
        <f>R5</f>
        <v>1.95E-2</v>
      </c>
      <c r="U5">
        <f>MIN(R5,S5)/S5</f>
        <v>1</v>
      </c>
      <c r="V5">
        <f>(T5+U5)/2</f>
        <v>0.50975000000000004</v>
      </c>
      <c r="Y5" s="46" t="s">
        <v>25</v>
      </c>
      <c r="Z5">
        <f>C38</f>
        <v>1.4999999999999999E-2</v>
      </c>
      <c r="AA5">
        <f>C21</f>
        <v>1.375E-2</v>
      </c>
      <c r="AB5">
        <f>Z5*AA5</f>
        <v>2.0625E-4</v>
      </c>
      <c r="AC5">
        <f>MIN(Z5:AA5)</f>
        <v>1.375E-2</v>
      </c>
      <c r="AD5">
        <f>(AB5+AC5)/2 *AA5</f>
        <v>9.5949218750000006E-5</v>
      </c>
      <c r="AE5">
        <f>1-AD5</f>
        <v>0.99990405078125</v>
      </c>
    </row>
    <row r="6" spans="1:31" ht="15" customHeight="1" x14ac:dyDescent="0.2">
      <c r="A6">
        <v>2</v>
      </c>
      <c r="B6" s="45" t="s">
        <v>55</v>
      </c>
      <c r="C6">
        <f>'Pairing Failure Modes &amp; Effects'!H5</f>
        <v>1.95E-2</v>
      </c>
      <c r="D6">
        <v>1</v>
      </c>
      <c r="E6" s="102" t="s">
        <v>54</v>
      </c>
      <c r="F6">
        <f>C5</f>
        <v>1.95E-2</v>
      </c>
      <c r="G6" s="45" t="s">
        <v>57</v>
      </c>
      <c r="H6">
        <f>C9</f>
        <v>1.7499999999999998E-2</v>
      </c>
      <c r="I6" s="100">
        <f t="shared" ref="I6:I59" si="0">H6</f>
        <v>1.7499999999999998E-2</v>
      </c>
      <c r="J6">
        <f>MIN(F6,H6)/F6</f>
        <v>0.89743589743589736</v>
      </c>
      <c r="K6">
        <f t="shared" ref="K6:K11" si="1">AVERAGE(I6:J6)</f>
        <v>0.45746794871794866</v>
      </c>
      <c r="O6">
        <f t="shared" ref="O6:O51" si="2">P6+1</f>
        <v>2</v>
      </c>
      <c r="P6">
        <v>1</v>
      </c>
      <c r="Q6" s="45" t="s">
        <v>55</v>
      </c>
      <c r="R6">
        <v>1.95E-2</v>
      </c>
      <c r="S6">
        <v>1.95E-2</v>
      </c>
      <c r="T6">
        <f t="shared" ref="T6:T51" si="3">R6</f>
        <v>1.95E-2</v>
      </c>
      <c r="U6">
        <f t="shared" ref="U6:U51" si="4">MIN(R6,S6)/S6</f>
        <v>1</v>
      </c>
      <c r="V6">
        <f t="shared" ref="V6:V51" si="5">(T6+U6)/2</f>
        <v>0.50975000000000004</v>
      </c>
      <c r="Y6" s="46" t="s">
        <v>27</v>
      </c>
      <c r="Z6">
        <f>C40</f>
        <v>1.4999999999999999E-2</v>
      </c>
      <c r="AA6">
        <f>AA5</f>
        <v>1.375E-2</v>
      </c>
      <c r="AB6">
        <f>Z6*AA6</f>
        <v>2.0625E-4</v>
      </c>
      <c r="AC6">
        <f>MIN(Z6:AA6)</f>
        <v>1.375E-2</v>
      </c>
      <c r="AD6">
        <f>(AB6+AC6)/2 *AA6</f>
        <v>9.5949218750000006E-5</v>
      </c>
      <c r="AE6">
        <f>1-AD6</f>
        <v>0.99990405078125</v>
      </c>
    </row>
    <row r="7" spans="1:31" ht="15" customHeight="1" x14ac:dyDescent="0.2">
      <c r="A7">
        <v>3</v>
      </c>
      <c r="B7" s="45" t="s">
        <v>83</v>
      </c>
      <c r="C7">
        <f>'Pairing Failure Modes &amp; Effects'!N4</f>
        <v>1.3625E-2</v>
      </c>
      <c r="D7">
        <v>2</v>
      </c>
      <c r="E7" s="102" t="s">
        <v>54</v>
      </c>
      <c r="F7">
        <f>C5</f>
        <v>1.95E-2</v>
      </c>
      <c r="G7" s="45" t="s">
        <v>58</v>
      </c>
      <c r="H7">
        <f>C10</f>
        <v>0.20750000000000002</v>
      </c>
      <c r="I7" s="100">
        <f t="shared" si="0"/>
        <v>0.20750000000000002</v>
      </c>
      <c r="J7">
        <f t="shared" ref="J7:J11" si="6">MIN(F7,H7)/F7</f>
        <v>1</v>
      </c>
      <c r="K7">
        <f t="shared" si="1"/>
        <v>0.60375000000000001</v>
      </c>
      <c r="O7">
        <f t="shared" si="2"/>
        <v>3</v>
      </c>
      <c r="P7">
        <v>2</v>
      </c>
      <c r="Q7" s="45" t="s">
        <v>83</v>
      </c>
      <c r="R7">
        <v>1.3625E-2</v>
      </c>
      <c r="S7">
        <v>1.95E-2</v>
      </c>
      <c r="T7">
        <f t="shared" si="3"/>
        <v>1.3625E-2</v>
      </c>
      <c r="U7">
        <f t="shared" si="4"/>
        <v>0.69871794871794868</v>
      </c>
      <c r="V7">
        <f t="shared" si="5"/>
        <v>0.35617147435897434</v>
      </c>
      <c r="Z7">
        <f>1-Z5</f>
        <v>0.98499999999999999</v>
      </c>
      <c r="AA7">
        <f>AA6</f>
        <v>1.375E-2</v>
      </c>
      <c r="AB7">
        <f>Z7*AA7</f>
        <v>1.354375E-2</v>
      </c>
      <c r="AC7">
        <f>MIN(Z7:AA7)</f>
        <v>1.375E-2</v>
      </c>
      <c r="AD7">
        <f>(AB7+AC7)/2 *AA7</f>
        <v>1.8764453124999999E-4</v>
      </c>
      <c r="AE7">
        <f>1-AD7</f>
        <v>0.99981235546875002</v>
      </c>
    </row>
    <row r="8" spans="1:31" ht="15" customHeight="1" x14ac:dyDescent="0.2">
      <c r="A8">
        <v>4</v>
      </c>
      <c r="B8" s="45" t="s">
        <v>79</v>
      </c>
      <c r="C8">
        <f>'Pairing Failure Modes &amp; Effects'!H11</f>
        <v>5.4999999999999997E-3</v>
      </c>
      <c r="D8">
        <v>3</v>
      </c>
      <c r="E8" s="102" t="s">
        <v>54</v>
      </c>
      <c r="F8">
        <f>C5</f>
        <v>1.95E-2</v>
      </c>
      <c r="G8" s="46" t="s">
        <v>75</v>
      </c>
      <c r="H8">
        <f>C31</f>
        <v>0.23300000000000001</v>
      </c>
      <c r="I8" s="100">
        <f t="shared" si="0"/>
        <v>0.23300000000000001</v>
      </c>
      <c r="J8">
        <f t="shared" si="6"/>
        <v>1</v>
      </c>
      <c r="K8">
        <f t="shared" si="1"/>
        <v>0.61650000000000005</v>
      </c>
      <c r="O8">
        <f t="shared" si="2"/>
        <v>4</v>
      </c>
      <c r="P8">
        <v>3</v>
      </c>
      <c r="Q8" s="45" t="s">
        <v>79</v>
      </c>
      <c r="R8">
        <v>5.4999999999999997E-3</v>
      </c>
      <c r="S8">
        <v>1.95E-2</v>
      </c>
      <c r="T8">
        <f t="shared" si="3"/>
        <v>5.4999999999999997E-3</v>
      </c>
      <c r="U8">
        <f t="shared" si="4"/>
        <v>0.28205128205128205</v>
      </c>
      <c r="V8">
        <f t="shared" si="5"/>
        <v>0.14377564102564103</v>
      </c>
    </row>
    <row r="9" spans="1:31" ht="15" customHeight="1" x14ac:dyDescent="0.2">
      <c r="A9">
        <v>5</v>
      </c>
      <c r="B9" s="45" t="s">
        <v>57</v>
      </c>
      <c r="C9">
        <f>'Pairing Failure Modes &amp; Effects'!H7</f>
        <v>1.7499999999999998E-2</v>
      </c>
      <c r="D9">
        <v>4</v>
      </c>
      <c r="E9" s="102" t="s">
        <v>54</v>
      </c>
      <c r="F9">
        <f>C5</f>
        <v>1.95E-2</v>
      </c>
      <c r="G9" s="46" t="s">
        <v>34</v>
      </c>
      <c r="H9">
        <f>C32</f>
        <v>0.28800000000000003</v>
      </c>
      <c r="I9" s="100">
        <f t="shared" si="0"/>
        <v>0.28800000000000003</v>
      </c>
      <c r="J9">
        <f t="shared" si="6"/>
        <v>1</v>
      </c>
      <c r="K9">
        <f t="shared" si="1"/>
        <v>0.64400000000000002</v>
      </c>
      <c r="O9">
        <f t="shared" si="2"/>
        <v>5</v>
      </c>
      <c r="P9">
        <v>4</v>
      </c>
      <c r="Q9" s="45" t="s">
        <v>57</v>
      </c>
      <c r="R9">
        <v>1.7500000000000002E-2</v>
      </c>
      <c r="S9">
        <v>1.95E-2</v>
      </c>
      <c r="T9">
        <f t="shared" si="3"/>
        <v>1.7500000000000002E-2</v>
      </c>
      <c r="U9">
        <f t="shared" si="4"/>
        <v>0.89743589743589747</v>
      </c>
      <c r="V9">
        <f t="shared" si="5"/>
        <v>0.45746794871794871</v>
      </c>
    </row>
    <row r="10" spans="1:31" ht="15" customHeight="1" x14ac:dyDescent="0.2">
      <c r="A10">
        <v>6</v>
      </c>
      <c r="B10" s="45" t="s">
        <v>58</v>
      </c>
      <c r="C10">
        <f>'Pairing Failure Modes &amp; Effects'!H6</f>
        <v>0.20750000000000002</v>
      </c>
      <c r="D10">
        <v>5</v>
      </c>
      <c r="E10" s="102" t="s">
        <v>54</v>
      </c>
      <c r="F10">
        <f>C5</f>
        <v>1.95E-2</v>
      </c>
      <c r="G10" s="46" t="s">
        <v>35</v>
      </c>
      <c r="H10">
        <f>C33</f>
        <v>0.54337399999999991</v>
      </c>
      <c r="I10" s="100">
        <f t="shared" si="0"/>
        <v>0.54337399999999991</v>
      </c>
      <c r="J10">
        <f t="shared" si="6"/>
        <v>1</v>
      </c>
      <c r="K10">
        <f t="shared" si="1"/>
        <v>0.77168700000000001</v>
      </c>
      <c r="O10">
        <f t="shared" si="2"/>
        <v>6</v>
      </c>
      <c r="P10">
        <v>5</v>
      </c>
      <c r="Q10" s="45" t="s">
        <v>58</v>
      </c>
      <c r="R10">
        <v>0.20749999999999999</v>
      </c>
      <c r="S10">
        <v>1.95E-2</v>
      </c>
      <c r="T10">
        <f t="shared" si="3"/>
        <v>0.20749999999999999</v>
      </c>
      <c r="U10">
        <f t="shared" si="4"/>
        <v>1</v>
      </c>
      <c r="V10">
        <f t="shared" si="5"/>
        <v>0.60375000000000001</v>
      </c>
    </row>
    <row r="11" spans="1:31" ht="15" customHeight="1" x14ac:dyDescent="0.2">
      <c r="A11">
        <v>7</v>
      </c>
      <c r="B11" s="45" t="s">
        <v>59</v>
      </c>
      <c r="C11">
        <f>'Pairing Failure Modes &amp; Effects'!H13</f>
        <v>1E-3</v>
      </c>
      <c r="D11">
        <v>6</v>
      </c>
      <c r="E11" s="103" t="s">
        <v>54</v>
      </c>
      <c r="F11" s="104">
        <f>C5</f>
        <v>1.95E-2</v>
      </c>
      <c r="G11" s="105" t="s">
        <v>33</v>
      </c>
      <c r="H11" s="104">
        <f>C34</f>
        <v>0.1285</v>
      </c>
      <c r="I11" s="100">
        <f t="shared" si="0"/>
        <v>0.1285</v>
      </c>
      <c r="J11" s="104">
        <f t="shared" si="6"/>
        <v>1</v>
      </c>
      <c r="K11" s="104">
        <f t="shared" si="1"/>
        <v>0.56425000000000003</v>
      </c>
      <c r="O11">
        <f t="shared" si="2"/>
        <v>7</v>
      </c>
      <c r="P11">
        <v>6</v>
      </c>
      <c r="Q11" s="45" t="s">
        <v>59</v>
      </c>
      <c r="R11">
        <v>1E-3</v>
      </c>
      <c r="S11">
        <v>1.95E-2</v>
      </c>
      <c r="T11">
        <f t="shared" si="3"/>
        <v>1E-3</v>
      </c>
      <c r="U11">
        <f t="shared" si="4"/>
        <v>5.128205128205128E-2</v>
      </c>
      <c r="V11">
        <f t="shared" si="5"/>
        <v>2.6141025641025641E-2</v>
      </c>
    </row>
    <row r="12" spans="1:31" ht="15" customHeight="1" x14ac:dyDescent="0.2">
      <c r="A12">
        <v>8</v>
      </c>
      <c r="B12" s="45" t="s">
        <v>80</v>
      </c>
      <c r="C12">
        <f>'Pairing Failure Modes &amp; Effects'!H12</f>
        <v>1E-3</v>
      </c>
      <c r="D12">
        <v>7</v>
      </c>
      <c r="E12" s="45" t="s">
        <v>55</v>
      </c>
      <c r="F12">
        <f>C6</f>
        <v>1.95E-2</v>
      </c>
      <c r="G12" s="45" t="s">
        <v>54</v>
      </c>
      <c r="H12">
        <f>C5</f>
        <v>1.95E-2</v>
      </c>
      <c r="I12" s="100">
        <f t="shared" si="0"/>
        <v>1.95E-2</v>
      </c>
      <c r="J12">
        <f t="shared" ref="J12:J17" si="7">MIN(F12,H12)/F12</f>
        <v>1</v>
      </c>
      <c r="K12">
        <f>AVERAGE(I12:J12)</f>
        <v>0.50975000000000004</v>
      </c>
      <c r="O12">
        <f t="shared" si="2"/>
        <v>8</v>
      </c>
      <c r="P12">
        <v>7</v>
      </c>
      <c r="Q12" s="45" t="s">
        <v>80</v>
      </c>
      <c r="R12">
        <v>1E-3</v>
      </c>
      <c r="S12">
        <v>1.95E-2</v>
      </c>
      <c r="T12">
        <f t="shared" si="3"/>
        <v>1E-3</v>
      </c>
      <c r="U12">
        <f t="shared" si="4"/>
        <v>5.128205128205128E-2</v>
      </c>
      <c r="V12">
        <f t="shared" si="5"/>
        <v>2.6141025641025641E-2</v>
      </c>
    </row>
    <row r="13" spans="1:31" ht="15" customHeight="1" x14ac:dyDescent="0.2">
      <c r="A13">
        <v>9</v>
      </c>
      <c r="B13" s="45" t="s">
        <v>81</v>
      </c>
      <c r="C13">
        <f>'Pairing Failure Modes &amp; Effects'!H14</f>
        <v>1E-3</v>
      </c>
      <c r="D13">
        <v>8</v>
      </c>
      <c r="E13" s="45" t="s">
        <v>55</v>
      </c>
      <c r="F13">
        <f>C6</f>
        <v>1.95E-2</v>
      </c>
      <c r="G13" s="45" t="s">
        <v>58</v>
      </c>
      <c r="H13">
        <f>C10</f>
        <v>0.20750000000000002</v>
      </c>
      <c r="I13" s="100">
        <f t="shared" si="0"/>
        <v>0.20750000000000002</v>
      </c>
      <c r="J13">
        <f t="shared" si="7"/>
        <v>1</v>
      </c>
      <c r="K13">
        <f t="shared" ref="K13:K18" si="8">AVERAGE(I13:J13)</f>
        <v>0.60375000000000001</v>
      </c>
      <c r="O13">
        <f t="shared" si="2"/>
        <v>9</v>
      </c>
      <c r="P13">
        <v>8</v>
      </c>
      <c r="Q13" s="45" t="s">
        <v>81</v>
      </c>
      <c r="R13">
        <v>1E-3</v>
      </c>
      <c r="S13">
        <v>1.95E-2</v>
      </c>
      <c r="T13">
        <f t="shared" si="3"/>
        <v>1E-3</v>
      </c>
      <c r="U13">
        <f t="shared" si="4"/>
        <v>5.128205128205128E-2</v>
      </c>
      <c r="V13">
        <f t="shared" si="5"/>
        <v>2.6141025641025641E-2</v>
      </c>
    </row>
    <row r="14" spans="1:31" ht="15" customHeight="1" x14ac:dyDescent="0.2">
      <c r="A14">
        <v>10</v>
      </c>
      <c r="B14" s="45" t="s">
        <v>60</v>
      </c>
      <c r="C14">
        <f>'Pairing Failure Modes &amp; Effects'!H9+'Pairing Failure Modes &amp; Effects'!H10-('Pairing Failure Modes &amp; Effects'!H9*'Pairing Failure Modes &amp; Effects'!H10)</f>
        <v>9.3185000000000004E-2</v>
      </c>
      <c r="D14">
        <v>9</v>
      </c>
      <c r="E14" s="45" t="s">
        <v>55</v>
      </c>
      <c r="F14">
        <f>C6</f>
        <v>1.95E-2</v>
      </c>
      <c r="G14" s="46" t="s">
        <v>75</v>
      </c>
      <c r="H14">
        <f>C31</f>
        <v>0.23300000000000001</v>
      </c>
      <c r="I14" s="100">
        <f t="shared" si="0"/>
        <v>0.23300000000000001</v>
      </c>
      <c r="J14">
        <f t="shared" si="7"/>
        <v>1</v>
      </c>
      <c r="K14">
        <f t="shared" si="8"/>
        <v>0.61650000000000005</v>
      </c>
      <c r="O14">
        <f t="shared" si="2"/>
        <v>10</v>
      </c>
      <c r="P14">
        <v>9</v>
      </c>
      <c r="Q14" s="45" t="s">
        <v>60</v>
      </c>
      <c r="R14">
        <v>9.3185000000000004E-2</v>
      </c>
      <c r="S14">
        <v>1.95E-2</v>
      </c>
      <c r="T14">
        <f t="shared" si="3"/>
        <v>9.3185000000000004E-2</v>
      </c>
      <c r="U14">
        <f t="shared" si="4"/>
        <v>1</v>
      </c>
      <c r="V14">
        <f t="shared" si="5"/>
        <v>0.54659250000000004</v>
      </c>
    </row>
    <row r="15" spans="1:31" ht="15" customHeight="1" x14ac:dyDescent="0.2">
      <c r="A15">
        <v>11</v>
      </c>
      <c r="B15" s="45" t="s">
        <v>61</v>
      </c>
      <c r="C15">
        <f>'Pairing Failure Modes &amp; Effects'!H15</f>
        <v>1E-3</v>
      </c>
      <c r="D15">
        <v>10</v>
      </c>
      <c r="E15" s="45" t="s">
        <v>55</v>
      </c>
      <c r="F15">
        <f>C6</f>
        <v>1.95E-2</v>
      </c>
      <c r="G15" s="46" t="s">
        <v>34</v>
      </c>
      <c r="H15">
        <f t="shared" ref="H15:H18" si="9">C32</f>
        <v>0.28800000000000003</v>
      </c>
      <c r="I15" s="100">
        <f t="shared" si="0"/>
        <v>0.28800000000000003</v>
      </c>
      <c r="J15">
        <f t="shared" si="7"/>
        <v>1</v>
      </c>
      <c r="K15">
        <f t="shared" si="8"/>
        <v>0.64400000000000002</v>
      </c>
      <c r="O15">
        <f t="shared" si="2"/>
        <v>11</v>
      </c>
      <c r="P15">
        <v>10</v>
      </c>
      <c r="Q15" s="45" t="s">
        <v>61</v>
      </c>
      <c r="R15">
        <v>1E-3</v>
      </c>
      <c r="S15">
        <v>1.95E-2</v>
      </c>
      <c r="T15">
        <f t="shared" si="3"/>
        <v>1E-3</v>
      </c>
      <c r="U15">
        <f t="shared" si="4"/>
        <v>5.128205128205128E-2</v>
      </c>
      <c r="V15">
        <f t="shared" si="5"/>
        <v>2.6141025641025641E-2</v>
      </c>
    </row>
    <row r="16" spans="1:31" ht="15" customHeight="1" x14ac:dyDescent="0.2">
      <c r="A16">
        <v>12</v>
      </c>
      <c r="B16" s="45" t="s">
        <v>62</v>
      </c>
      <c r="C16">
        <f>'Pairing Failure Modes &amp; Effects'!H16</f>
        <v>1E-3</v>
      </c>
      <c r="D16">
        <v>11</v>
      </c>
      <c r="E16" s="45" t="s">
        <v>55</v>
      </c>
      <c r="F16">
        <f>C6</f>
        <v>1.95E-2</v>
      </c>
      <c r="G16" s="46" t="s">
        <v>35</v>
      </c>
      <c r="H16">
        <f t="shared" si="9"/>
        <v>0.54337399999999991</v>
      </c>
      <c r="I16" s="100">
        <f t="shared" si="0"/>
        <v>0.54337399999999991</v>
      </c>
      <c r="J16">
        <f t="shared" si="7"/>
        <v>1</v>
      </c>
      <c r="K16">
        <f t="shared" si="8"/>
        <v>0.77168700000000001</v>
      </c>
      <c r="O16">
        <f t="shared" si="2"/>
        <v>12</v>
      </c>
      <c r="P16">
        <v>11</v>
      </c>
      <c r="Q16" s="45" t="s">
        <v>62</v>
      </c>
      <c r="R16">
        <v>1E-3</v>
      </c>
      <c r="S16">
        <v>1.95E-2</v>
      </c>
      <c r="T16">
        <f t="shared" si="3"/>
        <v>1E-3</v>
      </c>
      <c r="U16">
        <f t="shared" si="4"/>
        <v>5.128205128205128E-2</v>
      </c>
      <c r="V16">
        <f t="shared" si="5"/>
        <v>2.6141025641025641E-2</v>
      </c>
    </row>
    <row r="17" spans="1:22" ht="15" customHeight="1" x14ac:dyDescent="0.2">
      <c r="A17">
        <v>13</v>
      </c>
      <c r="B17" s="45" t="s">
        <v>63</v>
      </c>
      <c r="C17">
        <f>'Pairing Failure Modes &amp; Effects'!N17</f>
        <v>2.73109375E-2</v>
      </c>
      <c r="D17">
        <v>12</v>
      </c>
      <c r="E17" s="45" t="s">
        <v>55</v>
      </c>
      <c r="F17">
        <f>C6</f>
        <v>1.95E-2</v>
      </c>
      <c r="G17" s="46" t="s">
        <v>33</v>
      </c>
      <c r="H17">
        <f t="shared" si="9"/>
        <v>0.1285</v>
      </c>
      <c r="I17" s="100">
        <f t="shared" si="0"/>
        <v>0.1285</v>
      </c>
      <c r="J17">
        <f t="shared" si="7"/>
        <v>1</v>
      </c>
      <c r="K17">
        <f t="shared" si="8"/>
        <v>0.56425000000000003</v>
      </c>
      <c r="O17">
        <f t="shared" si="2"/>
        <v>13</v>
      </c>
      <c r="P17">
        <v>12</v>
      </c>
      <c r="Q17" s="45" t="s">
        <v>63</v>
      </c>
      <c r="R17">
        <v>0.27310938000000001</v>
      </c>
      <c r="S17">
        <v>1.95E-2</v>
      </c>
      <c r="T17">
        <f t="shared" si="3"/>
        <v>0.27310938000000001</v>
      </c>
      <c r="U17">
        <f t="shared" si="4"/>
        <v>1</v>
      </c>
      <c r="V17">
        <f t="shared" si="5"/>
        <v>0.63655468999999998</v>
      </c>
    </row>
    <row r="18" spans="1:22" ht="15" customHeight="1" x14ac:dyDescent="0.2">
      <c r="A18">
        <v>14</v>
      </c>
      <c r="B18" s="45" t="s">
        <v>64</v>
      </c>
      <c r="C18">
        <f>'Pairing Failure Modes &amp; Effects'!N18</f>
        <v>3.3968125000000002E-2</v>
      </c>
      <c r="D18">
        <v>13</v>
      </c>
      <c r="E18" s="45" t="s">
        <v>55</v>
      </c>
      <c r="F18">
        <f>C6</f>
        <v>1.95E-2</v>
      </c>
      <c r="G18" s="46" t="s">
        <v>76</v>
      </c>
      <c r="H18">
        <f t="shared" si="9"/>
        <v>0.01</v>
      </c>
      <c r="I18" s="100">
        <f t="shared" si="0"/>
        <v>0.01</v>
      </c>
      <c r="J18">
        <f>MIN(F18,H18)/F18</f>
        <v>0.51282051282051289</v>
      </c>
      <c r="K18">
        <f t="shared" si="8"/>
        <v>0.26141025641025645</v>
      </c>
      <c r="O18">
        <f t="shared" si="2"/>
        <v>14</v>
      </c>
      <c r="P18">
        <v>13</v>
      </c>
      <c r="Q18" s="45" t="s">
        <v>64</v>
      </c>
      <c r="R18">
        <v>3.3968125000000002E-2</v>
      </c>
      <c r="S18">
        <v>1.95E-2</v>
      </c>
      <c r="T18">
        <f t="shared" si="3"/>
        <v>3.3968125000000002E-2</v>
      </c>
      <c r="U18">
        <f t="shared" si="4"/>
        <v>1</v>
      </c>
      <c r="V18">
        <f t="shared" si="5"/>
        <v>0.51698406249999995</v>
      </c>
    </row>
    <row r="19" spans="1:22" ht="15" customHeight="1" x14ac:dyDescent="0.2">
      <c r="A19">
        <v>15</v>
      </c>
      <c r="B19" s="45" t="s">
        <v>65</v>
      </c>
      <c r="C19">
        <f>'Pairing Failure Modes &amp; Effects'!N19</f>
        <v>3.3968125000000002E-2</v>
      </c>
      <c r="D19">
        <v>14</v>
      </c>
      <c r="E19" s="45" t="s">
        <v>83</v>
      </c>
      <c r="F19">
        <f>C7</f>
        <v>1.3625E-2</v>
      </c>
      <c r="G19" s="45" t="s">
        <v>79</v>
      </c>
      <c r="H19">
        <f>C8</f>
        <v>5.4999999999999997E-3</v>
      </c>
      <c r="I19" s="100">
        <f t="shared" si="0"/>
        <v>5.4999999999999997E-3</v>
      </c>
      <c r="J19">
        <f t="shared" ref="J19:J42" si="10">MIN(F19,H19)/F19</f>
        <v>0.40366972477064217</v>
      </c>
      <c r="K19">
        <f t="shared" ref="K19:K42" si="11">AVERAGE(I19:J19)</f>
        <v>0.20458486238532109</v>
      </c>
      <c r="O19">
        <f t="shared" si="2"/>
        <v>15</v>
      </c>
      <c r="P19">
        <v>14</v>
      </c>
      <c r="Q19" s="45" t="s">
        <v>65</v>
      </c>
      <c r="R19">
        <v>3.3968125000000002E-2</v>
      </c>
      <c r="S19">
        <v>1.95E-2</v>
      </c>
      <c r="T19">
        <f t="shared" si="3"/>
        <v>3.3968125000000002E-2</v>
      </c>
      <c r="U19">
        <f t="shared" si="4"/>
        <v>1</v>
      </c>
      <c r="V19">
        <f t="shared" si="5"/>
        <v>0.51698406249999995</v>
      </c>
    </row>
    <row r="20" spans="1:22" ht="15" customHeight="1" x14ac:dyDescent="0.2">
      <c r="A20">
        <v>16</v>
      </c>
      <c r="B20" s="45" t="s">
        <v>66</v>
      </c>
      <c r="C20">
        <f>'Pairing Failure Modes &amp; Effects'!H17</f>
        <v>1.375E-2</v>
      </c>
      <c r="D20">
        <v>15</v>
      </c>
      <c r="E20" s="45" t="s">
        <v>83</v>
      </c>
      <c r="F20">
        <f>C7</f>
        <v>1.3625E-2</v>
      </c>
      <c r="G20" s="45" t="s">
        <v>57</v>
      </c>
      <c r="H20">
        <f>C9</f>
        <v>1.7499999999999998E-2</v>
      </c>
      <c r="I20" s="100">
        <f t="shared" si="0"/>
        <v>1.7499999999999998E-2</v>
      </c>
      <c r="J20">
        <f t="shared" si="10"/>
        <v>1</v>
      </c>
      <c r="K20">
        <f t="shared" si="11"/>
        <v>0.50875000000000004</v>
      </c>
      <c r="O20">
        <f t="shared" si="2"/>
        <v>16</v>
      </c>
      <c r="P20">
        <v>15</v>
      </c>
      <c r="Q20" s="45" t="s">
        <v>66</v>
      </c>
      <c r="R20">
        <v>1.375E-2</v>
      </c>
      <c r="S20">
        <v>1.95E-2</v>
      </c>
      <c r="T20">
        <f t="shared" si="3"/>
        <v>1.375E-2</v>
      </c>
      <c r="U20">
        <f t="shared" si="4"/>
        <v>0.70512820512820518</v>
      </c>
      <c r="V20">
        <f t="shared" si="5"/>
        <v>0.35943910256410261</v>
      </c>
    </row>
    <row r="21" spans="1:22" ht="15" customHeight="1" x14ac:dyDescent="0.2">
      <c r="A21">
        <v>17</v>
      </c>
      <c r="B21" s="45" t="s">
        <v>67</v>
      </c>
      <c r="C21">
        <f>'Pairing Failure Modes &amp; Effects'!H18</f>
        <v>1.375E-2</v>
      </c>
      <c r="D21">
        <v>16</v>
      </c>
      <c r="E21" s="45" t="s">
        <v>83</v>
      </c>
      <c r="F21">
        <f>C7</f>
        <v>1.3625E-2</v>
      </c>
      <c r="G21" s="45" t="s">
        <v>58</v>
      </c>
      <c r="H21">
        <f t="shared" ref="H21:H25" si="12">C10</f>
        <v>0.20750000000000002</v>
      </c>
      <c r="I21" s="100">
        <f t="shared" si="0"/>
        <v>0.20750000000000002</v>
      </c>
      <c r="J21">
        <f t="shared" si="10"/>
        <v>1</v>
      </c>
      <c r="K21">
        <f t="shared" si="11"/>
        <v>0.60375000000000001</v>
      </c>
      <c r="O21">
        <f t="shared" si="2"/>
        <v>17</v>
      </c>
      <c r="P21">
        <v>16</v>
      </c>
      <c r="Q21" s="45" t="s">
        <v>67</v>
      </c>
      <c r="R21">
        <v>1.375E-2</v>
      </c>
      <c r="S21">
        <v>1.95E-2</v>
      </c>
      <c r="T21">
        <f t="shared" si="3"/>
        <v>1.375E-2</v>
      </c>
      <c r="U21">
        <f t="shared" si="4"/>
        <v>0.70512820512820518</v>
      </c>
      <c r="V21">
        <f t="shared" si="5"/>
        <v>0.35943910256410261</v>
      </c>
    </row>
    <row r="22" spans="1:22" ht="15" customHeight="1" x14ac:dyDescent="0.2">
      <c r="A22">
        <v>18</v>
      </c>
      <c r="B22" s="45" t="s">
        <v>68</v>
      </c>
      <c r="C22">
        <f>'Pairing Failure Modes &amp; Effects'!H19</f>
        <v>1.375E-2</v>
      </c>
      <c r="D22">
        <v>17</v>
      </c>
      <c r="E22" s="45" t="s">
        <v>83</v>
      </c>
      <c r="F22">
        <f>C7</f>
        <v>1.3625E-2</v>
      </c>
      <c r="G22" s="45" t="s">
        <v>59</v>
      </c>
      <c r="H22">
        <f t="shared" si="12"/>
        <v>1E-3</v>
      </c>
      <c r="I22" s="100">
        <f t="shared" si="0"/>
        <v>1E-3</v>
      </c>
      <c r="J22">
        <f t="shared" si="10"/>
        <v>7.3394495412844041E-2</v>
      </c>
      <c r="K22">
        <f t="shared" si="11"/>
        <v>3.7197247706422021E-2</v>
      </c>
      <c r="O22">
        <f t="shared" si="2"/>
        <v>18</v>
      </c>
      <c r="P22">
        <v>17</v>
      </c>
      <c r="Q22" s="45" t="s">
        <v>68</v>
      </c>
      <c r="R22">
        <v>1.375E-2</v>
      </c>
      <c r="S22">
        <v>1.95E-2</v>
      </c>
      <c r="T22">
        <f t="shared" si="3"/>
        <v>1.375E-2</v>
      </c>
      <c r="U22">
        <f t="shared" si="4"/>
        <v>0.70512820512820518</v>
      </c>
      <c r="V22">
        <f t="shared" si="5"/>
        <v>0.35943910256410261</v>
      </c>
    </row>
    <row r="23" spans="1:22" ht="15" customHeight="1" x14ac:dyDescent="0.2">
      <c r="A23">
        <v>19</v>
      </c>
      <c r="B23" s="45" t="s">
        <v>69</v>
      </c>
      <c r="C23">
        <f>'Pairing Failure Modes &amp; Effects'!H20</f>
        <v>1.375E-2</v>
      </c>
      <c r="D23">
        <v>18</v>
      </c>
      <c r="E23" s="45" t="s">
        <v>83</v>
      </c>
      <c r="F23">
        <f>C7</f>
        <v>1.3625E-2</v>
      </c>
      <c r="G23" s="45" t="s">
        <v>81</v>
      </c>
      <c r="H23">
        <f t="shared" si="12"/>
        <v>1E-3</v>
      </c>
      <c r="I23" s="100">
        <f t="shared" si="0"/>
        <v>1E-3</v>
      </c>
      <c r="J23">
        <f t="shared" si="10"/>
        <v>7.3394495412844041E-2</v>
      </c>
      <c r="K23">
        <f t="shared" si="11"/>
        <v>3.7197247706422021E-2</v>
      </c>
      <c r="O23">
        <f t="shared" si="2"/>
        <v>19</v>
      </c>
      <c r="P23">
        <v>18</v>
      </c>
      <c r="Q23" s="45" t="s">
        <v>69</v>
      </c>
      <c r="R23">
        <v>1.375E-2</v>
      </c>
      <c r="S23">
        <v>1.95E-2</v>
      </c>
      <c r="T23">
        <f t="shared" si="3"/>
        <v>1.375E-2</v>
      </c>
      <c r="U23">
        <f t="shared" si="4"/>
        <v>0.70512820512820518</v>
      </c>
      <c r="V23">
        <f t="shared" si="5"/>
        <v>0.35943910256410261</v>
      </c>
    </row>
    <row r="24" spans="1:22" ht="15" customHeight="1" x14ac:dyDescent="0.2">
      <c r="A24">
        <v>20</v>
      </c>
      <c r="B24" s="45" t="s">
        <v>84</v>
      </c>
      <c r="C24">
        <f>'Pairing Failure Modes &amp; Effects'!H21</f>
        <v>1.375E-2</v>
      </c>
      <c r="D24">
        <v>19</v>
      </c>
      <c r="E24" s="45" t="s">
        <v>83</v>
      </c>
      <c r="F24">
        <f>C7</f>
        <v>1.3625E-2</v>
      </c>
      <c r="G24" s="45" t="s">
        <v>60</v>
      </c>
      <c r="H24">
        <f t="shared" si="12"/>
        <v>1E-3</v>
      </c>
      <c r="I24" s="100">
        <f t="shared" si="0"/>
        <v>1E-3</v>
      </c>
      <c r="J24">
        <f t="shared" si="10"/>
        <v>7.3394495412844041E-2</v>
      </c>
      <c r="K24">
        <f t="shared" si="11"/>
        <v>3.7197247706422021E-2</v>
      </c>
      <c r="O24">
        <f t="shared" si="2"/>
        <v>20</v>
      </c>
      <c r="P24">
        <v>19</v>
      </c>
      <c r="Q24" s="45" t="s">
        <v>84</v>
      </c>
      <c r="R24">
        <v>1.375E-2</v>
      </c>
      <c r="S24">
        <v>1.95E-2</v>
      </c>
      <c r="T24">
        <f t="shared" si="3"/>
        <v>1.375E-2</v>
      </c>
      <c r="U24">
        <f t="shared" si="4"/>
        <v>0.70512820512820518</v>
      </c>
      <c r="V24">
        <f t="shared" si="5"/>
        <v>0.35943910256410261</v>
      </c>
    </row>
    <row r="25" spans="1:22" ht="15" customHeight="1" x14ac:dyDescent="0.2">
      <c r="A25">
        <v>21</v>
      </c>
      <c r="B25" s="45" t="s">
        <v>70</v>
      </c>
      <c r="C25">
        <f>'Pairing Failure Modes &amp; Effects'!H22</f>
        <v>1.375E-2</v>
      </c>
      <c r="D25">
        <v>20</v>
      </c>
      <c r="E25" s="45" t="s">
        <v>83</v>
      </c>
      <c r="F25">
        <f>C7</f>
        <v>1.3625E-2</v>
      </c>
      <c r="G25" s="45" t="s">
        <v>61</v>
      </c>
      <c r="H25">
        <f t="shared" si="12"/>
        <v>9.3185000000000004E-2</v>
      </c>
      <c r="I25" s="100">
        <f t="shared" si="0"/>
        <v>9.3185000000000004E-2</v>
      </c>
      <c r="J25">
        <f t="shared" si="10"/>
        <v>1</v>
      </c>
      <c r="K25">
        <f t="shared" si="11"/>
        <v>0.54659250000000004</v>
      </c>
      <c r="O25">
        <f t="shared" si="2"/>
        <v>21</v>
      </c>
      <c r="P25">
        <v>20</v>
      </c>
      <c r="Q25" s="45" t="s">
        <v>70</v>
      </c>
      <c r="R25">
        <v>1.375E-2</v>
      </c>
      <c r="S25">
        <v>1.95E-2</v>
      </c>
      <c r="T25">
        <f t="shared" si="3"/>
        <v>1.375E-2</v>
      </c>
      <c r="U25">
        <f t="shared" si="4"/>
        <v>0.70512820512820518</v>
      </c>
      <c r="V25">
        <f t="shared" si="5"/>
        <v>0.35943910256410261</v>
      </c>
    </row>
    <row r="26" spans="1:22" ht="15" customHeight="1" x14ac:dyDescent="0.2">
      <c r="A26">
        <v>22</v>
      </c>
      <c r="B26" s="45" t="s">
        <v>71</v>
      </c>
      <c r="C26">
        <f>'Pairing Failure Modes &amp; Effects'!H24</f>
        <v>2.0500000000000001E-2</v>
      </c>
      <c r="D26">
        <v>21</v>
      </c>
      <c r="E26" s="45" t="s">
        <v>83</v>
      </c>
      <c r="F26">
        <f>C7</f>
        <v>1.3625E-2</v>
      </c>
      <c r="G26" s="45" t="s">
        <v>73</v>
      </c>
      <c r="H26">
        <f>C29</f>
        <v>0.01</v>
      </c>
      <c r="I26" s="100">
        <f t="shared" si="0"/>
        <v>0.01</v>
      </c>
      <c r="J26">
        <f t="shared" si="10"/>
        <v>0.73394495412844041</v>
      </c>
      <c r="K26">
        <f t="shared" si="11"/>
        <v>0.37197247706422021</v>
      </c>
      <c r="O26">
        <f t="shared" si="2"/>
        <v>22</v>
      </c>
      <c r="P26">
        <v>21</v>
      </c>
      <c r="Q26" s="45" t="s">
        <v>71</v>
      </c>
      <c r="R26">
        <v>2.0500000000000001E-2</v>
      </c>
      <c r="S26">
        <v>1.95E-2</v>
      </c>
      <c r="T26">
        <f t="shared" si="3"/>
        <v>2.0500000000000001E-2</v>
      </c>
      <c r="U26">
        <f t="shared" si="4"/>
        <v>1</v>
      </c>
      <c r="V26">
        <f t="shared" si="5"/>
        <v>0.51024999999999998</v>
      </c>
    </row>
    <row r="27" spans="1:22" ht="15" customHeight="1" x14ac:dyDescent="0.2">
      <c r="A27">
        <v>23</v>
      </c>
      <c r="B27" s="45" t="s">
        <v>106</v>
      </c>
      <c r="C27">
        <f>'Pairing Failure Modes &amp; Effects'!H25</f>
        <v>2.0500000000000001E-2</v>
      </c>
      <c r="D27">
        <v>22</v>
      </c>
      <c r="E27" s="45" t="s">
        <v>83</v>
      </c>
      <c r="F27">
        <f>C7</f>
        <v>1.3625E-2</v>
      </c>
      <c r="G27" s="46" t="s">
        <v>75</v>
      </c>
      <c r="H27">
        <f>C31</f>
        <v>0.23300000000000001</v>
      </c>
      <c r="I27" s="100">
        <f t="shared" si="0"/>
        <v>0.23300000000000001</v>
      </c>
      <c r="J27">
        <f t="shared" si="10"/>
        <v>1</v>
      </c>
      <c r="K27">
        <f t="shared" si="11"/>
        <v>0.61650000000000005</v>
      </c>
      <c r="O27">
        <f t="shared" si="2"/>
        <v>23</v>
      </c>
      <c r="P27">
        <v>22</v>
      </c>
      <c r="Q27" s="45" t="s">
        <v>85</v>
      </c>
      <c r="R27">
        <v>2.0500000000000001E-2</v>
      </c>
      <c r="S27">
        <v>1.95E-2</v>
      </c>
      <c r="T27">
        <f t="shared" si="3"/>
        <v>2.0500000000000001E-2</v>
      </c>
      <c r="U27">
        <f t="shared" si="4"/>
        <v>1</v>
      </c>
      <c r="V27">
        <f t="shared" si="5"/>
        <v>0.51024999999999998</v>
      </c>
    </row>
    <row r="28" spans="1:22" ht="15" customHeight="1" x14ac:dyDescent="0.2">
      <c r="A28">
        <v>24</v>
      </c>
      <c r="B28" s="45" t="s">
        <v>72</v>
      </c>
      <c r="C28">
        <f>'Pairing Failure Modes &amp; Effects'!H29</f>
        <v>0.02</v>
      </c>
      <c r="D28">
        <v>23</v>
      </c>
      <c r="E28" s="45" t="s">
        <v>83</v>
      </c>
      <c r="F28">
        <f>C7</f>
        <v>1.3625E-2</v>
      </c>
      <c r="G28" s="46" t="s">
        <v>34</v>
      </c>
      <c r="H28">
        <f t="shared" ref="H28:H38" si="13">C32</f>
        <v>0.28800000000000003</v>
      </c>
      <c r="I28" s="100">
        <f t="shared" si="0"/>
        <v>0.28800000000000003</v>
      </c>
      <c r="J28">
        <f t="shared" si="10"/>
        <v>1</v>
      </c>
      <c r="K28">
        <f t="shared" si="11"/>
        <v>0.64400000000000002</v>
      </c>
      <c r="O28">
        <f t="shared" si="2"/>
        <v>24</v>
      </c>
      <c r="P28">
        <v>23</v>
      </c>
      <c r="Q28" s="45" t="s">
        <v>72</v>
      </c>
      <c r="R28">
        <v>0.02</v>
      </c>
      <c r="S28">
        <v>1.95E-2</v>
      </c>
      <c r="T28">
        <f t="shared" si="3"/>
        <v>0.02</v>
      </c>
      <c r="U28">
        <f t="shared" si="4"/>
        <v>1</v>
      </c>
      <c r="V28">
        <f t="shared" si="5"/>
        <v>0.51</v>
      </c>
    </row>
    <row r="29" spans="1:22" ht="15" customHeight="1" x14ac:dyDescent="0.2">
      <c r="A29">
        <v>25</v>
      </c>
      <c r="B29" s="45" t="s">
        <v>73</v>
      </c>
      <c r="C29">
        <f>'Pairing Failure Modes &amp; Effects'!H30</f>
        <v>0.01</v>
      </c>
      <c r="D29">
        <v>24</v>
      </c>
      <c r="E29" s="45" t="s">
        <v>83</v>
      </c>
      <c r="F29">
        <f>C7</f>
        <v>1.3625E-2</v>
      </c>
      <c r="G29" s="46" t="s">
        <v>35</v>
      </c>
      <c r="H29">
        <f t="shared" si="13"/>
        <v>0.54337399999999991</v>
      </c>
      <c r="I29" s="100">
        <f t="shared" si="0"/>
        <v>0.54337399999999991</v>
      </c>
      <c r="J29">
        <f t="shared" si="10"/>
        <v>1</v>
      </c>
      <c r="K29">
        <f t="shared" si="11"/>
        <v>0.77168700000000001</v>
      </c>
      <c r="O29">
        <f t="shared" si="2"/>
        <v>25</v>
      </c>
      <c r="P29">
        <v>24</v>
      </c>
      <c r="Q29" s="45" t="s">
        <v>73</v>
      </c>
      <c r="R29">
        <v>0.01</v>
      </c>
      <c r="S29">
        <v>1.95E-2</v>
      </c>
      <c r="T29">
        <f t="shared" si="3"/>
        <v>0.01</v>
      </c>
      <c r="U29">
        <f t="shared" si="4"/>
        <v>0.51282051282051289</v>
      </c>
      <c r="V29">
        <f t="shared" si="5"/>
        <v>0.26141025641025645</v>
      </c>
    </row>
    <row r="30" spans="1:22" ht="15" customHeight="1" x14ac:dyDescent="0.2">
      <c r="A30">
        <v>26</v>
      </c>
      <c r="B30" s="45" t="s">
        <v>74</v>
      </c>
      <c r="C30">
        <f>'Pairing Failure Modes &amp; Effects'!H31</f>
        <v>0.01</v>
      </c>
      <c r="D30">
        <v>25</v>
      </c>
      <c r="E30" s="45" t="s">
        <v>83</v>
      </c>
      <c r="F30">
        <f>C7</f>
        <v>1.3625E-2</v>
      </c>
      <c r="G30" s="46" t="s">
        <v>33</v>
      </c>
      <c r="H30">
        <f t="shared" si="13"/>
        <v>0.1285</v>
      </c>
      <c r="I30" s="100">
        <f t="shared" si="0"/>
        <v>0.1285</v>
      </c>
      <c r="J30">
        <f t="shared" si="10"/>
        <v>1</v>
      </c>
      <c r="K30">
        <f t="shared" si="11"/>
        <v>0.56425000000000003</v>
      </c>
      <c r="O30">
        <f t="shared" si="2"/>
        <v>26</v>
      </c>
      <c r="P30">
        <v>25</v>
      </c>
      <c r="Q30" s="45" t="s">
        <v>74</v>
      </c>
      <c r="R30">
        <v>0.01</v>
      </c>
      <c r="S30">
        <v>1.95E-2</v>
      </c>
      <c r="T30">
        <f t="shared" si="3"/>
        <v>0.01</v>
      </c>
      <c r="U30">
        <f t="shared" si="4"/>
        <v>0.51282051282051289</v>
      </c>
      <c r="V30">
        <f t="shared" si="5"/>
        <v>0.26141025641025645</v>
      </c>
    </row>
    <row r="31" spans="1:22" ht="15" customHeight="1" x14ac:dyDescent="0.2">
      <c r="A31">
        <v>27</v>
      </c>
      <c r="B31" s="46" t="s">
        <v>75</v>
      </c>
      <c r="C31">
        <f>'Pairing Failure Modes &amp; Effects'!G11</f>
        <v>0.23300000000000001</v>
      </c>
      <c r="D31">
        <v>26</v>
      </c>
      <c r="E31" s="45" t="s">
        <v>83</v>
      </c>
      <c r="F31">
        <f>C7</f>
        <v>1.3625E-2</v>
      </c>
      <c r="G31" s="46" t="s">
        <v>76</v>
      </c>
      <c r="H31">
        <f t="shared" si="13"/>
        <v>0.01</v>
      </c>
      <c r="I31" s="100">
        <f t="shared" si="0"/>
        <v>0.01</v>
      </c>
      <c r="J31">
        <f t="shared" si="10"/>
        <v>0.73394495412844041</v>
      </c>
      <c r="K31">
        <f t="shared" si="11"/>
        <v>0.37197247706422021</v>
      </c>
      <c r="O31">
        <f t="shared" si="2"/>
        <v>27</v>
      </c>
      <c r="P31">
        <v>26</v>
      </c>
      <c r="Q31" s="46" t="s">
        <v>75</v>
      </c>
      <c r="R31">
        <v>0.23300000000000001</v>
      </c>
      <c r="S31">
        <v>1.95E-2</v>
      </c>
      <c r="T31">
        <f t="shared" si="3"/>
        <v>0.23300000000000001</v>
      </c>
      <c r="U31">
        <f t="shared" si="4"/>
        <v>1</v>
      </c>
      <c r="V31">
        <f t="shared" si="5"/>
        <v>0.61650000000000005</v>
      </c>
    </row>
    <row r="32" spans="1:22" ht="15" customHeight="1" x14ac:dyDescent="0.2">
      <c r="A32">
        <v>28</v>
      </c>
      <c r="B32" s="46" t="s">
        <v>34</v>
      </c>
      <c r="C32">
        <f>'Pairing Failure Modes &amp; Effects'!G4</f>
        <v>0.28800000000000003</v>
      </c>
      <c r="D32">
        <v>27</v>
      </c>
      <c r="E32" s="45" t="s">
        <v>83</v>
      </c>
      <c r="F32">
        <f>C7</f>
        <v>1.3625E-2</v>
      </c>
      <c r="G32" s="46" t="s">
        <v>77</v>
      </c>
      <c r="H32">
        <f t="shared" si="13"/>
        <v>0.01</v>
      </c>
      <c r="I32" s="100">
        <f t="shared" si="0"/>
        <v>0.01</v>
      </c>
      <c r="J32">
        <f t="shared" si="10"/>
        <v>0.73394495412844041</v>
      </c>
      <c r="K32">
        <f t="shared" si="11"/>
        <v>0.37197247706422021</v>
      </c>
      <c r="O32">
        <f t="shared" si="2"/>
        <v>28</v>
      </c>
      <c r="P32">
        <v>27</v>
      </c>
      <c r="Q32" s="46" t="s">
        <v>34</v>
      </c>
      <c r="R32">
        <v>0.28799999999999998</v>
      </c>
      <c r="S32">
        <v>1.95E-2</v>
      </c>
      <c r="T32">
        <f t="shared" si="3"/>
        <v>0.28799999999999998</v>
      </c>
      <c r="U32">
        <f t="shared" si="4"/>
        <v>1</v>
      </c>
      <c r="V32">
        <f t="shared" si="5"/>
        <v>0.64400000000000002</v>
      </c>
    </row>
    <row r="33" spans="1:22" ht="15" customHeight="1" x14ac:dyDescent="0.2">
      <c r="A33">
        <v>29</v>
      </c>
      <c r="B33" s="46" t="s">
        <v>35</v>
      </c>
      <c r="C33">
        <f>'Pairing Failure Modes &amp; Effects'!G9+'Pairing Failure Modes &amp; Effects'!G10-('Pairing Failure Modes &amp; Effects'!G9*'Pairing Failure Modes &amp; Effects'!G10)</f>
        <v>0.54337399999999991</v>
      </c>
      <c r="D33">
        <v>28</v>
      </c>
      <c r="E33" s="45" t="s">
        <v>83</v>
      </c>
      <c r="F33">
        <f>C7</f>
        <v>1.3625E-2</v>
      </c>
      <c r="G33" s="46" t="s">
        <v>32</v>
      </c>
      <c r="H33">
        <f t="shared" si="13"/>
        <v>0.01</v>
      </c>
      <c r="I33" s="100">
        <f t="shared" si="0"/>
        <v>0.01</v>
      </c>
      <c r="J33">
        <f t="shared" si="10"/>
        <v>0.73394495412844041</v>
      </c>
      <c r="K33">
        <f t="shared" si="11"/>
        <v>0.37197247706422021</v>
      </c>
      <c r="O33">
        <f t="shared" si="2"/>
        <v>29</v>
      </c>
      <c r="P33">
        <v>28</v>
      </c>
      <c r="Q33" s="46" t="s">
        <v>35</v>
      </c>
      <c r="R33">
        <v>0.54337400000000002</v>
      </c>
      <c r="S33">
        <v>1.95E-2</v>
      </c>
      <c r="T33">
        <f t="shared" si="3"/>
        <v>0.54337400000000002</v>
      </c>
      <c r="U33">
        <f t="shared" si="4"/>
        <v>1</v>
      </c>
      <c r="V33">
        <f t="shared" si="5"/>
        <v>0.77168700000000001</v>
      </c>
    </row>
    <row r="34" spans="1:22" ht="15" customHeight="1" x14ac:dyDescent="0.2">
      <c r="A34">
        <v>30</v>
      </c>
      <c r="B34" s="46" t="s">
        <v>33</v>
      </c>
      <c r="C34">
        <f>'Pairing Failure Modes &amp; Effects'!G7</f>
        <v>0.1285</v>
      </c>
      <c r="D34">
        <v>29</v>
      </c>
      <c r="E34" s="45" t="s">
        <v>83</v>
      </c>
      <c r="F34">
        <f>C7</f>
        <v>1.3625E-2</v>
      </c>
      <c r="G34" s="46" t="s">
        <v>25</v>
      </c>
      <c r="H34">
        <f t="shared" si="13"/>
        <v>1.4999999999999999E-2</v>
      </c>
      <c r="I34" s="100">
        <f t="shared" si="0"/>
        <v>1.4999999999999999E-2</v>
      </c>
      <c r="J34">
        <f t="shared" si="10"/>
        <v>1</v>
      </c>
      <c r="K34">
        <f t="shared" si="11"/>
        <v>0.50749999999999995</v>
      </c>
      <c r="O34">
        <f t="shared" si="2"/>
        <v>30</v>
      </c>
      <c r="P34">
        <v>29</v>
      </c>
      <c r="Q34" s="46" t="s">
        <v>33</v>
      </c>
      <c r="R34">
        <v>0.1285</v>
      </c>
      <c r="S34">
        <v>1.95E-2</v>
      </c>
      <c r="T34">
        <f t="shared" si="3"/>
        <v>0.1285</v>
      </c>
      <c r="U34">
        <f t="shared" si="4"/>
        <v>1</v>
      </c>
      <c r="V34">
        <f t="shared" si="5"/>
        <v>0.56425000000000003</v>
      </c>
    </row>
    <row r="35" spans="1:22" ht="15" customHeight="1" x14ac:dyDescent="0.2">
      <c r="A35">
        <v>31</v>
      </c>
      <c r="B35" s="46" t="s">
        <v>76</v>
      </c>
      <c r="C35">
        <f>'Pairing Failure Modes &amp; Effects'!G13</f>
        <v>0.01</v>
      </c>
      <c r="D35">
        <v>30</v>
      </c>
      <c r="E35" s="45" t="s">
        <v>83</v>
      </c>
      <c r="F35">
        <f>C7</f>
        <v>1.3625E-2</v>
      </c>
      <c r="G35" s="46" t="s">
        <v>26</v>
      </c>
      <c r="H35">
        <f t="shared" si="13"/>
        <v>1.4999999999999999E-2</v>
      </c>
      <c r="I35" s="100">
        <f t="shared" si="0"/>
        <v>1.4999999999999999E-2</v>
      </c>
      <c r="J35">
        <f t="shared" si="10"/>
        <v>1</v>
      </c>
      <c r="K35">
        <f t="shared" si="11"/>
        <v>0.50749999999999995</v>
      </c>
      <c r="O35">
        <f t="shared" si="2"/>
        <v>31</v>
      </c>
      <c r="P35">
        <v>30</v>
      </c>
      <c r="Q35" s="46" t="s">
        <v>76</v>
      </c>
      <c r="R35">
        <v>0.01</v>
      </c>
      <c r="S35">
        <v>1.95E-2</v>
      </c>
      <c r="T35">
        <f t="shared" si="3"/>
        <v>0.01</v>
      </c>
      <c r="U35">
        <f t="shared" si="4"/>
        <v>0.51282051282051289</v>
      </c>
      <c r="V35">
        <f t="shared" si="5"/>
        <v>0.26141025641025645</v>
      </c>
    </row>
    <row r="36" spans="1:22" ht="15" customHeight="1" x14ac:dyDescent="0.2">
      <c r="A36">
        <v>32</v>
      </c>
      <c r="B36" s="46" t="s">
        <v>77</v>
      </c>
      <c r="C36">
        <f>'Pairing Failure Modes &amp; Effects'!G14</f>
        <v>0.01</v>
      </c>
      <c r="D36">
        <v>31</v>
      </c>
      <c r="E36" s="45" t="s">
        <v>83</v>
      </c>
      <c r="F36">
        <f>C7</f>
        <v>1.3625E-2</v>
      </c>
      <c r="G36" s="46" t="s">
        <v>27</v>
      </c>
      <c r="H36">
        <f t="shared" si="13"/>
        <v>1.4999999999999999E-2</v>
      </c>
      <c r="I36" s="100">
        <f t="shared" si="0"/>
        <v>1.4999999999999999E-2</v>
      </c>
      <c r="J36">
        <f t="shared" si="10"/>
        <v>1</v>
      </c>
      <c r="K36">
        <f t="shared" si="11"/>
        <v>0.50749999999999995</v>
      </c>
      <c r="O36">
        <f t="shared" si="2"/>
        <v>32</v>
      </c>
      <c r="P36">
        <v>31</v>
      </c>
      <c r="Q36" s="46" t="s">
        <v>77</v>
      </c>
      <c r="R36">
        <v>0.01</v>
      </c>
      <c r="S36">
        <v>1.95E-2</v>
      </c>
      <c r="T36">
        <f t="shared" si="3"/>
        <v>0.01</v>
      </c>
      <c r="U36">
        <f t="shared" si="4"/>
        <v>0.51282051282051289</v>
      </c>
      <c r="V36">
        <f t="shared" si="5"/>
        <v>0.26141025641025645</v>
      </c>
    </row>
    <row r="37" spans="1:22" ht="15" customHeight="1" x14ac:dyDescent="0.2">
      <c r="A37">
        <v>33</v>
      </c>
      <c r="B37" s="46" t="s">
        <v>32</v>
      </c>
      <c r="C37">
        <f>'Pairing Failure Modes &amp; Effects'!G12</f>
        <v>0.01</v>
      </c>
      <c r="D37">
        <v>32</v>
      </c>
      <c r="E37" s="45" t="s">
        <v>83</v>
      </c>
      <c r="F37">
        <f>C7</f>
        <v>1.3625E-2</v>
      </c>
      <c r="G37" s="46" t="s">
        <v>40</v>
      </c>
      <c r="H37">
        <f t="shared" si="13"/>
        <v>1.4999999999999999E-2</v>
      </c>
      <c r="I37" s="100">
        <f t="shared" si="0"/>
        <v>1.4999999999999999E-2</v>
      </c>
      <c r="J37">
        <f t="shared" si="10"/>
        <v>1</v>
      </c>
      <c r="K37">
        <f t="shared" si="11"/>
        <v>0.50749999999999995</v>
      </c>
      <c r="O37">
        <f t="shared" si="2"/>
        <v>33</v>
      </c>
      <c r="P37">
        <v>32</v>
      </c>
      <c r="Q37" s="46" t="s">
        <v>32</v>
      </c>
      <c r="R37">
        <v>0.01</v>
      </c>
      <c r="S37">
        <v>1.95E-2</v>
      </c>
      <c r="T37">
        <f t="shared" si="3"/>
        <v>0.01</v>
      </c>
      <c r="U37">
        <f t="shared" si="4"/>
        <v>0.51282051282051289</v>
      </c>
      <c r="V37">
        <f t="shared" si="5"/>
        <v>0.26141025641025645</v>
      </c>
    </row>
    <row r="38" spans="1:22" ht="15" customHeight="1" x14ac:dyDescent="0.2">
      <c r="A38">
        <v>34</v>
      </c>
      <c r="B38" s="46" t="s">
        <v>25</v>
      </c>
      <c r="C38">
        <f>'Pairing Failure Modes &amp; Effects'!G17</f>
        <v>1.4999999999999999E-2</v>
      </c>
      <c r="D38">
        <v>33</v>
      </c>
      <c r="E38" s="45" t="s">
        <v>83</v>
      </c>
      <c r="F38">
        <f>C7</f>
        <v>1.3625E-2</v>
      </c>
      <c r="G38" s="46" t="s">
        <v>30</v>
      </c>
      <c r="H38">
        <f t="shared" si="13"/>
        <v>1.4999999999999999E-2</v>
      </c>
      <c r="I38" s="100">
        <f t="shared" si="0"/>
        <v>1.4999999999999999E-2</v>
      </c>
      <c r="J38">
        <f t="shared" si="10"/>
        <v>1</v>
      </c>
      <c r="K38">
        <f t="shared" si="11"/>
        <v>0.50749999999999995</v>
      </c>
      <c r="O38">
        <f t="shared" si="2"/>
        <v>34</v>
      </c>
      <c r="P38">
        <v>33</v>
      </c>
      <c r="Q38" s="46" t="s">
        <v>25</v>
      </c>
      <c r="R38">
        <v>1.4999999999999999E-2</v>
      </c>
      <c r="S38">
        <v>1.95E-2</v>
      </c>
      <c r="T38">
        <f t="shared" si="3"/>
        <v>1.4999999999999999E-2</v>
      </c>
      <c r="U38">
        <f t="shared" si="4"/>
        <v>0.76923076923076916</v>
      </c>
      <c r="V38">
        <f t="shared" si="5"/>
        <v>0.39211538461538459</v>
      </c>
    </row>
    <row r="39" spans="1:22" ht="15" customHeight="1" x14ac:dyDescent="0.2">
      <c r="A39">
        <v>35</v>
      </c>
      <c r="B39" s="46" t="s">
        <v>26</v>
      </c>
      <c r="C39">
        <f>'Pairing Failure Modes &amp; Effects'!G18</f>
        <v>1.4999999999999999E-2</v>
      </c>
      <c r="D39">
        <v>34</v>
      </c>
      <c r="E39" s="45" t="s">
        <v>83</v>
      </c>
      <c r="F39">
        <f>C7</f>
        <v>1.3625E-2</v>
      </c>
      <c r="G39" s="46" t="s">
        <v>82</v>
      </c>
      <c r="H39">
        <f>C45</f>
        <v>0.33</v>
      </c>
      <c r="I39" s="100">
        <f t="shared" si="0"/>
        <v>0.33</v>
      </c>
      <c r="J39">
        <f t="shared" si="10"/>
        <v>1</v>
      </c>
      <c r="K39">
        <f t="shared" si="11"/>
        <v>0.66500000000000004</v>
      </c>
      <c r="O39">
        <f t="shared" si="2"/>
        <v>35</v>
      </c>
      <c r="P39">
        <v>34</v>
      </c>
      <c r="Q39" s="46" t="s">
        <v>26</v>
      </c>
      <c r="R39">
        <v>1.4999999999999999E-2</v>
      </c>
      <c r="S39">
        <v>1.95E-2</v>
      </c>
      <c r="T39">
        <f t="shared" si="3"/>
        <v>1.4999999999999999E-2</v>
      </c>
      <c r="U39">
        <f t="shared" si="4"/>
        <v>0.76923076923076916</v>
      </c>
      <c r="V39">
        <f t="shared" si="5"/>
        <v>0.39211538461538459</v>
      </c>
    </row>
    <row r="40" spans="1:22" ht="15" customHeight="1" x14ac:dyDescent="0.2">
      <c r="A40">
        <v>36</v>
      </c>
      <c r="B40" s="46" t="s">
        <v>27</v>
      </c>
      <c r="C40">
        <f>'Pairing Failure Modes &amp; Effects'!G19</f>
        <v>1.4999999999999999E-2</v>
      </c>
      <c r="D40">
        <v>35</v>
      </c>
      <c r="E40" s="45" t="s">
        <v>83</v>
      </c>
      <c r="F40">
        <f>C7</f>
        <v>1.3625E-2</v>
      </c>
      <c r="G40" s="46" t="s">
        <v>36</v>
      </c>
      <c r="H40">
        <f>C47</f>
        <v>2.5000000000000001E-2</v>
      </c>
      <c r="I40" s="100">
        <f t="shared" si="0"/>
        <v>2.5000000000000001E-2</v>
      </c>
      <c r="J40">
        <f t="shared" si="10"/>
        <v>1</v>
      </c>
      <c r="K40">
        <f t="shared" si="11"/>
        <v>0.51249999999999996</v>
      </c>
      <c r="O40">
        <f t="shared" si="2"/>
        <v>36</v>
      </c>
      <c r="P40">
        <v>35</v>
      </c>
      <c r="Q40" s="46" t="s">
        <v>27</v>
      </c>
      <c r="R40">
        <v>1.4999999999999999E-2</v>
      </c>
      <c r="S40">
        <v>1.95E-2</v>
      </c>
      <c r="T40">
        <f t="shared" si="3"/>
        <v>1.4999999999999999E-2</v>
      </c>
      <c r="U40">
        <f t="shared" si="4"/>
        <v>0.76923076923076916</v>
      </c>
      <c r="V40">
        <f t="shared" si="5"/>
        <v>0.39211538461538459</v>
      </c>
    </row>
    <row r="41" spans="1:22" ht="15" customHeight="1" x14ac:dyDescent="0.2">
      <c r="A41">
        <v>37</v>
      </c>
      <c r="B41" s="46" t="s">
        <v>40</v>
      </c>
      <c r="C41">
        <f>'Pairing Failure Modes &amp; Effects'!G18</f>
        <v>1.4999999999999999E-2</v>
      </c>
      <c r="D41">
        <v>36</v>
      </c>
      <c r="E41" s="45" t="s">
        <v>83</v>
      </c>
      <c r="F41">
        <f>C7</f>
        <v>1.3625E-2</v>
      </c>
      <c r="G41" s="46" t="s">
        <v>15</v>
      </c>
      <c r="H41">
        <f>C48</f>
        <v>2.5000000000000001E-2</v>
      </c>
      <c r="I41" s="100">
        <f t="shared" si="0"/>
        <v>2.5000000000000001E-2</v>
      </c>
      <c r="J41">
        <f t="shared" si="10"/>
        <v>1</v>
      </c>
      <c r="K41">
        <f t="shared" si="11"/>
        <v>0.51249999999999996</v>
      </c>
      <c r="O41">
        <f t="shared" si="2"/>
        <v>37</v>
      </c>
      <c r="P41">
        <v>36</v>
      </c>
      <c r="Q41" s="46" t="s">
        <v>40</v>
      </c>
      <c r="R41">
        <v>1.4999999999999999E-2</v>
      </c>
      <c r="S41">
        <v>1.95E-2</v>
      </c>
      <c r="T41">
        <f t="shared" si="3"/>
        <v>1.4999999999999999E-2</v>
      </c>
      <c r="U41">
        <f t="shared" si="4"/>
        <v>0.76923076923076916</v>
      </c>
      <c r="V41">
        <f t="shared" si="5"/>
        <v>0.39211538461538459</v>
      </c>
    </row>
    <row r="42" spans="1:22" ht="15" customHeight="1" x14ac:dyDescent="0.2">
      <c r="A42">
        <v>38</v>
      </c>
      <c r="B42" s="46" t="s">
        <v>30</v>
      </c>
      <c r="C42">
        <f>'Pairing Failure Modes &amp; Effects'!G17</f>
        <v>1.4999999999999999E-2</v>
      </c>
      <c r="D42">
        <v>37</v>
      </c>
      <c r="E42" s="45" t="s">
        <v>83</v>
      </c>
      <c r="F42">
        <f>C7</f>
        <v>1.3625E-2</v>
      </c>
      <c r="G42" s="46" t="s">
        <v>38</v>
      </c>
      <c r="H42">
        <f>C50</f>
        <v>2.5000000000000001E-2</v>
      </c>
      <c r="I42" s="100">
        <f t="shared" si="0"/>
        <v>2.5000000000000001E-2</v>
      </c>
      <c r="J42">
        <f t="shared" si="10"/>
        <v>1</v>
      </c>
      <c r="K42">
        <f t="shared" si="11"/>
        <v>0.51249999999999996</v>
      </c>
      <c r="O42">
        <f t="shared" si="2"/>
        <v>38</v>
      </c>
      <c r="P42">
        <v>37</v>
      </c>
      <c r="Q42" s="46" t="s">
        <v>30</v>
      </c>
      <c r="R42">
        <v>1.4999999999999999E-2</v>
      </c>
      <c r="S42">
        <v>1.95E-2</v>
      </c>
      <c r="T42">
        <f t="shared" si="3"/>
        <v>1.4999999999999999E-2</v>
      </c>
      <c r="U42">
        <f t="shared" si="4"/>
        <v>0.76923076923076916</v>
      </c>
      <c r="V42">
        <f t="shared" si="5"/>
        <v>0.39211538461538459</v>
      </c>
    </row>
    <row r="43" spans="1:22" ht="15" customHeight="1" x14ac:dyDescent="0.2">
      <c r="A43">
        <v>39</v>
      </c>
      <c r="B43" s="46" t="s">
        <v>28</v>
      </c>
      <c r="C43">
        <f>'Pairing Failure Modes &amp; Effects'!G21</f>
        <v>1.4999999999999999E-2</v>
      </c>
      <c r="D43">
        <v>38</v>
      </c>
      <c r="E43" s="45" t="s">
        <v>79</v>
      </c>
      <c r="F43">
        <f>C8</f>
        <v>5.4999999999999997E-3</v>
      </c>
      <c r="G43" s="46" t="s">
        <v>75</v>
      </c>
      <c r="H43">
        <f>C31</f>
        <v>0.23300000000000001</v>
      </c>
      <c r="I43" s="100">
        <f t="shared" si="0"/>
        <v>0.23300000000000001</v>
      </c>
      <c r="J43">
        <f t="shared" ref="J43:J57" si="14">MIN(F43,H43)/F43</f>
        <v>1</v>
      </c>
      <c r="K43">
        <f t="shared" ref="K43:K57" si="15">AVERAGE(I43:J43)</f>
        <v>0.61650000000000005</v>
      </c>
      <c r="O43">
        <f t="shared" si="2"/>
        <v>39</v>
      </c>
      <c r="P43">
        <v>38</v>
      </c>
      <c r="Q43" s="46" t="s">
        <v>28</v>
      </c>
      <c r="R43">
        <v>1.4999999999999999E-2</v>
      </c>
      <c r="S43">
        <v>1.95E-2</v>
      </c>
      <c r="T43">
        <f t="shared" si="3"/>
        <v>1.4999999999999999E-2</v>
      </c>
      <c r="U43">
        <f t="shared" si="4"/>
        <v>0.76923076923076916</v>
      </c>
      <c r="V43">
        <f t="shared" si="5"/>
        <v>0.39211538461538459</v>
      </c>
    </row>
    <row r="44" spans="1:22" ht="15" customHeight="1" x14ac:dyDescent="0.2">
      <c r="A44">
        <v>40</v>
      </c>
      <c r="B44" s="46" t="s">
        <v>29</v>
      </c>
      <c r="C44">
        <f>'Pairing Failure Modes &amp; Effects'!G22</f>
        <v>1.4999999999999999E-2</v>
      </c>
      <c r="D44">
        <v>39</v>
      </c>
      <c r="E44" s="45" t="s">
        <v>79</v>
      </c>
      <c r="F44">
        <v>5.4999999999999997E-3</v>
      </c>
      <c r="G44" s="46" t="s">
        <v>34</v>
      </c>
      <c r="H44">
        <f t="shared" ref="H44:H54" si="16">C32</f>
        <v>0.28800000000000003</v>
      </c>
      <c r="I44" s="100">
        <f t="shared" si="0"/>
        <v>0.28800000000000003</v>
      </c>
      <c r="J44">
        <f t="shared" si="14"/>
        <v>1</v>
      </c>
      <c r="K44">
        <f t="shared" si="15"/>
        <v>0.64400000000000002</v>
      </c>
      <c r="O44">
        <f t="shared" si="2"/>
        <v>40</v>
      </c>
      <c r="P44">
        <v>39</v>
      </c>
      <c r="Q44" s="46" t="s">
        <v>29</v>
      </c>
      <c r="R44">
        <v>1.4999999999999999E-2</v>
      </c>
      <c r="S44">
        <v>1.95E-2</v>
      </c>
      <c r="T44">
        <f t="shared" si="3"/>
        <v>1.4999999999999999E-2</v>
      </c>
      <c r="U44">
        <f t="shared" si="4"/>
        <v>0.76923076923076916</v>
      </c>
      <c r="V44">
        <f t="shared" si="5"/>
        <v>0.39211538461538459</v>
      </c>
    </row>
    <row r="45" spans="1:22" ht="15" customHeight="1" x14ac:dyDescent="0.2">
      <c r="A45">
        <v>41</v>
      </c>
      <c r="B45" s="46" t="s">
        <v>82</v>
      </c>
      <c r="C45">
        <f>'Pairing Failure Modes &amp; Effects'!G28</f>
        <v>0.33</v>
      </c>
      <c r="D45">
        <v>40</v>
      </c>
      <c r="E45" s="45" t="s">
        <v>79</v>
      </c>
      <c r="F45">
        <v>5.4999999999999997E-3</v>
      </c>
      <c r="G45" s="46" t="s">
        <v>35</v>
      </c>
      <c r="H45">
        <f t="shared" si="16"/>
        <v>0.54337399999999991</v>
      </c>
      <c r="I45" s="100">
        <f t="shared" si="0"/>
        <v>0.54337399999999991</v>
      </c>
      <c r="J45">
        <f t="shared" si="14"/>
        <v>1</v>
      </c>
      <c r="K45">
        <f t="shared" si="15"/>
        <v>0.77168700000000001</v>
      </c>
      <c r="O45">
        <f t="shared" si="2"/>
        <v>41</v>
      </c>
      <c r="P45">
        <v>40</v>
      </c>
      <c r="Q45" s="46" t="s">
        <v>82</v>
      </c>
      <c r="R45">
        <v>0.33</v>
      </c>
      <c r="S45">
        <v>1.95E-2</v>
      </c>
      <c r="T45">
        <f t="shared" si="3"/>
        <v>0.33</v>
      </c>
      <c r="U45">
        <f t="shared" si="4"/>
        <v>1</v>
      </c>
      <c r="V45">
        <f t="shared" si="5"/>
        <v>0.66500000000000004</v>
      </c>
    </row>
    <row r="46" spans="1:22" ht="15" customHeight="1" x14ac:dyDescent="0.2">
      <c r="A46">
        <v>42</v>
      </c>
      <c r="B46" s="46" t="s">
        <v>39</v>
      </c>
      <c r="C46">
        <f>'Pairing Failure Modes &amp; Effects'!G26</f>
        <v>2.5000000000000001E-2</v>
      </c>
      <c r="D46">
        <v>41</v>
      </c>
      <c r="E46" s="45" t="s">
        <v>79</v>
      </c>
      <c r="F46">
        <v>5.4999999999999997E-3</v>
      </c>
      <c r="G46" s="46" t="s">
        <v>33</v>
      </c>
      <c r="H46">
        <f t="shared" si="16"/>
        <v>0.1285</v>
      </c>
      <c r="I46" s="100">
        <f t="shared" si="0"/>
        <v>0.1285</v>
      </c>
      <c r="J46">
        <f t="shared" si="14"/>
        <v>1</v>
      </c>
      <c r="K46">
        <f t="shared" si="15"/>
        <v>0.56425000000000003</v>
      </c>
      <c r="O46">
        <f t="shared" si="2"/>
        <v>42</v>
      </c>
      <c r="P46">
        <v>41</v>
      </c>
      <c r="Q46" s="46" t="s">
        <v>39</v>
      </c>
      <c r="R46">
        <v>2.5000000000000001E-2</v>
      </c>
      <c r="S46">
        <v>1.95E-2</v>
      </c>
      <c r="T46">
        <f t="shared" si="3"/>
        <v>2.5000000000000001E-2</v>
      </c>
      <c r="U46">
        <f t="shared" si="4"/>
        <v>1</v>
      </c>
      <c r="V46">
        <f t="shared" si="5"/>
        <v>0.51249999999999996</v>
      </c>
    </row>
    <row r="47" spans="1:22" ht="15" customHeight="1" x14ac:dyDescent="0.2">
      <c r="A47">
        <v>43</v>
      </c>
      <c r="B47" s="46" t="s">
        <v>36</v>
      </c>
      <c r="C47">
        <f>'Pairing Failure Modes &amp; Effects'!G25</f>
        <v>2.5000000000000001E-2</v>
      </c>
      <c r="D47">
        <v>42</v>
      </c>
      <c r="E47" s="45" t="s">
        <v>79</v>
      </c>
      <c r="F47">
        <v>5.4999999999999997E-3</v>
      </c>
      <c r="G47" s="46" t="s">
        <v>76</v>
      </c>
      <c r="H47">
        <f t="shared" si="16"/>
        <v>0.01</v>
      </c>
      <c r="I47" s="100">
        <f t="shared" si="0"/>
        <v>0.01</v>
      </c>
      <c r="J47">
        <f t="shared" si="14"/>
        <v>1</v>
      </c>
      <c r="K47">
        <f t="shared" si="15"/>
        <v>0.505</v>
      </c>
      <c r="O47">
        <f t="shared" si="2"/>
        <v>43</v>
      </c>
      <c r="P47">
        <v>42</v>
      </c>
      <c r="Q47" s="46" t="s">
        <v>36</v>
      </c>
      <c r="R47">
        <v>2.5000000000000001E-2</v>
      </c>
      <c r="S47">
        <v>1.95E-2</v>
      </c>
      <c r="T47">
        <f t="shared" si="3"/>
        <v>2.5000000000000001E-2</v>
      </c>
      <c r="U47">
        <f t="shared" si="4"/>
        <v>1</v>
      </c>
      <c r="V47">
        <f t="shared" si="5"/>
        <v>0.51249999999999996</v>
      </c>
    </row>
    <row r="48" spans="1:22" ht="15" customHeight="1" x14ac:dyDescent="0.2">
      <c r="A48">
        <v>44</v>
      </c>
      <c r="B48" s="46" t="s">
        <v>15</v>
      </c>
      <c r="C48">
        <f>'Pairing Failure Modes &amp; Effects'!G27</f>
        <v>2.5000000000000001E-2</v>
      </c>
      <c r="D48">
        <v>43</v>
      </c>
      <c r="E48" s="45" t="s">
        <v>79</v>
      </c>
      <c r="F48">
        <v>5.4999999999999997E-3</v>
      </c>
      <c r="G48" s="46" t="s">
        <v>77</v>
      </c>
      <c r="H48">
        <f t="shared" si="16"/>
        <v>0.01</v>
      </c>
      <c r="I48" s="100">
        <f t="shared" si="0"/>
        <v>0.01</v>
      </c>
      <c r="J48">
        <f t="shared" si="14"/>
        <v>1</v>
      </c>
      <c r="K48">
        <f t="shared" si="15"/>
        <v>0.505</v>
      </c>
      <c r="O48">
        <f t="shared" si="2"/>
        <v>44</v>
      </c>
      <c r="P48">
        <v>43</v>
      </c>
      <c r="Q48" s="46" t="s">
        <v>15</v>
      </c>
      <c r="R48">
        <v>2.5000000000000001E-2</v>
      </c>
      <c r="S48">
        <v>1.95E-2</v>
      </c>
      <c r="T48">
        <f t="shared" si="3"/>
        <v>2.5000000000000001E-2</v>
      </c>
      <c r="U48">
        <f t="shared" si="4"/>
        <v>1</v>
      </c>
      <c r="V48">
        <f t="shared" si="5"/>
        <v>0.51249999999999996</v>
      </c>
    </row>
    <row r="49" spans="1:22" ht="15" customHeight="1" x14ac:dyDescent="0.2">
      <c r="A49">
        <v>45</v>
      </c>
      <c r="B49" s="46" t="s">
        <v>31</v>
      </c>
      <c r="C49">
        <f>'Pairing Failure Modes &amp; Effects'!G27</f>
        <v>2.5000000000000001E-2</v>
      </c>
      <c r="D49">
        <v>44</v>
      </c>
      <c r="E49" s="45" t="s">
        <v>79</v>
      </c>
      <c r="F49">
        <v>5.4999999999999997E-3</v>
      </c>
      <c r="G49" s="46" t="s">
        <v>32</v>
      </c>
      <c r="H49">
        <f t="shared" si="16"/>
        <v>0.01</v>
      </c>
      <c r="I49" s="100">
        <f t="shared" si="0"/>
        <v>0.01</v>
      </c>
      <c r="J49">
        <f t="shared" si="14"/>
        <v>1</v>
      </c>
      <c r="K49">
        <f t="shared" si="15"/>
        <v>0.505</v>
      </c>
      <c r="O49">
        <f t="shared" si="2"/>
        <v>45</v>
      </c>
      <c r="P49">
        <v>44</v>
      </c>
      <c r="Q49" s="46" t="s">
        <v>31</v>
      </c>
      <c r="R49">
        <v>2.5000000000000001E-2</v>
      </c>
      <c r="S49">
        <v>1.95E-2</v>
      </c>
      <c r="T49">
        <f t="shared" si="3"/>
        <v>2.5000000000000001E-2</v>
      </c>
      <c r="U49">
        <f>MIN(R49,S49)/S49</f>
        <v>1</v>
      </c>
      <c r="V49">
        <f t="shared" si="5"/>
        <v>0.51249999999999996</v>
      </c>
    </row>
    <row r="50" spans="1:22" ht="15" customHeight="1" x14ac:dyDescent="0.2">
      <c r="A50">
        <v>46</v>
      </c>
      <c r="B50" s="46" t="s">
        <v>38</v>
      </c>
      <c r="C50">
        <f>'Pairing Failure Modes &amp; Effects'!G27</f>
        <v>2.5000000000000001E-2</v>
      </c>
      <c r="D50">
        <v>45</v>
      </c>
      <c r="E50" s="45" t="s">
        <v>79</v>
      </c>
      <c r="F50">
        <v>5.4999999999999997E-3</v>
      </c>
      <c r="G50" s="46" t="s">
        <v>25</v>
      </c>
      <c r="H50">
        <f t="shared" si="16"/>
        <v>1.4999999999999999E-2</v>
      </c>
      <c r="I50" s="100">
        <f t="shared" si="0"/>
        <v>1.4999999999999999E-2</v>
      </c>
      <c r="J50">
        <f t="shared" si="14"/>
        <v>1</v>
      </c>
      <c r="K50">
        <f t="shared" si="15"/>
        <v>0.50749999999999995</v>
      </c>
      <c r="O50">
        <f t="shared" si="2"/>
        <v>46</v>
      </c>
      <c r="P50">
        <v>45</v>
      </c>
      <c r="Q50" s="46" t="s">
        <v>38</v>
      </c>
      <c r="R50">
        <v>2.5000000000000001E-2</v>
      </c>
      <c r="S50">
        <v>1.95E-2</v>
      </c>
      <c r="T50">
        <f t="shared" si="3"/>
        <v>2.5000000000000001E-2</v>
      </c>
      <c r="U50">
        <f t="shared" si="4"/>
        <v>1</v>
      </c>
      <c r="V50">
        <f t="shared" si="5"/>
        <v>0.51249999999999996</v>
      </c>
    </row>
    <row r="51" spans="1:22" ht="15" customHeight="1" x14ac:dyDescent="0.2">
      <c r="A51">
        <v>47</v>
      </c>
      <c r="B51" s="46" t="s">
        <v>37</v>
      </c>
      <c r="C51">
        <f>'Pairing Failure Modes &amp; Effects'!G31</f>
        <v>0.10500000000000001</v>
      </c>
      <c r="D51">
        <v>46</v>
      </c>
      <c r="E51" s="45" t="s">
        <v>79</v>
      </c>
      <c r="F51">
        <v>5.4999999999999997E-3</v>
      </c>
      <c r="G51" s="46" t="s">
        <v>26</v>
      </c>
      <c r="H51">
        <f t="shared" si="16"/>
        <v>1.4999999999999999E-2</v>
      </c>
      <c r="I51" s="100">
        <f t="shared" si="0"/>
        <v>1.4999999999999999E-2</v>
      </c>
      <c r="J51">
        <f t="shared" si="14"/>
        <v>1</v>
      </c>
      <c r="K51">
        <f t="shared" si="15"/>
        <v>0.50749999999999995</v>
      </c>
      <c r="O51">
        <f t="shared" si="2"/>
        <v>47</v>
      </c>
      <c r="P51">
        <v>46</v>
      </c>
      <c r="Q51" s="46" t="s">
        <v>37</v>
      </c>
      <c r="R51">
        <v>1.05</v>
      </c>
      <c r="S51">
        <v>1.95E-2</v>
      </c>
      <c r="T51">
        <f t="shared" si="3"/>
        <v>1.05</v>
      </c>
      <c r="U51">
        <f t="shared" si="4"/>
        <v>1</v>
      </c>
      <c r="V51">
        <f t="shared" si="5"/>
        <v>1.0249999999999999</v>
      </c>
    </row>
    <row r="52" spans="1:22" ht="17" x14ac:dyDescent="0.2">
      <c r="E52" s="45" t="s">
        <v>79</v>
      </c>
      <c r="F52">
        <v>5.4999999999999997E-3</v>
      </c>
      <c r="G52" s="46" t="s">
        <v>27</v>
      </c>
      <c r="H52">
        <f t="shared" si="16"/>
        <v>1.4999999999999999E-2</v>
      </c>
      <c r="I52" s="100">
        <f t="shared" si="0"/>
        <v>1.4999999999999999E-2</v>
      </c>
      <c r="J52">
        <f t="shared" si="14"/>
        <v>1</v>
      </c>
      <c r="K52">
        <f t="shared" si="15"/>
        <v>0.50749999999999995</v>
      </c>
    </row>
    <row r="53" spans="1:22" ht="17" x14ac:dyDescent="0.2">
      <c r="B53" s="137">
        <f>(9*47+D49)/470</f>
        <v>0.99361702127659579</v>
      </c>
      <c r="E53" s="45" t="s">
        <v>79</v>
      </c>
      <c r="F53">
        <v>5.4999999999999997E-3</v>
      </c>
      <c r="G53" s="46" t="s">
        <v>40</v>
      </c>
      <c r="H53">
        <f t="shared" si="16"/>
        <v>1.4999999999999999E-2</v>
      </c>
      <c r="I53" s="100">
        <f t="shared" si="0"/>
        <v>1.4999999999999999E-2</v>
      </c>
      <c r="J53">
        <f t="shared" si="14"/>
        <v>1</v>
      </c>
      <c r="K53">
        <f t="shared" si="15"/>
        <v>0.50749999999999995</v>
      </c>
    </row>
    <row r="54" spans="1:22" ht="17" x14ac:dyDescent="0.2">
      <c r="E54" s="45" t="s">
        <v>79</v>
      </c>
      <c r="F54">
        <v>5.4999999999999997E-3</v>
      </c>
      <c r="G54" s="46" t="s">
        <v>30</v>
      </c>
      <c r="H54">
        <f t="shared" si="16"/>
        <v>1.4999999999999999E-2</v>
      </c>
      <c r="I54" s="100">
        <f t="shared" si="0"/>
        <v>1.4999999999999999E-2</v>
      </c>
      <c r="J54">
        <f t="shared" si="14"/>
        <v>1</v>
      </c>
      <c r="K54">
        <f t="shared" si="15"/>
        <v>0.50749999999999995</v>
      </c>
    </row>
    <row r="55" spans="1:22" ht="17" x14ac:dyDescent="0.2">
      <c r="E55" s="45" t="s">
        <v>79</v>
      </c>
      <c r="F55">
        <v>5.4999999999999997E-3</v>
      </c>
      <c r="G55" s="46" t="s">
        <v>82</v>
      </c>
      <c r="H55">
        <f>C45</f>
        <v>0.33</v>
      </c>
      <c r="I55" s="100">
        <f t="shared" si="0"/>
        <v>0.33</v>
      </c>
      <c r="J55">
        <f t="shared" si="14"/>
        <v>1</v>
      </c>
      <c r="K55">
        <f t="shared" si="15"/>
        <v>0.66500000000000004</v>
      </c>
    </row>
    <row r="56" spans="1:22" ht="17" x14ac:dyDescent="0.2">
      <c r="E56" s="45" t="s">
        <v>79</v>
      </c>
      <c r="F56">
        <v>5.4999999999999997E-3</v>
      </c>
      <c r="G56" s="46" t="s">
        <v>36</v>
      </c>
      <c r="H56">
        <f>C47</f>
        <v>2.5000000000000001E-2</v>
      </c>
      <c r="I56" s="100">
        <f t="shared" si="0"/>
        <v>2.5000000000000001E-2</v>
      </c>
      <c r="J56">
        <f t="shared" si="14"/>
        <v>1</v>
      </c>
      <c r="K56">
        <f t="shared" si="15"/>
        <v>0.51249999999999996</v>
      </c>
    </row>
    <row r="57" spans="1:22" ht="17" x14ac:dyDescent="0.2">
      <c r="E57" s="45" t="s">
        <v>79</v>
      </c>
      <c r="F57">
        <v>5.4999999999999997E-3</v>
      </c>
      <c r="G57" s="46" t="s">
        <v>15</v>
      </c>
      <c r="H57">
        <f>C48</f>
        <v>2.5000000000000001E-2</v>
      </c>
      <c r="I57" s="100">
        <f t="shared" si="0"/>
        <v>2.5000000000000001E-2</v>
      </c>
      <c r="J57">
        <f t="shared" si="14"/>
        <v>1</v>
      </c>
      <c r="K57">
        <f t="shared" si="15"/>
        <v>0.51249999999999996</v>
      </c>
      <c r="L57">
        <v>0.2</v>
      </c>
    </row>
    <row r="58" spans="1:22" ht="17" x14ac:dyDescent="0.2">
      <c r="E58" s="45" t="s">
        <v>57</v>
      </c>
      <c r="F58">
        <f>C9</f>
        <v>1.7499999999999998E-2</v>
      </c>
      <c r="G58" s="45" t="s">
        <v>55</v>
      </c>
      <c r="H58">
        <f>C6</f>
        <v>1.95E-2</v>
      </c>
      <c r="I58" s="100">
        <f t="shared" si="0"/>
        <v>1.95E-2</v>
      </c>
      <c r="J58">
        <f t="shared" ref="J58:J59" si="17">MIN(F58,H58)/F58</f>
        <v>1</v>
      </c>
      <c r="K58">
        <f t="shared" ref="K58:K59" si="18">AVERAGE(I58:J58)</f>
        <v>0.50975000000000004</v>
      </c>
    </row>
    <row r="59" spans="1:22" ht="17" x14ac:dyDescent="0.2">
      <c r="E59" s="45" t="s">
        <v>57</v>
      </c>
      <c r="F59">
        <v>1.7500000000000002E-2</v>
      </c>
      <c r="G59" s="45" t="s">
        <v>58</v>
      </c>
      <c r="H59">
        <f>C10</f>
        <v>0.20750000000000002</v>
      </c>
      <c r="I59" s="100">
        <f t="shared" si="0"/>
        <v>0.20750000000000002</v>
      </c>
      <c r="J59">
        <f t="shared" si="17"/>
        <v>1</v>
      </c>
      <c r="K59">
        <f t="shared" si="18"/>
        <v>0.60375000000000001</v>
      </c>
    </row>
    <row r="62" spans="1:22" x14ac:dyDescent="0.2">
      <c r="E62" s="119" t="s">
        <v>101</v>
      </c>
      <c r="F62" s="119"/>
      <c r="G62" s="119"/>
      <c r="H62" s="119"/>
      <c r="I62" s="119"/>
      <c r="J62" s="119"/>
      <c r="K62" s="119"/>
    </row>
    <row r="63" spans="1:22" x14ac:dyDescent="0.2">
      <c r="E63" s="119"/>
      <c r="F63" s="119"/>
      <c r="G63" s="119"/>
      <c r="H63" s="119"/>
      <c r="I63" s="119"/>
      <c r="J63" s="119"/>
      <c r="K63" s="119"/>
    </row>
  </sheetData>
  <mergeCells count="4">
    <mergeCell ref="E3:F3"/>
    <mergeCell ref="G3:H3"/>
    <mergeCell ref="I3:K3"/>
    <mergeCell ref="E62:K63"/>
  </mergeCells>
  <conditionalFormatting sqref="C5:C30">
    <cfRule type="cellIs" dxfId="5" priority="3" operator="greaterThan">
      <formula>0.01</formula>
    </cfRule>
  </conditionalFormatting>
  <conditionalFormatting sqref="C31:C51">
    <cfRule type="cellIs" dxfId="4" priority="1" operator="greaterThan">
      <formula>0.01</formula>
    </cfRule>
    <cfRule type="cellIs" dxfId="3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A20A-06BD-C94D-947C-C47B31E9A88E}">
  <dimension ref="A2:AE99"/>
  <sheetViews>
    <sheetView zoomScale="89" zoomScaleNormal="130" workbookViewId="0">
      <selection activeCell="A6" sqref="A6"/>
    </sheetView>
  </sheetViews>
  <sheetFormatPr baseColWidth="10" defaultRowHeight="16" x14ac:dyDescent="0.2"/>
  <cols>
    <col min="1" max="1" width="42.6640625" customWidth="1"/>
    <col min="2" max="2" width="25.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9" width="30.5" customWidth="1"/>
    <col min="10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2" spans="1:31" ht="18" customHeight="1" x14ac:dyDescent="0.2">
      <c r="A2" s="125" t="s">
        <v>107</v>
      </c>
      <c r="B2" s="121">
        <v>1.95E-2</v>
      </c>
      <c r="D2" s="120"/>
      <c r="E2" s="120"/>
      <c r="F2" s="120"/>
      <c r="G2" s="120"/>
      <c r="H2" s="120"/>
      <c r="I2" s="120"/>
      <c r="J2" s="120"/>
      <c r="K2" s="120"/>
      <c r="L2" s="120"/>
    </row>
    <row r="3" spans="1:31" ht="18" customHeight="1" x14ac:dyDescent="0.2">
      <c r="A3" s="126" t="s">
        <v>108</v>
      </c>
      <c r="B3" s="121">
        <v>1.95E-2</v>
      </c>
      <c r="D3" s="120"/>
      <c r="E3" s="120"/>
      <c r="F3" s="120"/>
      <c r="G3" s="120"/>
      <c r="H3" s="120"/>
      <c r="I3" s="120"/>
      <c r="J3" s="120"/>
      <c r="K3" s="120"/>
      <c r="L3" s="120"/>
    </row>
    <row r="4" spans="1:31" ht="18" customHeight="1" x14ac:dyDescent="0.2">
      <c r="A4" s="126" t="s">
        <v>109</v>
      </c>
      <c r="B4" s="120">
        <v>1.3625E-2</v>
      </c>
      <c r="D4" s="120"/>
      <c r="E4" s="123"/>
      <c r="F4" s="123"/>
      <c r="G4" s="123"/>
      <c r="H4" s="123"/>
      <c r="I4" s="123"/>
      <c r="J4" s="123"/>
      <c r="K4" s="123"/>
      <c r="L4" s="120"/>
    </row>
    <row r="5" spans="1:31" ht="18" customHeight="1" x14ac:dyDescent="0.2">
      <c r="A5" s="126" t="s">
        <v>110</v>
      </c>
      <c r="B5" s="120">
        <v>5.4999999999999997E-3</v>
      </c>
      <c r="D5" s="120"/>
      <c r="E5" s="120"/>
      <c r="F5" s="120"/>
      <c r="G5" s="120"/>
      <c r="H5" s="120"/>
      <c r="I5" s="120"/>
      <c r="J5" s="120"/>
      <c r="K5" s="120"/>
      <c r="L5" s="120"/>
      <c r="Y5" t="s">
        <v>99</v>
      </c>
      <c r="Z5" t="s">
        <v>100</v>
      </c>
      <c r="AA5" t="s">
        <v>105</v>
      </c>
      <c r="AB5" t="s">
        <v>103</v>
      </c>
      <c r="AC5" t="s">
        <v>104</v>
      </c>
      <c r="AD5" t="s">
        <v>95</v>
      </c>
    </row>
    <row r="6" spans="1:31" ht="15" customHeight="1" x14ac:dyDescent="0.2">
      <c r="A6" s="126" t="s">
        <v>111</v>
      </c>
      <c r="B6" s="120">
        <v>1.7500000000000002E-2</v>
      </c>
      <c r="D6" s="120"/>
      <c r="K6" s="121"/>
      <c r="L6" s="120"/>
      <c r="Q6" s="45"/>
      <c r="Y6" s="46" t="s">
        <v>25</v>
      </c>
      <c r="Z6">
        <f>C39</f>
        <v>0</v>
      </c>
      <c r="AA6">
        <f>C22</f>
        <v>0</v>
      </c>
      <c r="AB6">
        <f>Z6*AA6</f>
        <v>0</v>
      </c>
      <c r="AC6">
        <f>MIN(Z6:AA6)</f>
        <v>0</v>
      </c>
      <c r="AD6">
        <f>(AB6+AC6)/2 *AA6</f>
        <v>0</v>
      </c>
      <c r="AE6">
        <f>1-AD6</f>
        <v>1</v>
      </c>
    </row>
    <row r="7" spans="1:31" ht="15" customHeight="1" x14ac:dyDescent="0.2">
      <c r="A7" s="126" t="s">
        <v>112</v>
      </c>
      <c r="B7" s="120">
        <v>0.20749999999999999</v>
      </c>
      <c r="D7" s="120"/>
      <c r="K7" s="120"/>
      <c r="L7" s="120"/>
      <c r="Q7" s="45"/>
      <c r="Y7" s="46" t="s">
        <v>27</v>
      </c>
      <c r="Z7">
        <f>C41</f>
        <v>0</v>
      </c>
      <c r="AA7">
        <f>AA6</f>
        <v>0</v>
      </c>
      <c r="AB7">
        <f>Z7*AA7</f>
        <v>0</v>
      </c>
      <c r="AC7">
        <f>MIN(Z7:AA7)</f>
        <v>0</v>
      </c>
      <c r="AD7">
        <f>(AB7+AC7)/2 *AA7</f>
        <v>0</v>
      </c>
      <c r="AE7">
        <f>1-AD7</f>
        <v>1</v>
      </c>
    </row>
    <row r="8" spans="1:31" ht="15" customHeight="1" x14ac:dyDescent="0.2">
      <c r="A8" s="127" t="s">
        <v>113</v>
      </c>
      <c r="B8" s="122">
        <v>1E-3</v>
      </c>
      <c r="D8" s="120"/>
      <c r="K8" s="120"/>
      <c r="L8" s="120"/>
      <c r="Q8" s="45"/>
      <c r="Z8">
        <f>1-Z6</f>
        <v>1</v>
      </c>
      <c r="AA8">
        <f>AA7</f>
        <v>0</v>
      </c>
      <c r="AB8">
        <f>Z8*AA8</f>
        <v>0</v>
      </c>
      <c r="AC8">
        <f>MIN(Z8:AA8)</f>
        <v>0</v>
      </c>
      <c r="AD8">
        <f>(AB8+AC8)/2 *AA8</f>
        <v>0</v>
      </c>
      <c r="AE8">
        <f>1-AD8</f>
        <v>1</v>
      </c>
    </row>
    <row r="9" spans="1:31" ht="15" customHeight="1" x14ac:dyDescent="0.2">
      <c r="A9" s="128" t="s">
        <v>114</v>
      </c>
      <c r="B9" s="136">
        <v>1E-3</v>
      </c>
      <c r="D9" s="120"/>
      <c r="K9" s="120"/>
      <c r="L9" s="120"/>
      <c r="Q9" s="45"/>
    </row>
    <row r="10" spans="1:31" ht="15" customHeight="1" x14ac:dyDescent="0.2">
      <c r="A10" s="128" t="s">
        <v>115</v>
      </c>
      <c r="B10" s="136">
        <v>1E-3</v>
      </c>
      <c r="D10" s="120"/>
      <c r="K10" s="120"/>
      <c r="L10" s="120"/>
      <c r="Q10" s="45"/>
    </row>
    <row r="11" spans="1:31" ht="15" customHeight="1" x14ac:dyDescent="0.2">
      <c r="A11" s="128" t="s">
        <v>116</v>
      </c>
      <c r="B11" s="136">
        <v>9.3185000000000004E-2</v>
      </c>
      <c r="D11" s="120"/>
      <c r="K11" s="120"/>
      <c r="L11" s="120"/>
      <c r="Q11" s="45"/>
    </row>
    <row r="12" spans="1:31" ht="15" customHeight="1" x14ac:dyDescent="0.2">
      <c r="A12" s="128" t="s">
        <v>117</v>
      </c>
      <c r="B12" s="136">
        <v>1E-3</v>
      </c>
      <c r="D12" s="120"/>
      <c r="K12" s="122"/>
      <c r="L12" s="120"/>
      <c r="Q12" s="45"/>
    </row>
    <row r="13" spans="1:31" ht="15" customHeight="1" x14ac:dyDescent="0.2">
      <c r="A13" s="128" t="s">
        <v>118</v>
      </c>
      <c r="B13" s="136">
        <v>1E-3</v>
      </c>
      <c r="D13" s="120"/>
      <c r="K13" s="120"/>
      <c r="L13" s="120"/>
      <c r="Q13" s="45"/>
    </row>
    <row r="14" spans="1:31" ht="15" customHeight="1" x14ac:dyDescent="0.2">
      <c r="A14" s="128" t="s">
        <v>119</v>
      </c>
      <c r="B14" s="136">
        <v>2.7310938E-2</v>
      </c>
      <c r="D14" s="120"/>
      <c r="K14" s="120"/>
      <c r="L14" s="120"/>
      <c r="Q14" s="45"/>
    </row>
    <row r="15" spans="1:31" ht="15" customHeight="1" x14ac:dyDescent="0.2">
      <c r="A15" s="128" t="s">
        <v>120</v>
      </c>
      <c r="B15" s="136">
        <v>3.3969125000000003E-2</v>
      </c>
      <c r="D15" s="120"/>
      <c r="K15" s="120"/>
      <c r="L15" s="120"/>
      <c r="Q15" s="45"/>
    </row>
    <row r="16" spans="1:31" ht="15" customHeight="1" x14ac:dyDescent="0.2">
      <c r="A16" s="128" t="s">
        <v>121</v>
      </c>
      <c r="B16" s="136">
        <v>3.3969125000000003E-2</v>
      </c>
      <c r="D16" s="120"/>
      <c r="K16" s="120"/>
      <c r="L16" s="120"/>
      <c r="Q16" s="45"/>
    </row>
    <row r="17" spans="1:17" ht="15" customHeight="1" x14ac:dyDescent="0.2">
      <c r="A17" s="128" t="s">
        <v>122</v>
      </c>
      <c r="B17" s="136">
        <v>1.375E-2</v>
      </c>
      <c r="D17" s="120"/>
      <c r="K17" s="120"/>
      <c r="L17" s="120"/>
      <c r="Q17" s="45"/>
    </row>
    <row r="18" spans="1:17" ht="15" customHeight="1" x14ac:dyDescent="0.2">
      <c r="A18" s="128" t="s">
        <v>123</v>
      </c>
      <c r="B18" s="136">
        <v>1.375E-2</v>
      </c>
      <c r="D18" s="120"/>
      <c r="K18" s="120"/>
      <c r="L18" s="120"/>
      <c r="Q18" s="45"/>
    </row>
    <row r="19" spans="1:17" ht="15" customHeight="1" x14ac:dyDescent="0.2">
      <c r="A19" s="128" t="s">
        <v>124</v>
      </c>
      <c r="B19" s="136">
        <v>1.375E-2</v>
      </c>
      <c r="D19" s="120"/>
      <c r="K19" s="120"/>
      <c r="L19" s="120"/>
      <c r="Q19" s="45"/>
    </row>
    <row r="20" spans="1:17" ht="15" customHeight="1" x14ac:dyDescent="0.2">
      <c r="A20" s="128" t="s">
        <v>125</v>
      </c>
      <c r="B20" s="136">
        <v>1.375E-2</v>
      </c>
      <c r="D20" s="120"/>
      <c r="K20" s="120"/>
      <c r="L20" s="120"/>
      <c r="Q20" s="45"/>
    </row>
    <row r="21" spans="1:17" ht="15" customHeight="1" x14ac:dyDescent="0.2">
      <c r="A21" s="128" t="s">
        <v>126</v>
      </c>
      <c r="B21" s="136">
        <v>1.375E-2</v>
      </c>
      <c r="D21" s="120"/>
      <c r="K21" s="120"/>
      <c r="L21" s="120"/>
      <c r="Q21" s="45"/>
    </row>
    <row r="22" spans="1:17" ht="15" customHeight="1" x14ac:dyDescent="0.2">
      <c r="A22" s="128" t="s">
        <v>127</v>
      </c>
      <c r="B22" s="136">
        <v>1.375E-2</v>
      </c>
      <c r="D22" s="120"/>
      <c r="K22" s="120"/>
      <c r="L22" s="120"/>
      <c r="Q22" s="45"/>
    </row>
    <row r="23" spans="1:17" ht="15" customHeight="1" x14ac:dyDescent="0.2">
      <c r="A23" s="128" t="s">
        <v>128</v>
      </c>
      <c r="B23" s="136">
        <v>1.375E-2</v>
      </c>
      <c r="D23" s="120"/>
      <c r="I23" s="121"/>
      <c r="J23" s="120"/>
      <c r="K23" s="120"/>
      <c r="L23" s="120"/>
      <c r="Q23" s="45"/>
    </row>
    <row r="24" spans="1:17" ht="15" customHeight="1" x14ac:dyDescent="0.2">
      <c r="A24" s="128" t="s">
        <v>129</v>
      </c>
      <c r="B24" s="136">
        <v>1.375E-2</v>
      </c>
      <c r="D24" s="120"/>
      <c r="I24" s="121"/>
      <c r="J24" s="120"/>
      <c r="K24" s="120"/>
      <c r="L24" s="120"/>
      <c r="Q24" s="45"/>
    </row>
    <row r="25" spans="1:17" ht="15" customHeight="1" x14ac:dyDescent="0.2">
      <c r="A25" s="128" t="s">
        <v>130</v>
      </c>
      <c r="B25" s="136">
        <v>1.375E-2</v>
      </c>
      <c r="D25" s="120"/>
      <c r="I25" s="121"/>
      <c r="J25" s="120"/>
      <c r="K25" s="120"/>
      <c r="L25" s="120"/>
      <c r="Q25" s="45"/>
    </row>
    <row r="26" spans="1:17" ht="15" customHeight="1" x14ac:dyDescent="0.2">
      <c r="A26" s="128" t="s">
        <v>131</v>
      </c>
      <c r="B26" s="136">
        <v>1.375E-2</v>
      </c>
      <c r="D26" s="120"/>
      <c r="I26" s="121"/>
      <c r="J26" s="120"/>
      <c r="K26" s="120"/>
      <c r="L26" s="120"/>
      <c r="Q26" s="45"/>
    </row>
    <row r="27" spans="1:17" ht="15" customHeight="1" x14ac:dyDescent="0.2">
      <c r="A27" s="128" t="s">
        <v>132</v>
      </c>
      <c r="B27" s="136">
        <v>0.02</v>
      </c>
      <c r="D27" s="120"/>
      <c r="I27" s="121"/>
      <c r="J27" s="120"/>
      <c r="K27" s="120"/>
      <c r="L27" s="120"/>
      <c r="Q27" s="45"/>
    </row>
    <row r="28" spans="1:17" ht="15" customHeight="1" x14ac:dyDescent="0.2">
      <c r="A28" s="129" t="s">
        <v>133</v>
      </c>
      <c r="B28" s="136">
        <v>0.23300000000000001</v>
      </c>
      <c r="D28" s="120"/>
      <c r="I28" s="121"/>
      <c r="J28" s="120"/>
      <c r="K28" s="120"/>
      <c r="L28" s="120"/>
      <c r="Q28" s="45"/>
    </row>
    <row r="29" spans="1:17" ht="15" customHeight="1" x14ac:dyDescent="0.2">
      <c r="A29" s="129" t="s">
        <v>134</v>
      </c>
      <c r="B29" s="136">
        <v>0.28799999999999998</v>
      </c>
      <c r="D29" s="120"/>
      <c r="I29" s="121"/>
      <c r="J29" s="120"/>
      <c r="K29" s="120"/>
      <c r="L29" s="120"/>
      <c r="Q29" s="45"/>
    </row>
    <row r="30" spans="1:17" ht="15" customHeight="1" x14ac:dyDescent="0.2">
      <c r="A30" s="129" t="s">
        <v>135</v>
      </c>
      <c r="B30" s="136">
        <v>0.54337400000000002</v>
      </c>
      <c r="D30" s="120"/>
      <c r="I30" s="121"/>
      <c r="J30" s="120"/>
      <c r="K30" s="120"/>
      <c r="L30" s="120"/>
      <c r="Q30" s="45"/>
    </row>
    <row r="31" spans="1:17" ht="15" customHeight="1" x14ac:dyDescent="0.2">
      <c r="A31" s="129" t="s">
        <v>136</v>
      </c>
      <c r="B31" s="136">
        <v>0.1285</v>
      </c>
      <c r="D31" s="120"/>
      <c r="I31" s="121"/>
      <c r="J31" s="120"/>
      <c r="K31" s="120"/>
      <c r="L31" s="120"/>
      <c r="Q31" s="45"/>
    </row>
    <row r="32" spans="1:17" ht="15" customHeight="1" x14ac:dyDescent="0.2">
      <c r="A32" s="129" t="s">
        <v>137</v>
      </c>
      <c r="B32" s="136">
        <v>0.01</v>
      </c>
      <c r="D32" s="120"/>
      <c r="I32" s="121"/>
      <c r="J32" s="120"/>
      <c r="K32" s="120"/>
      <c r="L32" s="120"/>
      <c r="Q32" s="46"/>
    </row>
    <row r="33" spans="1:17" ht="15" customHeight="1" x14ac:dyDescent="0.2">
      <c r="A33" s="129" t="s">
        <v>138</v>
      </c>
      <c r="B33" s="136">
        <v>0.01</v>
      </c>
      <c r="D33" s="120"/>
      <c r="I33" s="121"/>
      <c r="J33" s="120"/>
      <c r="K33" s="120"/>
      <c r="L33" s="120"/>
      <c r="Q33" s="46"/>
    </row>
    <row r="34" spans="1:17" ht="15" customHeight="1" x14ac:dyDescent="0.2">
      <c r="A34" s="129" t="s">
        <v>139</v>
      </c>
      <c r="B34" s="136">
        <v>0.01</v>
      </c>
      <c r="D34" s="120"/>
      <c r="I34" s="121"/>
      <c r="J34" s="120"/>
      <c r="K34" s="120"/>
      <c r="L34" s="120"/>
      <c r="Q34" s="46"/>
    </row>
    <row r="35" spans="1:17" ht="15" customHeight="1" x14ac:dyDescent="0.2">
      <c r="A35" s="129" t="s">
        <v>140</v>
      </c>
      <c r="B35" s="136">
        <v>1.4999999999999999E-2</v>
      </c>
      <c r="D35" s="120"/>
      <c r="I35" s="121"/>
      <c r="J35" s="120"/>
      <c r="K35" s="120"/>
      <c r="L35" s="120"/>
      <c r="Q35" s="46"/>
    </row>
    <row r="36" spans="1:17" ht="15" customHeight="1" x14ac:dyDescent="0.2">
      <c r="A36" s="129" t="s">
        <v>141</v>
      </c>
      <c r="B36" s="136">
        <v>1.4999999999999999E-2</v>
      </c>
      <c r="D36" s="120"/>
      <c r="I36" s="121"/>
      <c r="J36" s="120"/>
      <c r="K36" s="120"/>
      <c r="L36" s="120"/>
      <c r="Q36" s="46"/>
    </row>
    <row r="37" spans="1:17" ht="15" customHeight="1" x14ac:dyDescent="0.2">
      <c r="A37" s="129" t="s">
        <v>142</v>
      </c>
      <c r="B37" s="136">
        <v>1.4999999999999999E-2</v>
      </c>
      <c r="D37" s="120"/>
      <c r="I37" s="121"/>
      <c r="J37" s="120"/>
      <c r="K37" s="120"/>
      <c r="L37" s="120"/>
      <c r="Q37" s="46"/>
    </row>
    <row r="38" spans="1:17" ht="15" customHeight="1" x14ac:dyDescent="0.2">
      <c r="A38" s="129" t="s">
        <v>143</v>
      </c>
      <c r="B38" s="136">
        <v>1.4999999999999999E-2</v>
      </c>
      <c r="D38" s="120"/>
      <c r="I38" s="121"/>
      <c r="J38" s="120"/>
      <c r="K38" s="120"/>
      <c r="L38" s="120"/>
      <c r="Q38" s="46"/>
    </row>
    <row r="39" spans="1:17" ht="15" customHeight="1" x14ac:dyDescent="0.2">
      <c r="A39" s="129" t="s">
        <v>144</v>
      </c>
      <c r="B39" s="136">
        <v>1.4999999999999999E-2</v>
      </c>
      <c r="D39" s="120"/>
      <c r="I39" s="121"/>
      <c r="J39" s="120"/>
      <c r="K39" s="120"/>
      <c r="L39" s="120"/>
      <c r="Q39" s="46"/>
    </row>
    <row r="40" spans="1:17" ht="15" customHeight="1" x14ac:dyDescent="0.2">
      <c r="A40" s="129" t="s">
        <v>145</v>
      </c>
      <c r="B40" s="136">
        <v>1.4999999999999999E-2</v>
      </c>
      <c r="D40" s="120"/>
      <c r="I40" s="121"/>
      <c r="J40" s="120"/>
      <c r="K40" s="120"/>
      <c r="L40" s="120"/>
      <c r="Q40" s="46"/>
    </row>
    <row r="41" spans="1:17" ht="15" customHeight="1" x14ac:dyDescent="0.2">
      <c r="A41" s="130" t="s">
        <v>146</v>
      </c>
      <c r="B41" s="121">
        <v>1.95E-2</v>
      </c>
      <c r="D41" s="120"/>
      <c r="I41" s="121"/>
      <c r="J41" s="120"/>
      <c r="K41" s="120"/>
      <c r="L41" s="120"/>
      <c r="Q41" s="46"/>
    </row>
    <row r="42" spans="1:17" ht="15" customHeight="1" x14ac:dyDescent="0.2">
      <c r="A42" s="130" t="s">
        <v>147</v>
      </c>
      <c r="B42" s="121">
        <v>1.95E-2</v>
      </c>
      <c r="D42" s="120"/>
      <c r="I42" s="121"/>
      <c r="J42" s="120"/>
      <c r="K42" s="120"/>
      <c r="L42" s="120"/>
      <c r="Q42" s="46"/>
    </row>
    <row r="43" spans="1:17" ht="15" customHeight="1" x14ac:dyDescent="0.2">
      <c r="A43" s="130" t="s">
        <v>148</v>
      </c>
      <c r="B43" s="120">
        <v>1.3625E-2</v>
      </c>
      <c r="D43" s="120"/>
      <c r="I43" s="121"/>
      <c r="J43" s="120"/>
      <c r="K43" s="120"/>
      <c r="L43" s="120"/>
      <c r="Q43" s="46"/>
    </row>
    <row r="44" spans="1:17" ht="15" customHeight="1" x14ac:dyDescent="0.2">
      <c r="A44" s="130" t="s">
        <v>149</v>
      </c>
      <c r="B44" s="120">
        <v>5.4999999999999997E-3</v>
      </c>
      <c r="D44" s="120"/>
      <c r="I44" s="121"/>
      <c r="J44" s="120"/>
      <c r="K44" s="120"/>
      <c r="L44" s="120"/>
      <c r="Q44" s="46"/>
    </row>
    <row r="45" spans="1:17" ht="15" customHeight="1" x14ac:dyDescent="0.2">
      <c r="A45" s="130" t="s">
        <v>150</v>
      </c>
      <c r="B45" s="120">
        <v>1.7500000000000002E-2</v>
      </c>
      <c r="D45" s="120"/>
      <c r="I45" s="121"/>
      <c r="J45" s="120"/>
      <c r="K45" s="120"/>
      <c r="L45" s="120"/>
      <c r="Q45" s="46"/>
    </row>
    <row r="46" spans="1:17" ht="15" customHeight="1" x14ac:dyDescent="0.2">
      <c r="A46" s="130" t="s">
        <v>151</v>
      </c>
      <c r="B46" s="120">
        <v>0.20749999999999999</v>
      </c>
      <c r="D46" s="120"/>
      <c r="I46" s="121"/>
      <c r="J46" s="120"/>
      <c r="K46" s="120"/>
      <c r="L46" s="120"/>
      <c r="Q46" s="46"/>
    </row>
    <row r="47" spans="1:17" ht="15" customHeight="1" x14ac:dyDescent="0.2">
      <c r="A47" s="130" t="s">
        <v>152</v>
      </c>
      <c r="B47" s="122">
        <v>1E-3</v>
      </c>
      <c r="D47" s="120"/>
      <c r="I47" s="121"/>
      <c r="J47" s="120"/>
      <c r="K47" s="120"/>
      <c r="L47" s="120"/>
      <c r="Q47" s="46"/>
    </row>
    <row r="48" spans="1:17" ht="15" customHeight="1" x14ac:dyDescent="0.2">
      <c r="A48" s="130" t="s">
        <v>153</v>
      </c>
      <c r="B48" s="136">
        <v>1E-3</v>
      </c>
      <c r="D48" s="120"/>
      <c r="I48" s="121"/>
      <c r="J48" s="120"/>
      <c r="K48" s="120"/>
      <c r="L48" s="120"/>
      <c r="Q48" s="46"/>
    </row>
    <row r="49" spans="1:17" ht="15" customHeight="1" x14ac:dyDescent="0.2">
      <c r="A49" s="130" t="s">
        <v>154</v>
      </c>
      <c r="B49" s="136">
        <v>1E-3</v>
      </c>
      <c r="D49" s="120"/>
      <c r="I49" s="121"/>
      <c r="J49" s="120"/>
      <c r="K49" s="120"/>
      <c r="L49" s="120"/>
      <c r="Q49" s="46"/>
    </row>
    <row r="50" spans="1:17" ht="15" customHeight="1" x14ac:dyDescent="0.2">
      <c r="A50" s="130" t="s">
        <v>155</v>
      </c>
      <c r="B50" s="136">
        <v>9.3185000000000004E-2</v>
      </c>
      <c r="D50" s="120"/>
      <c r="I50" s="121"/>
      <c r="J50" s="120"/>
      <c r="K50" s="120"/>
      <c r="L50" s="120"/>
      <c r="Q50" s="46"/>
    </row>
    <row r="51" spans="1:17" ht="15" customHeight="1" x14ac:dyDescent="0.2">
      <c r="A51" s="130" t="s">
        <v>156</v>
      </c>
      <c r="B51" s="136">
        <v>1E-3</v>
      </c>
      <c r="D51" s="120"/>
      <c r="I51" s="121"/>
      <c r="J51" s="120"/>
      <c r="K51" s="120"/>
      <c r="L51" s="120"/>
      <c r="Q51" s="46"/>
    </row>
    <row r="52" spans="1:17" ht="15" customHeight="1" x14ac:dyDescent="0.2">
      <c r="A52" s="130" t="s">
        <v>157</v>
      </c>
      <c r="B52" s="136">
        <v>1E-3</v>
      </c>
      <c r="D52" s="120"/>
      <c r="I52" s="121"/>
      <c r="J52" s="120"/>
      <c r="K52" s="120"/>
      <c r="L52" s="120"/>
      <c r="Q52" s="46"/>
    </row>
    <row r="53" spans="1:17" ht="17" x14ac:dyDescent="0.2">
      <c r="A53" s="130" t="s">
        <v>158</v>
      </c>
      <c r="B53" s="136">
        <v>2.7310938E-2</v>
      </c>
      <c r="D53" s="120"/>
      <c r="I53" s="121"/>
      <c r="J53" s="120"/>
      <c r="K53" s="120"/>
      <c r="L53" s="120"/>
    </row>
    <row r="54" spans="1:17" ht="17" x14ac:dyDescent="0.2">
      <c r="A54" s="130" t="s">
        <v>159</v>
      </c>
      <c r="B54" s="136">
        <v>3.3969125000000003E-2</v>
      </c>
      <c r="D54" s="120"/>
      <c r="I54" s="121"/>
      <c r="J54" s="120"/>
      <c r="K54" s="120"/>
      <c r="L54" s="120"/>
    </row>
    <row r="55" spans="1:17" ht="17" x14ac:dyDescent="0.2">
      <c r="A55" s="130" t="s">
        <v>160</v>
      </c>
      <c r="B55" s="136">
        <v>3.3969125000000003E-2</v>
      </c>
      <c r="D55" s="120"/>
      <c r="I55" s="121"/>
      <c r="J55" s="120"/>
      <c r="K55" s="120"/>
      <c r="L55" s="120"/>
    </row>
    <row r="56" spans="1:17" ht="17" x14ac:dyDescent="0.2">
      <c r="A56" s="130" t="s">
        <v>161</v>
      </c>
      <c r="B56" s="136">
        <v>3.3969125000000003E-2</v>
      </c>
      <c r="D56" s="120"/>
      <c r="I56" s="121"/>
      <c r="J56" s="120"/>
      <c r="K56" s="120"/>
      <c r="L56" s="120"/>
    </row>
    <row r="57" spans="1:17" x14ac:dyDescent="0.2">
      <c r="A57" s="131" t="s">
        <v>162</v>
      </c>
      <c r="B57" s="136">
        <v>3.3969125000000003E-2</v>
      </c>
      <c r="D57" s="120"/>
      <c r="I57" s="121"/>
      <c r="J57" s="120"/>
      <c r="K57" s="120"/>
      <c r="L57" s="120"/>
    </row>
    <row r="58" spans="1:17" x14ac:dyDescent="0.2">
      <c r="A58" s="131" t="s">
        <v>163</v>
      </c>
      <c r="B58" s="136">
        <v>1.375E-2</v>
      </c>
      <c r="D58" s="120"/>
      <c r="I58" s="121"/>
      <c r="J58" s="120"/>
      <c r="K58" s="120"/>
      <c r="L58" s="120"/>
    </row>
    <row r="59" spans="1:17" x14ac:dyDescent="0.2">
      <c r="A59" s="132" t="s">
        <v>164</v>
      </c>
      <c r="B59" s="136">
        <v>1.375E-2</v>
      </c>
      <c r="D59" s="120"/>
      <c r="I59" s="121"/>
      <c r="J59" s="120"/>
      <c r="K59" s="120"/>
      <c r="L59" s="120"/>
    </row>
    <row r="60" spans="1:17" x14ac:dyDescent="0.2">
      <c r="A60" s="132" t="s">
        <v>165</v>
      </c>
      <c r="B60" s="136">
        <v>1.375E-2</v>
      </c>
      <c r="D60" s="120"/>
      <c r="I60" s="121"/>
      <c r="J60" s="120"/>
      <c r="K60" s="120"/>
      <c r="L60" s="120"/>
    </row>
    <row r="61" spans="1:17" x14ac:dyDescent="0.2">
      <c r="A61" s="131" t="s">
        <v>166</v>
      </c>
      <c r="B61" s="136">
        <v>1.375E-2</v>
      </c>
      <c r="D61" s="120"/>
      <c r="I61" s="120"/>
      <c r="J61" s="120"/>
      <c r="K61" s="120"/>
      <c r="L61" s="120"/>
    </row>
    <row r="62" spans="1:17" x14ac:dyDescent="0.2">
      <c r="A62" s="131" t="s">
        <v>167</v>
      </c>
      <c r="B62" s="136">
        <v>1.375E-2</v>
      </c>
      <c r="D62" s="120"/>
      <c r="I62" s="120"/>
      <c r="J62" s="120"/>
      <c r="K62" s="120"/>
      <c r="L62" s="120"/>
    </row>
    <row r="63" spans="1:17" ht="16" customHeight="1" x14ac:dyDescent="0.3">
      <c r="A63" s="131" t="s">
        <v>168</v>
      </c>
      <c r="B63" s="136">
        <v>1.375E-2</v>
      </c>
      <c r="D63" s="120"/>
      <c r="I63" s="124"/>
      <c r="J63" s="124"/>
      <c r="K63" s="124"/>
      <c r="L63" s="120"/>
    </row>
    <row r="64" spans="1:17" ht="16" customHeight="1" x14ac:dyDescent="0.3">
      <c r="A64" s="131" t="s">
        <v>169</v>
      </c>
      <c r="B64" s="136">
        <v>1.375E-2</v>
      </c>
      <c r="D64" s="120"/>
      <c r="I64" s="124"/>
      <c r="J64" s="124"/>
      <c r="K64" s="124"/>
      <c r="L64" s="120"/>
    </row>
    <row r="65" spans="1:12" x14ac:dyDescent="0.2">
      <c r="A65" s="131" t="s">
        <v>170</v>
      </c>
      <c r="B65" s="136">
        <v>1.375E-2</v>
      </c>
      <c r="D65" s="120"/>
      <c r="G65" s="120"/>
      <c r="H65" s="120"/>
      <c r="I65" s="120"/>
      <c r="J65" s="120"/>
      <c r="K65" s="120"/>
      <c r="L65" s="120"/>
    </row>
    <row r="66" spans="1:12" x14ac:dyDescent="0.2">
      <c r="A66" s="131" t="s">
        <v>171</v>
      </c>
      <c r="B66" s="136">
        <v>1.375E-2</v>
      </c>
      <c r="D66" s="120"/>
      <c r="G66" s="120"/>
      <c r="H66" s="120"/>
      <c r="I66" s="120"/>
      <c r="J66" s="120"/>
      <c r="K66" s="120"/>
      <c r="L66" s="120"/>
    </row>
    <row r="67" spans="1:12" x14ac:dyDescent="0.2">
      <c r="A67" s="131" t="s">
        <v>172</v>
      </c>
      <c r="B67" s="136">
        <v>1.375E-2</v>
      </c>
      <c r="D67" s="120"/>
      <c r="G67" s="120"/>
      <c r="H67" s="120"/>
      <c r="I67" s="120"/>
      <c r="J67" s="120"/>
      <c r="K67" s="120"/>
      <c r="L67" s="120"/>
    </row>
    <row r="68" spans="1:12" x14ac:dyDescent="0.2">
      <c r="A68" s="131" t="s">
        <v>173</v>
      </c>
      <c r="B68" s="136">
        <v>0.02</v>
      </c>
      <c r="D68" s="120"/>
      <c r="G68" s="120"/>
      <c r="H68" s="120"/>
      <c r="I68" s="120"/>
      <c r="J68" s="120"/>
      <c r="K68" s="120"/>
      <c r="L68" s="120"/>
    </row>
    <row r="69" spans="1:12" x14ac:dyDescent="0.2">
      <c r="A69" s="131" t="s">
        <v>174</v>
      </c>
      <c r="B69" s="136">
        <v>0.02</v>
      </c>
      <c r="D69" s="120"/>
      <c r="G69" s="120"/>
      <c r="H69" s="120"/>
      <c r="I69" s="120"/>
      <c r="J69" s="120"/>
      <c r="K69" s="120"/>
      <c r="L69" s="120"/>
    </row>
    <row r="70" spans="1:12" x14ac:dyDescent="0.2">
      <c r="A70" s="133" t="s">
        <v>175</v>
      </c>
      <c r="B70" s="136">
        <v>0.23300000000000001</v>
      </c>
    </row>
    <row r="71" spans="1:12" x14ac:dyDescent="0.2">
      <c r="A71" s="133" t="s">
        <v>176</v>
      </c>
      <c r="B71" s="136">
        <v>0.28799999999999998</v>
      </c>
    </row>
    <row r="72" spans="1:12" x14ac:dyDescent="0.2">
      <c r="A72" s="133" t="s">
        <v>177</v>
      </c>
      <c r="B72" s="136">
        <v>0.54337400000000002</v>
      </c>
    </row>
    <row r="73" spans="1:12" x14ac:dyDescent="0.2">
      <c r="A73" s="133" t="s">
        <v>178</v>
      </c>
      <c r="B73" s="136">
        <v>0.1285</v>
      </c>
    </row>
    <row r="74" spans="1:12" x14ac:dyDescent="0.2">
      <c r="A74" s="133" t="s">
        <v>179</v>
      </c>
      <c r="B74" s="136">
        <v>0.01</v>
      </c>
    </row>
    <row r="75" spans="1:12" x14ac:dyDescent="0.2">
      <c r="A75" s="133" t="s">
        <v>180</v>
      </c>
      <c r="B75" s="136">
        <v>0.01</v>
      </c>
    </row>
    <row r="76" spans="1:12" x14ac:dyDescent="0.2">
      <c r="A76" s="133" t="s">
        <v>181</v>
      </c>
      <c r="B76" s="136">
        <v>0.01</v>
      </c>
    </row>
    <row r="77" spans="1:12" x14ac:dyDescent="0.2">
      <c r="A77" s="133" t="s">
        <v>182</v>
      </c>
      <c r="B77" s="136">
        <v>1.4999999999999999E-2</v>
      </c>
    </row>
    <row r="78" spans="1:12" x14ac:dyDescent="0.2">
      <c r="A78" s="133" t="s">
        <v>183</v>
      </c>
      <c r="B78" s="136">
        <v>1.4999999999999999E-2</v>
      </c>
    </row>
    <row r="79" spans="1:12" x14ac:dyDescent="0.2">
      <c r="A79" s="133" t="s">
        <v>184</v>
      </c>
      <c r="B79" s="136">
        <v>1.4999999999999999E-2</v>
      </c>
    </row>
    <row r="80" spans="1:12" x14ac:dyDescent="0.2">
      <c r="A80" s="133" t="s">
        <v>185</v>
      </c>
      <c r="B80" s="136">
        <v>1.4999999999999999E-2</v>
      </c>
    </row>
    <row r="81" spans="1:2" x14ac:dyDescent="0.2">
      <c r="A81" s="133" t="s">
        <v>186</v>
      </c>
      <c r="B81" s="136">
        <v>1.4999999999999999E-2</v>
      </c>
    </row>
    <row r="82" spans="1:2" x14ac:dyDescent="0.2">
      <c r="A82" s="133" t="s">
        <v>187</v>
      </c>
      <c r="B82" s="136">
        <v>1.4999999999999999E-2</v>
      </c>
    </row>
    <row r="83" spans="1:2" x14ac:dyDescent="0.2">
      <c r="A83" s="134" t="s">
        <v>188</v>
      </c>
      <c r="B83" s="136">
        <v>1.375E-2</v>
      </c>
    </row>
    <row r="84" spans="1:2" x14ac:dyDescent="0.2">
      <c r="A84" s="134" t="s">
        <v>189</v>
      </c>
      <c r="B84" s="136">
        <v>3.3969125000000003E-2</v>
      </c>
    </row>
    <row r="85" spans="1:2" x14ac:dyDescent="0.2">
      <c r="A85" s="134" t="s">
        <v>190</v>
      </c>
      <c r="B85" s="120">
        <v>2.0500000000000001E-2</v>
      </c>
    </row>
    <row r="86" spans="1:2" x14ac:dyDescent="0.2">
      <c r="A86" s="134" t="s">
        <v>191</v>
      </c>
      <c r="B86" s="120">
        <v>2.0500000000000001E-2</v>
      </c>
    </row>
    <row r="87" spans="1:2" x14ac:dyDescent="0.2">
      <c r="A87" s="134" t="s">
        <v>192</v>
      </c>
      <c r="B87" s="120">
        <v>2.0500000000000001E-2</v>
      </c>
    </row>
    <row r="88" spans="1:2" x14ac:dyDescent="0.2">
      <c r="A88" s="134" t="s">
        <v>193</v>
      </c>
      <c r="B88" s="120">
        <v>2.0500000000000001E-2</v>
      </c>
    </row>
    <row r="89" spans="1:2" x14ac:dyDescent="0.2">
      <c r="A89" s="134" t="s">
        <v>194</v>
      </c>
      <c r="B89" s="122">
        <v>0.01</v>
      </c>
    </row>
    <row r="90" spans="1:2" x14ac:dyDescent="0.2">
      <c r="A90" s="134" t="s">
        <v>195</v>
      </c>
      <c r="B90" s="136">
        <v>0.01</v>
      </c>
    </row>
    <row r="91" spans="1:2" x14ac:dyDescent="0.2">
      <c r="A91" s="135" t="s">
        <v>196</v>
      </c>
      <c r="B91" s="136">
        <v>1.4999999999999999E-2</v>
      </c>
    </row>
    <row r="92" spans="1:2" x14ac:dyDescent="0.2">
      <c r="A92" s="135" t="s">
        <v>197</v>
      </c>
      <c r="B92" s="136">
        <v>1.4999999999999999E-2</v>
      </c>
    </row>
    <row r="93" spans="1:2" x14ac:dyDescent="0.2">
      <c r="A93" s="135" t="s">
        <v>198</v>
      </c>
      <c r="B93" s="120">
        <v>2.5000000000000001E-2</v>
      </c>
    </row>
    <row r="94" spans="1:2" x14ac:dyDescent="0.2">
      <c r="A94" s="135" t="s">
        <v>199</v>
      </c>
      <c r="B94" s="120">
        <v>2.5000000000000001E-2</v>
      </c>
    </row>
    <row r="95" spans="1:2" x14ac:dyDescent="0.2">
      <c r="A95" s="135" t="s">
        <v>200</v>
      </c>
      <c r="B95" s="120">
        <v>2.5000000000000001E-2</v>
      </c>
    </row>
    <row r="96" spans="1:2" x14ac:dyDescent="0.2">
      <c r="A96" s="135" t="s">
        <v>201</v>
      </c>
      <c r="B96" s="120">
        <v>2.5000000000000001E-2</v>
      </c>
    </row>
    <row r="97" spans="1:2" x14ac:dyDescent="0.2">
      <c r="A97" s="135" t="s">
        <v>202</v>
      </c>
      <c r="B97" s="120">
        <v>2.5000000000000001E-2</v>
      </c>
    </row>
    <row r="98" spans="1:2" x14ac:dyDescent="0.2">
      <c r="A98" s="135" t="s">
        <v>203</v>
      </c>
      <c r="B98" s="120">
        <v>2.5000000000000001E-2</v>
      </c>
    </row>
    <row r="99" spans="1:2" x14ac:dyDescent="0.2">
      <c r="A99" s="135" t="s">
        <v>204</v>
      </c>
      <c r="B99" s="120">
        <v>0.105</v>
      </c>
    </row>
  </sheetData>
  <conditionalFormatting sqref="C6:C31">
    <cfRule type="cellIs" dxfId="2" priority="3" operator="greaterThan">
      <formula>0.01</formula>
    </cfRule>
  </conditionalFormatting>
  <conditionalFormatting sqref="C32:C52">
    <cfRule type="cellIs" dxfId="1" priority="1" operator="greaterThan">
      <formula>0.01</formula>
    </cfRule>
    <cfRule type="cellIs" dxfId="0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from CoreWind</vt:lpstr>
      <vt:lpstr>Pairing Failure Modes &amp; Effects</vt:lpstr>
      <vt:lpstr>Conditional Probabilities</vt:lpstr>
      <vt:lpstr>Conditional Probabilities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2024-03-13T22:38:14Z</dcterms:created>
  <dcterms:modified xsi:type="dcterms:W3CDTF">2024-04-23T17:58:30Z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2024-03-13T23:02:58Z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7e35cd91-ad3a-4c93-8043-e1d63f49718c</vt:lpwstr>
  </property>
  <property fmtid="{D5CDD505-2E9C-101B-9397-08002B2CF9AE}" pid="8" name="MSIP_Label_95965d95-ecc0-4720-b759-1f33c42ed7da_ContentBits">
    <vt:lpwstr>0</vt:lpwstr>
  </property>
</Properties>
</file>