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.wartena\Documents\"/>
    </mc:Choice>
  </mc:AlternateContent>
  <xr:revisionPtr revIDLastSave="0" documentId="13_ncr:9_{AEFD48E5-79AB-4F7E-92B2-A71E636F291E}" xr6:coauthVersionLast="47" xr6:coauthVersionMax="47" xr10:uidLastSave="{00000000-0000-0000-0000-000000000000}"/>
  <bookViews>
    <workbookView xWindow="-120" yWindow="-120" windowWidth="29040" windowHeight="15840" activeTab="2" xr2:uid="{73065A01-F7DF-4BD0-A0D7-32976E297423}"/>
  </bookViews>
  <sheets>
    <sheet name="Shopvisits" sheetId="1" r:id="rId1"/>
    <sheet name="Nosewheel" sheetId="2" r:id="rId2"/>
    <sheet name="Mainwheel" sheetId="4" r:id="rId3"/>
    <sheet name="Forecast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C9" i="4" s="1"/>
  <c r="C17" i="4" s="1"/>
  <c r="B31" i="4" s="1"/>
  <c r="B32" i="4" s="1"/>
  <c r="B34" i="4" s="1"/>
  <c r="C9" i="2"/>
  <c r="B27" i="4"/>
  <c r="B29" i="2"/>
  <c r="C16" i="2"/>
  <c r="L50" i="1"/>
  <c r="L49" i="1"/>
  <c r="L48" i="1"/>
  <c r="L47" i="1"/>
  <c r="L46" i="1"/>
  <c r="L45" i="1"/>
  <c r="J50" i="1"/>
  <c r="J49" i="1"/>
  <c r="W27" i="1"/>
  <c r="C11" i="4" s="1"/>
  <c r="I27" i="1"/>
  <c r="J47" i="1"/>
  <c r="J46" i="1"/>
  <c r="J45" i="1"/>
  <c r="B28" i="2"/>
  <c r="B26" i="4"/>
  <c r="B24" i="4"/>
  <c r="B22" i="4"/>
  <c r="C16" i="4"/>
  <c r="C7" i="4"/>
  <c r="I54" i="3"/>
  <c r="H54" i="3"/>
  <c r="B26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D52" i="3"/>
  <c r="D51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2" i="3"/>
  <c r="B24" i="2"/>
  <c r="C13" i="2"/>
  <c r="C11" i="2"/>
  <c r="C7" i="2"/>
  <c r="I42" i="1"/>
  <c r="AD42" i="1"/>
  <c r="AB42" i="1"/>
  <c r="W42" i="1"/>
  <c r="U42" i="1"/>
  <c r="P42" i="1"/>
  <c r="N42" i="1"/>
  <c r="G42" i="1"/>
  <c r="P4" i="1"/>
  <c r="E60" i="3" l="1"/>
  <c r="C17" i="2"/>
  <c r="B33" i="2" l="1"/>
  <c r="B34" i="2" s="1"/>
  <c r="B36" i="2" s="1"/>
  <c r="Q14" i="1"/>
  <c r="Q15" i="1"/>
  <c r="Q16" i="1"/>
  <c r="Q17" i="1"/>
  <c r="Q18" i="1"/>
  <c r="P14" i="1"/>
  <c r="P15" i="1"/>
  <c r="P16" i="1"/>
  <c r="P17" i="1"/>
  <c r="P18" i="1"/>
  <c r="Q10" i="1"/>
  <c r="P7" i="1"/>
  <c r="X12" i="1"/>
  <c r="W12" i="1"/>
  <c r="P12" i="1"/>
  <c r="Q12" i="1"/>
  <c r="X34" i="1"/>
  <c r="W34" i="1"/>
  <c r="X8" i="1"/>
  <c r="W8" i="1"/>
  <c r="AE41" i="1"/>
  <c r="AD41" i="1"/>
  <c r="AE31" i="1"/>
  <c r="AD31" i="1"/>
  <c r="X7" i="1"/>
  <c r="W7" i="1"/>
  <c r="Q8" i="1"/>
  <c r="P8" i="1"/>
  <c r="P6" i="1"/>
  <c r="X28" i="1"/>
  <c r="W28" i="1"/>
  <c r="Q11" i="1"/>
  <c r="P11" i="1"/>
  <c r="AE30" i="1"/>
  <c r="AD30" i="1"/>
  <c r="Q33" i="1"/>
  <c r="P33" i="1"/>
  <c r="X32" i="1"/>
  <c r="W32" i="1"/>
  <c r="Q39" i="1"/>
  <c r="P39" i="1"/>
  <c r="Q35" i="1"/>
  <c r="P35" i="1"/>
  <c r="X29" i="1"/>
  <c r="W29" i="1"/>
  <c r="Q13" i="1"/>
  <c r="P13" i="1"/>
  <c r="Q36" i="1"/>
  <c r="P36" i="1"/>
  <c r="Q28" i="1"/>
  <c r="P28" i="1"/>
  <c r="P10" i="1"/>
  <c r="Q4" i="1"/>
  <c r="Q34" i="1"/>
  <c r="O34" i="1" s="1"/>
  <c r="P34" i="1"/>
  <c r="N34" i="1" s="1"/>
  <c r="X31" i="1"/>
  <c r="V31" i="1" s="1"/>
  <c r="W31" i="1"/>
  <c r="U31" i="1" s="1"/>
  <c r="P9" i="1"/>
  <c r="N9" i="1" s="1"/>
  <c r="Q9" i="1"/>
  <c r="O9" i="1" s="1"/>
  <c r="Q5" i="1"/>
  <c r="P5" i="1"/>
  <c r="Q6" i="1"/>
  <c r="O6" i="1" s="1"/>
  <c r="N6" i="1"/>
  <c r="Q40" i="1"/>
  <c r="O40" i="1" s="1"/>
  <c r="P40" i="1"/>
  <c r="N40" i="1" s="1"/>
  <c r="Q7" i="1"/>
  <c r="P41" i="1"/>
  <c r="P32" i="1"/>
  <c r="P31" i="1"/>
  <c r="W30" i="1"/>
  <c r="P30" i="1"/>
  <c r="P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Wartena</author>
  </authors>
  <commentList>
    <comment ref="B24" authorId="0" shapeId="0" xr:uid="{811C67AA-23A8-4DBF-AA3E-8085E41E1B97}">
      <text>
        <r>
          <rPr>
            <b/>
            <sz val="9"/>
            <color indexed="81"/>
            <rFont val="Tahoma"/>
            <charset val="1"/>
          </rPr>
          <t>Emma Wartena:</t>
        </r>
        <r>
          <rPr>
            <sz val="9"/>
            <color indexed="81"/>
            <rFont val="Tahoma"/>
            <charset val="1"/>
          </rPr>
          <t xml:space="preserve">
Totaal aantal dagen waarover analyse is gemaakt
</t>
        </r>
      </text>
    </comment>
    <comment ref="B26" authorId="0" shapeId="0" xr:uid="{24334693-33D8-4449-9AF9-D6C10CFF7EE9}">
      <text>
        <r>
          <rPr>
            <b/>
            <sz val="9"/>
            <color indexed="81"/>
            <rFont val="Tahoma"/>
            <charset val="1"/>
          </rPr>
          <t>Emma Wartena:</t>
        </r>
        <r>
          <rPr>
            <sz val="9"/>
            <color indexed="81"/>
            <rFont val="Tahoma"/>
            <charset val="1"/>
          </rPr>
          <t xml:space="preserve">
aantal weken waarover analyse is uitgevoed
</t>
        </r>
      </text>
    </comment>
    <comment ref="B28" authorId="0" shapeId="0" xr:uid="{33207F2A-DD4E-43EE-82AB-A12E3CD7C210}">
      <text>
        <r>
          <rPr>
            <b/>
            <sz val="9"/>
            <color indexed="81"/>
            <rFont val="Tahoma"/>
            <charset val="1"/>
          </rPr>
          <t>Emma Wartena:</t>
        </r>
        <r>
          <rPr>
            <sz val="9"/>
            <color indexed="81"/>
            <rFont val="Tahoma"/>
            <charset val="1"/>
          </rPr>
          <t xml:space="preserve">
Changes staat gelijk aan de hoeveelheid tires</t>
        </r>
      </text>
    </comment>
    <comment ref="B33" authorId="0" shapeId="0" xr:uid="{FACDD68C-13D7-4CAA-B04D-5B19D092B7C6}">
      <text>
        <r>
          <rPr>
            <b/>
            <sz val="9"/>
            <color indexed="81"/>
            <rFont val="Tahoma"/>
            <charset val="1"/>
          </rPr>
          <t>Emma Wartena:</t>
        </r>
        <r>
          <rPr>
            <sz val="9"/>
            <color indexed="81"/>
            <rFont val="Tahoma"/>
            <charset val="1"/>
          </rPr>
          <t xml:space="preserve">
CSI delen door het aantal keren bandenwissels
</t>
        </r>
      </text>
    </comment>
    <comment ref="B34" authorId="0" shapeId="0" xr:uid="{EA2FDE69-39BE-4FA6-9647-C3EE4851869B}">
      <text>
        <r>
          <rPr>
            <b/>
            <sz val="9"/>
            <color indexed="81"/>
            <rFont val="Tahoma"/>
            <charset val="1"/>
          </rPr>
          <t>Emma Wartena:</t>
        </r>
        <r>
          <rPr>
            <sz val="9"/>
            <color indexed="81"/>
            <rFont val="Tahoma"/>
            <charset val="1"/>
          </rPr>
          <t xml:space="preserve">
Gedplande cycles gedeeld door average nr cycles tire on a/c
</t>
        </r>
      </text>
    </comment>
  </commentList>
</comments>
</file>

<file path=xl/sharedStrings.xml><?xml version="1.0" encoding="utf-8"?>
<sst xmlns="http://schemas.openxmlformats.org/spreadsheetml/2006/main" count="294" uniqueCount="130">
  <si>
    <t>D1094</t>
  </si>
  <si>
    <t>D1330</t>
  </si>
  <si>
    <t>D1335</t>
  </si>
  <si>
    <t>D1345</t>
  </si>
  <si>
    <t>D1348</t>
  </si>
  <si>
    <t>D1352</t>
  </si>
  <si>
    <t>D1353</t>
  </si>
  <si>
    <t>D1401</t>
  </si>
  <si>
    <t>D1420</t>
  </si>
  <si>
    <t>D1421</t>
  </si>
  <si>
    <t>D1422</t>
  </si>
  <si>
    <t>D1423</t>
  </si>
  <si>
    <t>D1424</t>
  </si>
  <si>
    <t>D1425</t>
  </si>
  <si>
    <t>D1534</t>
  </si>
  <si>
    <t>277A6000-614</t>
  </si>
  <si>
    <t>D2134</t>
  </si>
  <si>
    <t>D2135</t>
  </si>
  <si>
    <t>D2285</t>
  </si>
  <si>
    <t>D2700</t>
  </si>
  <si>
    <t>D2704</t>
  </si>
  <si>
    <t>D2748</t>
  </si>
  <si>
    <t>D2751</t>
  </si>
  <si>
    <t>D2940</t>
  </si>
  <si>
    <t>D2941</t>
  </si>
  <si>
    <t>E0241</t>
  </si>
  <si>
    <t>E0826</t>
  </si>
  <si>
    <t>277A6000-856</t>
  </si>
  <si>
    <t>Pn</t>
  </si>
  <si>
    <t>Sn</t>
  </si>
  <si>
    <t>CSN</t>
  </si>
  <si>
    <t>TSN</t>
  </si>
  <si>
    <t>CSO</t>
  </si>
  <si>
    <t>TSO</t>
  </si>
  <si>
    <t>CSI</t>
  </si>
  <si>
    <t>TSI</t>
  </si>
  <si>
    <t>1075:50</t>
  </si>
  <si>
    <t>1071:31</t>
  </si>
  <si>
    <t>1146:46</t>
  </si>
  <si>
    <t>1132:44</t>
  </si>
  <si>
    <t>1233:24</t>
  </si>
  <si>
    <t>Shopvisit  #2</t>
  </si>
  <si>
    <t>Shopvisit #3</t>
  </si>
  <si>
    <t>Shopvisit  #4</t>
  </si>
  <si>
    <t>Shopvisit #5</t>
  </si>
  <si>
    <t>Shopvisit  #1</t>
  </si>
  <si>
    <t>981:15</t>
  </si>
  <si>
    <t>1044:44</t>
  </si>
  <si>
    <t>852:22</t>
  </si>
  <si>
    <t>832:34</t>
  </si>
  <si>
    <t>851:27</t>
  </si>
  <si>
    <t>409:19</t>
  </si>
  <si>
    <t>878:39</t>
  </si>
  <si>
    <t>281:04</t>
  </si>
  <si>
    <t>qty</t>
  </si>
  <si>
    <t>D1537</t>
  </si>
  <si>
    <t>D1536</t>
  </si>
  <si>
    <t>D1535</t>
  </si>
  <si>
    <t>618:43</t>
  </si>
  <si>
    <t>899:00</t>
  </si>
  <si>
    <t>280:17</t>
  </si>
  <si>
    <t>565:00</t>
  </si>
  <si>
    <t>1109:38</t>
  </si>
  <si>
    <t>544:38</t>
  </si>
  <si>
    <t>1422:53</t>
  </si>
  <si>
    <t>313:15</t>
  </si>
  <si>
    <t>557:33</t>
  </si>
  <si>
    <t>842:32</t>
  </si>
  <si>
    <t>837:50</t>
  </si>
  <si>
    <t>311:26</t>
  </si>
  <si>
    <t>246:41</t>
  </si>
  <si>
    <t>313:03</t>
  </si>
  <si>
    <t>426:01</t>
  </si>
  <si>
    <t>E0237</t>
  </si>
  <si>
    <t>1616:08</t>
  </si>
  <si>
    <t>1358:34</t>
  </si>
  <si>
    <t>248:56</t>
  </si>
  <si>
    <t>1652:07</t>
  </si>
  <si>
    <t>Removal
Date</t>
  </si>
  <si>
    <t>1586:23</t>
  </si>
  <si>
    <t>1553:25</t>
  </si>
  <si>
    <t>D1791</t>
  </si>
  <si>
    <t>D1798</t>
  </si>
  <si>
    <t>D1799</t>
  </si>
  <si>
    <t>D1800</t>
  </si>
  <si>
    <t>D7026</t>
  </si>
  <si>
    <t>D7027</t>
  </si>
  <si>
    <t>D1774</t>
  </si>
  <si>
    <t>D1776</t>
  </si>
  <si>
    <t>Nr of weeks</t>
  </si>
  <si>
    <t>Shopvisit 1:</t>
  </si>
  <si>
    <t>Nr of CSI</t>
  </si>
  <si>
    <t>Nr of changes</t>
  </si>
  <si>
    <t>Shopvisit 2:</t>
  </si>
  <si>
    <t>Shopvisit 3:</t>
  </si>
  <si>
    <t>Shopvisit 4:</t>
  </si>
  <si>
    <t xml:space="preserve">Begindatum </t>
  </si>
  <si>
    <t>Einddatum</t>
  </si>
  <si>
    <t>Aantal weken</t>
  </si>
  <si>
    <t xml:space="preserve">Totaal changes </t>
  </si>
  <si>
    <t>Average changes per week</t>
  </si>
  <si>
    <t>Tires needed upcoming season</t>
  </si>
  <si>
    <t>Totaal CSI</t>
  </si>
  <si>
    <t>Average nr cycles tire on a/c</t>
  </si>
  <si>
    <t>cycles</t>
  </si>
  <si>
    <t xml:space="preserve">Nr of cycles planned </t>
  </si>
  <si>
    <t>Nr of wheels per a/c</t>
  </si>
  <si>
    <t>Nr of wheels fleet</t>
  </si>
  <si>
    <t>Expected changes for planned schedule</t>
  </si>
  <si>
    <t>Gebaseerd op gemiddeld aantal bandenwissels per week</t>
  </si>
  <si>
    <t>Gebaseerd op gemiddelde CSI tot nu toe</t>
  </si>
  <si>
    <t>Week nr</t>
  </si>
  <si>
    <t>PH-CDP</t>
  </si>
  <si>
    <t>PH-CDQ</t>
  </si>
  <si>
    <t>PH-CDR</t>
  </si>
  <si>
    <t>Total number of flights</t>
  </si>
  <si>
    <t>Average 2324</t>
  </si>
  <si>
    <t>Average 2425</t>
  </si>
  <si>
    <t>Flights 2425</t>
  </si>
  <si>
    <t>Flights 2324</t>
  </si>
  <si>
    <t>Datum eind</t>
  </si>
  <si>
    <t>Datum begin</t>
  </si>
  <si>
    <t>Nr nosewheel changes</t>
  </si>
  <si>
    <t xml:space="preserve">Nr mainwheel changes </t>
  </si>
  <si>
    <t>Begindatum</t>
  </si>
  <si>
    <t xml:space="preserve">Aantal weken </t>
  </si>
  <si>
    <t xml:space="preserve">Gebaseerd op gemiddelde CSI tot nu toe </t>
  </si>
  <si>
    <t>Expted fleet tire changes</t>
  </si>
  <si>
    <t>days</t>
  </si>
  <si>
    <t>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</si>
</sst>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[hh]:mm"/>
    <numFmt numFmtId="166" formatCode="dd/mm/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E6F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rgb="FF44B3E1"/>
      </right>
      <top/>
      <bottom style="medium">
        <color rgb="FF44B3E1"/>
      </bottom>
      <diagonal/>
    </border>
    <border>
      <left/>
      <right style="medium">
        <color rgb="FF44B3E1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20" fontId="0" fillId="0" borderId="0" xfId="0" quotePrefix="1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2" fontId="0" fillId="0" borderId="11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3" xfId="0" quotePrefix="1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0" borderId="15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quotePrefix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5" xfId="0" quotePrefix="1" applyNumberFormat="1" applyBorder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20" fontId="0" fillId="0" borderId="6" xfId="0" quotePrefix="1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quotePrefix="1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5" fontId="2" fillId="0" borderId="6" xfId="0" quotePrefix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5" xfId="0" quotePrefix="1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quotePrefix="1" applyNumberFormat="1" applyFont="1" applyAlignment="1">
      <alignment horizontal="center" vertical="center"/>
    </xf>
    <xf numFmtId="20" fontId="2" fillId="0" borderId="13" xfId="0" quotePrefix="1" applyNumberFormat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20" fontId="2" fillId="0" borderId="8" xfId="0" quotePrefix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2" fillId="0" borderId="8" xfId="0" quotePrefix="1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6" borderId="0" xfId="0" applyFill="1"/>
    <xf numFmtId="14" fontId="0" fillId="6" borderId="0" xfId="0" applyNumberFormat="1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/>
    <xf numFmtId="0" fontId="6" fillId="8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1" fillId="6" borderId="0" xfId="0" applyNumberFormat="1" applyFont="1" applyFill="1"/>
    <xf numFmtId="14" fontId="0" fillId="0" borderId="0" xfId="0" applyNumberFormat="1" applyFont="1" applyFill="1"/>
    <xf numFmtId="16" fontId="0" fillId="0" borderId="0" xfId="0" applyNumberFormat="1" applyFont="1" applyFill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4C38-90AA-4F5D-92CD-3A68D44BB2FF}">
  <dimension ref="A1:AL50"/>
  <sheetViews>
    <sheetView workbookViewId="0">
      <pane ySplit="3" topLeftCell="A4" activePane="bottomLeft" state="frozen"/>
      <selection pane="bottomLeft" activeCell="P28" sqref="P28"/>
    </sheetView>
  </sheetViews>
  <sheetFormatPr defaultRowHeight="14.4" x14ac:dyDescent="0.3"/>
  <cols>
    <col min="1" max="1" width="9.109375" style="5"/>
    <col min="2" max="2" width="12.88671875" bestFit="1" customWidth="1"/>
    <col min="4" max="4" width="8.5546875" style="5" bestFit="1" customWidth="1"/>
    <col min="5" max="5" width="4.5546875" style="1" bestFit="1" customWidth="1"/>
    <col min="6" max="6" width="7.5546875" style="12" bestFit="1" customWidth="1"/>
    <col min="7" max="7" width="8" style="1" bestFit="1" customWidth="1"/>
    <col min="8" max="8" width="7.5546875" style="1" bestFit="1" customWidth="1"/>
    <col min="9" max="9" width="5" style="1" bestFit="1" customWidth="1"/>
    <col min="10" max="10" width="7.5546875" style="1" bestFit="1" customWidth="1"/>
    <col min="11" max="11" width="10.44140625" bestFit="1" customWidth="1"/>
    <col min="12" max="12" width="4.5546875" bestFit="1" customWidth="1"/>
    <col min="13" max="13" width="7.5546875" bestFit="1" customWidth="1"/>
    <col min="14" max="14" width="5" bestFit="1" customWidth="1"/>
    <col min="15" max="15" width="8" customWidth="1"/>
    <col min="16" max="16" width="6" customWidth="1"/>
    <col min="17" max="17" width="7.5546875" bestFit="1" customWidth="1"/>
    <col min="18" max="18" width="10.44140625" bestFit="1" customWidth="1"/>
    <col min="19" max="19" width="4.6640625" bestFit="1" customWidth="1"/>
    <col min="20" max="20" width="7.6640625" bestFit="1" customWidth="1"/>
    <col min="21" max="21" width="5" bestFit="1" customWidth="1"/>
    <col min="22" max="22" width="7.6640625" bestFit="1" customWidth="1"/>
    <col min="23" max="24" width="7.5546875" bestFit="1" customWidth="1"/>
    <col min="25" max="25" width="9.44140625" bestFit="1" customWidth="1"/>
    <col min="26" max="26" width="6.6640625" customWidth="1"/>
    <col min="27" max="27" width="7.5546875" bestFit="1" customWidth="1"/>
    <col min="28" max="28" width="6.6640625" customWidth="1"/>
    <col min="29" max="29" width="7.5546875" bestFit="1" customWidth="1"/>
    <col min="30" max="30" width="6.6640625" customWidth="1"/>
    <col min="31" max="31" width="6.5546875" bestFit="1" customWidth="1"/>
    <col min="32" max="32" width="8.5546875" bestFit="1" customWidth="1"/>
    <col min="33" max="38" width="6.6640625" customWidth="1"/>
  </cols>
  <sheetData>
    <row r="1" spans="1:38" ht="15" thickBot="1" x14ac:dyDescent="0.35"/>
    <row r="2" spans="1:38" x14ac:dyDescent="0.3">
      <c r="A2" s="22"/>
      <c r="B2" s="6"/>
      <c r="C2" s="7"/>
      <c r="D2" s="88" t="s">
        <v>45</v>
      </c>
      <c r="E2" s="89"/>
      <c r="F2" s="89"/>
      <c r="G2" s="89"/>
      <c r="H2" s="89"/>
      <c r="I2" s="89"/>
      <c r="J2" s="90"/>
      <c r="K2" s="88" t="s">
        <v>41</v>
      </c>
      <c r="L2" s="89"/>
      <c r="M2" s="89"/>
      <c r="N2" s="89"/>
      <c r="O2" s="89"/>
      <c r="P2" s="89"/>
      <c r="Q2" s="90"/>
      <c r="R2" s="88" t="s">
        <v>42</v>
      </c>
      <c r="S2" s="89"/>
      <c r="T2" s="89"/>
      <c r="U2" s="89"/>
      <c r="V2" s="89"/>
      <c r="W2" s="89"/>
      <c r="X2" s="90"/>
      <c r="Y2" s="88" t="s">
        <v>43</v>
      </c>
      <c r="Z2" s="89"/>
      <c r="AA2" s="89"/>
      <c r="AB2" s="89"/>
      <c r="AC2" s="89"/>
      <c r="AD2" s="89"/>
      <c r="AE2" s="90"/>
      <c r="AF2" s="88" t="s">
        <v>44</v>
      </c>
      <c r="AG2" s="89"/>
      <c r="AH2" s="89"/>
      <c r="AI2" s="89"/>
      <c r="AJ2" s="89"/>
      <c r="AK2" s="89"/>
      <c r="AL2" s="90"/>
    </row>
    <row r="3" spans="1:38" ht="29.4" thickBot="1" x14ac:dyDescent="0.35">
      <c r="A3" s="23" t="s">
        <v>54</v>
      </c>
      <c r="B3" s="10" t="s">
        <v>28</v>
      </c>
      <c r="C3" s="9" t="s">
        <v>29</v>
      </c>
      <c r="D3" s="48" t="s">
        <v>78</v>
      </c>
      <c r="E3" s="3" t="s">
        <v>30</v>
      </c>
      <c r="F3" s="13" t="s">
        <v>31</v>
      </c>
      <c r="G3" s="3" t="s">
        <v>32</v>
      </c>
      <c r="H3" s="3" t="s">
        <v>33</v>
      </c>
      <c r="I3" s="3" t="s">
        <v>34</v>
      </c>
      <c r="J3" s="4" t="s">
        <v>35</v>
      </c>
      <c r="K3" s="48" t="s">
        <v>78</v>
      </c>
      <c r="L3" s="3" t="s">
        <v>30</v>
      </c>
      <c r="M3" s="3" t="s">
        <v>31</v>
      </c>
      <c r="N3" s="3" t="s">
        <v>32</v>
      </c>
      <c r="O3" s="3" t="s">
        <v>33</v>
      </c>
      <c r="P3" s="3" t="s">
        <v>34</v>
      </c>
      <c r="Q3" s="4" t="s">
        <v>35</v>
      </c>
      <c r="R3" s="48" t="s">
        <v>78</v>
      </c>
      <c r="S3" s="3" t="s">
        <v>30</v>
      </c>
      <c r="T3" s="3" t="s">
        <v>31</v>
      </c>
      <c r="U3" s="3" t="s">
        <v>32</v>
      </c>
      <c r="V3" s="3" t="s">
        <v>33</v>
      </c>
      <c r="W3" s="3" t="s">
        <v>34</v>
      </c>
      <c r="X3" s="4" t="s">
        <v>35</v>
      </c>
      <c r="Y3" s="48" t="s">
        <v>78</v>
      </c>
      <c r="Z3" s="3" t="s">
        <v>30</v>
      </c>
      <c r="AA3" s="3" t="s">
        <v>31</v>
      </c>
      <c r="AB3" s="3" t="s">
        <v>32</v>
      </c>
      <c r="AC3" s="3" t="s">
        <v>33</v>
      </c>
      <c r="AD3" s="3" t="s">
        <v>34</v>
      </c>
      <c r="AE3" s="4" t="s">
        <v>35</v>
      </c>
      <c r="AF3" s="48" t="s">
        <v>78</v>
      </c>
      <c r="AG3" s="3" t="s">
        <v>30</v>
      </c>
      <c r="AH3" s="3" t="s">
        <v>31</v>
      </c>
      <c r="AI3" s="3" t="s">
        <v>32</v>
      </c>
      <c r="AJ3" s="3" t="s">
        <v>33</v>
      </c>
      <c r="AK3" s="3" t="s">
        <v>34</v>
      </c>
      <c r="AL3" s="4" t="s">
        <v>35</v>
      </c>
    </row>
    <row r="4" spans="1:38" ht="20.100000000000001" customHeight="1" x14ac:dyDescent="0.3">
      <c r="A4" s="23">
        <v>1</v>
      </c>
      <c r="B4" s="11" t="s">
        <v>15</v>
      </c>
      <c r="C4" s="78" t="s">
        <v>0</v>
      </c>
      <c r="D4" s="28">
        <v>45417</v>
      </c>
      <c r="E4" s="16">
        <v>336</v>
      </c>
      <c r="F4" s="17" t="s">
        <v>36</v>
      </c>
      <c r="G4" s="32">
        <v>336</v>
      </c>
      <c r="H4" s="17" t="s">
        <v>36</v>
      </c>
      <c r="I4" s="1">
        <v>336</v>
      </c>
      <c r="J4" s="14" t="s">
        <v>36</v>
      </c>
      <c r="K4" s="67">
        <v>45483</v>
      </c>
      <c r="L4" s="16">
        <v>528</v>
      </c>
      <c r="M4" s="17" t="s">
        <v>79</v>
      </c>
      <c r="N4" s="32">
        <v>528</v>
      </c>
      <c r="O4" s="17" t="s">
        <v>79</v>
      </c>
      <c r="P4" s="1">
        <f>N4-I4</f>
        <v>192</v>
      </c>
      <c r="Q4" s="44">
        <f>O4-J4</f>
        <v>21.272916666666674</v>
      </c>
      <c r="R4" s="25"/>
      <c r="S4" s="16"/>
      <c r="T4" s="17"/>
      <c r="U4" s="32"/>
      <c r="V4" s="17"/>
      <c r="W4" s="1"/>
      <c r="X4" s="14"/>
      <c r="Y4" s="26"/>
      <c r="Z4" s="1"/>
      <c r="AA4" s="1"/>
      <c r="AB4" s="35"/>
      <c r="AC4" s="1"/>
      <c r="AD4" s="1"/>
      <c r="AE4" s="2"/>
      <c r="AF4" s="26"/>
      <c r="AG4" s="1"/>
      <c r="AH4" s="1"/>
      <c r="AI4" s="35"/>
      <c r="AJ4" s="1"/>
      <c r="AK4" s="1"/>
      <c r="AL4" s="2"/>
    </row>
    <row r="5" spans="1:38" ht="20.100000000000001" customHeight="1" x14ac:dyDescent="0.3">
      <c r="A5" s="23">
        <v>2</v>
      </c>
      <c r="B5" s="11" t="s">
        <v>15</v>
      </c>
      <c r="C5" s="78" t="s">
        <v>1</v>
      </c>
      <c r="D5" s="28">
        <v>45336</v>
      </c>
      <c r="E5" s="18">
        <v>260</v>
      </c>
      <c r="F5" s="19" t="s">
        <v>37</v>
      </c>
      <c r="G5" s="33">
        <v>260</v>
      </c>
      <c r="H5" s="19" t="s">
        <v>37</v>
      </c>
      <c r="I5" s="1">
        <v>260</v>
      </c>
      <c r="J5" s="49" t="s">
        <v>37</v>
      </c>
      <c r="K5" s="67">
        <v>45461</v>
      </c>
      <c r="L5" s="18">
        <v>451</v>
      </c>
      <c r="M5" s="19" t="s">
        <v>74</v>
      </c>
      <c r="N5" s="33">
        <v>451</v>
      </c>
      <c r="O5" s="19" t="s">
        <v>74</v>
      </c>
      <c r="P5" s="1">
        <f>N5-E5</f>
        <v>191</v>
      </c>
      <c r="Q5" s="37">
        <f t="shared" ref="Q5:Q10" si="0">M5-F5</f>
        <v>22.692361111111111</v>
      </c>
      <c r="R5" s="25"/>
      <c r="S5" s="18"/>
      <c r="T5" s="19"/>
      <c r="U5" s="33"/>
      <c r="V5" s="19"/>
      <c r="W5" s="1"/>
      <c r="X5" s="15"/>
      <c r="Y5" s="26"/>
      <c r="Z5" s="1"/>
      <c r="AA5" s="1"/>
      <c r="AB5" s="35"/>
      <c r="AC5" s="1"/>
      <c r="AD5" s="1"/>
      <c r="AE5" s="2"/>
      <c r="AF5" s="26"/>
      <c r="AG5" s="1"/>
      <c r="AH5" s="1"/>
      <c r="AI5" s="35"/>
      <c r="AJ5" s="1"/>
      <c r="AK5" s="1"/>
      <c r="AL5" s="2"/>
    </row>
    <row r="6" spans="1:38" ht="20.100000000000001" customHeight="1" x14ac:dyDescent="0.3">
      <c r="A6" s="23">
        <v>3</v>
      </c>
      <c r="B6" s="11" t="s">
        <v>15</v>
      </c>
      <c r="C6" s="78" t="s">
        <v>2</v>
      </c>
      <c r="D6" s="28">
        <v>45346</v>
      </c>
      <c r="E6" s="18">
        <v>285</v>
      </c>
      <c r="F6" s="19" t="s">
        <v>38</v>
      </c>
      <c r="G6" s="33">
        <v>285</v>
      </c>
      <c r="H6" s="37">
        <v>47.781944444444441</v>
      </c>
      <c r="I6" s="1">
        <v>285</v>
      </c>
      <c r="J6" s="44">
        <v>47.781944444444441</v>
      </c>
      <c r="K6" s="69">
        <v>45472</v>
      </c>
      <c r="L6" s="51">
        <v>447</v>
      </c>
      <c r="M6" s="52">
        <v>63.95</v>
      </c>
      <c r="N6" s="53">
        <f>G6+P6</f>
        <v>447</v>
      </c>
      <c r="O6" s="52">
        <f>H6+Q6</f>
        <v>63.95</v>
      </c>
      <c r="P6" s="58">
        <f>L6-E6</f>
        <v>162</v>
      </c>
      <c r="Q6" s="59">
        <f t="shared" si="0"/>
        <v>16.168055555555561</v>
      </c>
      <c r="R6" s="25"/>
      <c r="S6" s="51"/>
      <c r="T6" s="52"/>
      <c r="U6" s="53"/>
      <c r="V6" s="52"/>
      <c r="W6" s="58"/>
      <c r="X6" s="59"/>
      <c r="Y6" s="26"/>
      <c r="Z6" s="1"/>
      <c r="AA6" s="1"/>
      <c r="AB6" s="35"/>
      <c r="AC6" s="1"/>
      <c r="AD6" s="1"/>
      <c r="AE6" s="2"/>
      <c r="AF6" s="26"/>
      <c r="AG6" s="1"/>
      <c r="AH6" s="1"/>
      <c r="AI6" s="35"/>
      <c r="AJ6" s="1"/>
      <c r="AK6" s="1"/>
      <c r="AL6" s="2"/>
    </row>
    <row r="7" spans="1:38" ht="20.100000000000001" customHeight="1" x14ac:dyDescent="0.3">
      <c r="A7" s="23">
        <v>4</v>
      </c>
      <c r="B7" s="11" t="s">
        <v>15</v>
      </c>
      <c r="C7" s="75" t="s">
        <v>3</v>
      </c>
      <c r="D7" s="28">
        <v>45345</v>
      </c>
      <c r="E7" s="18">
        <v>281</v>
      </c>
      <c r="F7" s="19" t="s">
        <v>39</v>
      </c>
      <c r="G7" s="33">
        <v>281</v>
      </c>
      <c r="H7" s="19" t="s">
        <v>39</v>
      </c>
      <c r="I7" s="1">
        <v>281</v>
      </c>
      <c r="J7" s="49" t="s">
        <v>39</v>
      </c>
      <c r="K7" s="69">
        <v>45434</v>
      </c>
      <c r="L7" s="51">
        <v>317</v>
      </c>
      <c r="M7" s="60" t="s">
        <v>40</v>
      </c>
      <c r="N7" s="53">
        <v>317</v>
      </c>
      <c r="O7" s="60" t="s">
        <v>40</v>
      </c>
      <c r="P7" s="58">
        <f>L7-E7</f>
        <v>36</v>
      </c>
      <c r="Q7" s="52">
        <f t="shared" si="0"/>
        <v>4.1944444444444429</v>
      </c>
      <c r="R7" s="25">
        <v>45534</v>
      </c>
      <c r="S7" s="18">
        <v>550</v>
      </c>
      <c r="T7" s="37">
        <v>82.114583333333329</v>
      </c>
      <c r="U7" s="33">
        <v>550</v>
      </c>
      <c r="V7" s="37">
        <v>82.114583333333329</v>
      </c>
      <c r="W7" s="1">
        <f>S7-L7</f>
        <v>233</v>
      </c>
      <c r="X7" s="37">
        <f>T7-M7</f>
        <v>30.722916666666663</v>
      </c>
      <c r="Y7" s="26"/>
      <c r="Z7" s="1"/>
      <c r="AA7" s="1"/>
      <c r="AB7" s="35"/>
      <c r="AC7" s="1"/>
      <c r="AD7" s="1"/>
      <c r="AE7" s="2"/>
      <c r="AF7" s="26"/>
      <c r="AG7" s="1"/>
      <c r="AH7" s="1"/>
      <c r="AI7" s="35"/>
      <c r="AJ7" s="1"/>
      <c r="AK7" s="1"/>
      <c r="AL7" s="2"/>
    </row>
    <row r="8" spans="1:38" ht="20.100000000000001" customHeight="1" x14ac:dyDescent="0.3">
      <c r="A8" s="23">
        <v>5</v>
      </c>
      <c r="B8" s="11" t="s">
        <v>15</v>
      </c>
      <c r="C8" s="75" t="s">
        <v>4</v>
      </c>
      <c r="D8" s="28">
        <v>45346</v>
      </c>
      <c r="E8" s="18">
        <v>285</v>
      </c>
      <c r="F8" s="19" t="s">
        <v>38</v>
      </c>
      <c r="G8" s="33">
        <v>285</v>
      </c>
      <c r="H8" s="19" t="s">
        <v>38</v>
      </c>
      <c r="I8" s="1">
        <v>285</v>
      </c>
      <c r="J8" s="49" t="s">
        <v>38</v>
      </c>
      <c r="K8" s="25">
        <v>45470</v>
      </c>
      <c r="L8" s="51">
        <v>468</v>
      </c>
      <c r="M8" s="60" t="s">
        <v>77</v>
      </c>
      <c r="N8" s="53">
        <v>468</v>
      </c>
      <c r="O8" s="60" t="s">
        <v>77</v>
      </c>
      <c r="P8" s="58">
        <f>L8-E8</f>
        <v>183</v>
      </c>
      <c r="Q8" s="52">
        <f t="shared" si="0"/>
        <v>21.056249999999999</v>
      </c>
      <c r="R8" s="25">
        <v>45544</v>
      </c>
      <c r="S8" s="51">
        <v>707</v>
      </c>
      <c r="T8" s="37">
        <v>97.951388888888886</v>
      </c>
      <c r="U8" s="53">
        <v>707</v>
      </c>
      <c r="V8" s="37">
        <v>97.951388888888886</v>
      </c>
      <c r="W8" s="58">
        <f>S8-L8</f>
        <v>239</v>
      </c>
      <c r="X8" s="52">
        <f>T8-M8</f>
        <v>29.113194444444446</v>
      </c>
      <c r="Y8" s="26"/>
      <c r="Z8" s="1"/>
      <c r="AA8" s="1"/>
      <c r="AB8" s="35"/>
      <c r="AC8" s="1"/>
      <c r="AD8" s="1"/>
      <c r="AE8" s="2"/>
      <c r="AF8" s="26"/>
      <c r="AG8" s="1"/>
      <c r="AH8" s="1"/>
      <c r="AI8" s="35"/>
      <c r="AJ8" s="1"/>
      <c r="AK8" s="1"/>
      <c r="AL8" s="2"/>
    </row>
    <row r="9" spans="1:38" ht="20.100000000000001" customHeight="1" x14ac:dyDescent="0.3">
      <c r="A9" s="23">
        <v>6</v>
      </c>
      <c r="B9" s="11" t="s">
        <v>15</v>
      </c>
      <c r="C9" s="78" t="s">
        <v>5</v>
      </c>
      <c r="D9" s="28">
        <v>45409</v>
      </c>
      <c r="E9" s="18">
        <v>304</v>
      </c>
      <c r="F9" s="19" t="s">
        <v>46</v>
      </c>
      <c r="G9" s="33">
        <v>304</v>
      </c>
      <c r="H9" s="19" t="s">
        <v>46</v>
      </c>
      <c r="I9" s="1">
        <v>304</v>
      </c>
      <c r="J9" s="49" t="s">
        <v>46</v>
      </c>
      <c r="K9" s="69">
        <v>45476</v>
      </c>
      <c r="L9" s="51">
        <v>474</v>
      </c>
      <c r="M9" s="52">
        <v>59.218055555555559</v>
      </c>
      <c r="N9" s="53">
        <f>G9+P9</f>
        <v>474</v>
      </c>
      <c r="O9" s="52">
        <f>H9+Q9</f>
        <v>59.218055555555559</v>
      </c>
      <c r="P9" s="58">
        <f>L9-E9</f>
        <v>170</v>
      </c>
      <c r="Q9" s="59">
        <f t="shared" si="0"/>
        <v>18.332638888888894</v>
      </c>
      <c r="R9" s="28"/>
      <c r="S9" s="18"/>
      <c r="T9" s="19"/>
      <c r="U9" s="33"/>
      <c r="V9" s="19"/>
      <c r="W9" s="1"/>
      <c r="X9" s="15"/>
      <c r="Y9" s="26"/>
      <c r="Z9" s="1"/>
      <c r="AA9" s="1"/>
      <c r="AB9" s="35"/>
      <c r="AC9" s="1"/>
      <c r="AD9" s="1"/>
      <c r="AE9" s="2"/>
      <c r="AF9" s="26"/>
      <c r="AG9" s="1"/>
      <c r="AH9" s="1"/>
      <c r="AI9" s="35"/>
      <c r="AJ9" s="1"/>
      <c r="AK9" s="1"/>
      <c r="AL9" s="2"/>
    </row>
    <row r="10" spans="1:38" ht="20.100000000000001" customHeight="1" x14ac:dyDescent="0.3">
      <c r="A10" s="23">
        <v>7</v>
      </c>
      <c r="B10" s="11" t="s">
        <v>15</v>
      </c>
      <c r="C10" s="78" t="s">
        <v>6</v>
      </c>
      <c r="D10" s="28">
        <v>45413</v>
      </c>
      <c r="E10" s="18">
        <v>324</v>
      </c>
      <c r="F10" s="19" t="s">
        <v>47</v>
      </c>
      <c r="G10" s="33">
        <v>324</v>
      </c>
      <c r="H10" s="19" t="s">
        <v>47</v>
      </c>
      <c r="I10" s="1">
        <v>324</v>
      </c>
      <c r="J10" s="49" t="s">
        <v>47</v>
      </c>
      <c r="K10" s="69">
        <v>45487</v>
      </c>
      <c r="L10" s="51">
        <v>500</v>
      </c>
      <c r="M10" s="60" t="s">
        <v>80</v>
      </c>
      <c r="N10" s="53">
        <v>500</v>
      </c>
      <c r="O10" s="60" t="s">
        <v>80</v>
      </c>
      <c r="P10" s="58">
        <f>N10-I10</f>
        <v>176</v>
      </c>
      <c r="Q10" s="59">
        <f t="shared" si="0"/>
        <v>21.195138888888884</v>
      </c>
      <c r="R10" s="28"/>
      <c r="S10" s="18"/>
      <c r="T10" s="19"/>
      <c r="U10" s="33"/>
      <c r="V10" s="19"/>
      <c r="W10" s="1"/>
      <c r="X10" s="15"/>
      <c r="Y10" s="26"/>
      <c r="Z10" s="1"/>
      <c r="AA10" s="1"/>
      <c r="AB10" s="35"/>
      <c r="AC10" s="1"/>
      <c r="AD10" s="1"/>
      <c r="AE10" s="2"/>
      <c r="AF10" s="26"/>
      <c r="AG10" s="1"/>
      <c r="AH10" s="1"/>
      <c r="AI10" s="35"/>
      <c r="AJ10" s="1"/>
      <c r="AK10" s="1"/>
      <c r="AL10" s="2"/>
    </row>
    <row r="11" spans="1:38" ht="20.100000000000001" customHeight="1" x14ac:dyDescent="0.3">
      <c r="A11" s="23">
        <v>8</v>
      </c>
      <c r="B11" s="11" t="s">
        <v>15</v>
      </c>
      <c r="C11" s="73" t="s">
        <v>7</v>
      </c>
      <c r="D11" s="28">
        <v>45417</v>
      </c>
      <c r="E11" s="18">
        <v>336</v>
      </c>
      <c r="F11" s="19" t="s">
        <v>36</v>
      </c>
      <c r="G11" s="33">
        <v>336</v>
      </c>
      <c r="H11" s="19" t="s">
        <v>36</v>
      </c>
      <c r="I11" s="1">
        <v>336</v>
      </c>
      <c r="J11" s="49" t="s">
        <v>36</v>
      </c>
      <c r="K11" s="67">
        <v>45526</v>
      </c>
      <c r="L11" s="18">
        <v>559</v>
      </c>
      <c r="M11" s="37">
        <v>73.561111111111117</v>
      </c>
      <c r="N11" s="33">
        <v>559</v>
      </c>
      <c r="O11" s="37">
        <v>73.561111111111117</v>
      </c>
      <c r="P11" s="1">
        <f t="shared" ref="P11:Q18" si="1">L11-E11</f>
        <v>223</v>
      </c>
      <c r="Q11" s="41">
        <f t="shared" si="1"/>
        <v>28.734722222222231</v>
      </c>
      <c r="R11" s="28"/>
      <c r="S11" s="18"/>
      <c r="T11" s="37"/>
      <c r="U11" s="33"/>
      <c r="V11" s="37"/>
      <c r="W11" s="1"/>
      <c r="X11" s="41"/>
      <c r="Y11" s="26"/>
      <c r="Z11" s="1"/>
      <c r="AA11" s="46"/>
      <c r="AB11" s="35"/>
      <c r="AC11" s="46"/>
      <c r="AD11" s="1"/>
      <c r="AE11" s="42"/>
      <c r="AF11" s="26"/>
      <c r="AG11" s="46"/>
      <c r="AH11" s="1"/>
      <c r="AI11" s="35"/>
      <c r="AJ11" s="46"/>
      <c r="AK11" s="1"/>
      <c r="AL11" s="42"/>
    </row>
    <row r="12" spans="1:38" ht="20.100000000000001" customHeight="1" x14ac:dyDescent="0.3">
      <c r="A12" s="23">
        <v>9</v>
      </c>
      <c r="B12" s="11" t="s">
        <v>15</v>
      </c>
      <c r="C12" s="75" t="s">
        <v>8</v>
      </c>
      <c r="D12" s="28">
        <v>45463</v>
      </c>
      <c r="E12" s="18">
        <v>165</v>
      </c>
      <c r="F12" s="37">
        <v>19.329861111111111</v>
      </c>
      <c r="G12" s="33">
        <v>165</v>
      </c>
      <c r="H12" s="37">
        <v>19.329861111111111</v>
      </c>
      <c r="I12" s="1">
        <v>165</v>
      </c>
      <c r="J12" s="37">
        <v>19.329861111111111</v>
      </c>
      <c r="K12" s="67">
        <v>45474</v>
      </c>
      <c r="L12" s="18">
        <v>501</v>
      </c>
      <c r="M12" s="37">
        <v>64.152777777777771</v>
      </c>
      <c r="N12" s="33">
        <v>501</v>
      </c>
      <c r="O12" s="37">
        <v>64.152777777777771</v>
      </c>
      <c r="P12" s="1">
        <f>L12-E12</f>
        <v>336</v>
      </c>
      <c r="Q12" s="37">
        <f>M12-F12</f>
        <v>44.822916666666657</v>
      </c>
      <c r="R12" s="25">
        <v>45544</v>
      </c>
      <c r="S12" s="18">
        <v>768</v>
      </c>
      <c r="T12" s="37">
        <v>96.487499999999997</v>
      </c>
      <c r="U12" s="33">
        <v>768</v>
      </c>
      <c r="V12" s="37">
        <v>96.487499999999997</v>
      </c>
      <c r="W12" s="1">
        <f>S12-L12</f>
        <v>267</v>
      </c>
      <c r="X12" s="37">
        <f>T12-M12</f>
        <v>32.334722222222226</v>
      </c>
      <c r="Y12" s="25"/>
      <c r="Z12" s="1"/>
      <c r="AA12" s="46"/>
      <c r="AB12" s="35"/>
      <c r="AC12" s="46"/>
      <c r="AD12" s="1"/>
      <c r="AE12" s="42"/>
      <c r="AF12" s="26"/>
      <c r="AG12" s="46"/>
      <c r="AH12" s="1"/>
      <c r="AI12" s="35"/>
      <c r="AJ12" s="46"/>
      <c r="AK12" s="1"/>
      <c r="AL12" s="42"/>
    </row>
    <row r="13" spans="1:38" ht="20.100000000000001" customHeight="1" x14ac:dyDescent="0.3">
      <c r="A13" s="23">
        <v>10</v>
      </c>
      <c r="B13" s="11" t="s">
        <v>15</v>
      </c>
      <c r="C13" s="78" t="s">
        <v>9</v>
      </c>
      <c r="D13" s="28">
        <v>45431</v>
      </c>
      <c r="E13" s="18">
        <v>228</v>
      </c>
      <c r="F13" s="19" t="s">
        <v>48</v>
      </c>
      <c r="G13" s="33">
        <v>228</v>
      </c>
      <c r="H13" s="19" t="s">
        <v>48</v>
      </c>
      <c r="I13" s="1">
        <v>228</v>
      </c>
      <c r="J13" s="49" t="s">
        <v>48</v>
      </c>
      <c r="K13" s="67">
        <v>45491</v>
      </c>
      <c r="L13" s="18">
        <v>442</v>
      </c>
      <c r="M13" s="37">
        <v>60.055555555555557</v>
      </c>
      <c r="N13" s="33">
        <v>442</v>
      </c>
      <c r="O13" s="37">
        <v>60.055555555555557</v>
      </c>
      <c r="P13" s="1">
        <f t="shared" si="1"/>
        <v>214</v>
      </c>
      <c r="Q13" s="41">
        <f t="shared" si="1"/>
        <v>24.540277777777781</v>
      </c>
      <c r="R13" s="28"/>
      <c r="S13" s="18"/>
      <c r="T13" s="37"/>
      <c r="U13" s="33"/>
      <c r="V13" s="37"/>
      <c r="W13" s="1"/>
      <c r="X13" s="41"/>
      <c r="Y13" s="26"/>
      <c r="Z13" s="1"/>
      <c r="AA13" s="46"/>
      <c r="AB13" s="35"/>
      <c r="AC13" s="46"/>
      <c r="AD13" s="1"/>
      <c r="AE13" s="42"/>
      <c r="AF13" s="26"/>
      <c r="AG13" s="46"/>
      <c r="AH13" s="1"/>
      <c r="AI13" s="35"/>
      <c r="AJ13" s="46"/>
      <c r="AK13" s="1"/>
      <c r="AL13" s="42"/>
    </row>
    <row r="14" spans="1:38" ht="20.100000000000001" customHeight="1" x14ac:dyDescent="0.3">
      <c r="A14" s="23">
        <v>11</v>
      </c>
      <c r="B14" s="11" t="s">
        <v>15</v>
      </c>
      <c r="C14" s="73" t="s">
        <v>10</v>
      </c>
      <c r="D14" s="28">
        <v>45423</v>
      </c>
      <c r="E14" s="18">
        <v>220</v>
      </c>
      <c r="F14" s="19" t="s">
        <v>49</v>
      </c>
      <c r="G14" s="33">
        <v>220</v>
      </c>
      <c r="H14" s="19" t="s">
        <v>49</v>
      </c>
      <c r="I14" s="1">
        <v>220</v>
      </c>
      <c r="J14" s="49" t="s">
        <v>49</v>
      </c>
      <c r="K14" s="67">
        <v>45504</v>
      </c>
      <c r="L14" s="18">
        <v>409</v>
      </c>
      <c r="M14" s="37">
        <v>57</v>
      </c>
      <c r="N14" s="33">
        <v>409</v>
      </c>
      <c r="O14" s="37">
        <v>57</v>
      </c>
      <c r="P14" s="1">
        <f t="shared" si="1"/>
        <v>189</v>
      </c>
      <c r="Q14" s="41">
        <f t="shared" si="1"/>
        <v>22.30972222222222</v>
      </c>
      <c r="R14" s="28"/>
      <c r="S14" s="18"/>
      <c r="T14" s="37"/>
      <c r="U14" s="33"/>
      <c r="V14" s="37"/>
      <c r="W14" s="1"/>
      <c r="X14" s="41"/>
      <c r="Y14" s="26"/>
      <c r="Z14" s="1"/>
      <c r="AA14" s="46"/>
      <c r="AB14" s="35"/>
      <c r="AC14" s="46"/>
      <c r="AD14" s="1"/>
      <c r="AE14" s="42"/>
      <c r="AF14" s="26"/>
      <c r="AG14" s="46"/>
      <c r="AH14" s="1"/>
      <c r="AI14" s="35"/>
      <c r="AJ14" s="46"/>
      <c r="AK14" s="1"/>
      <c r="AL14" s="42"/>
    </row>
    <row r="15" spans="1:38" ht="20.100000000000001" customHeight="1" x14ac:dyDescent="0.3">
      <c r="A15" s="23">
        <v>12</v>
      </c>
      <c r="B15" s="11" t="s">
        <v>15</v>
      </c>
      <c r="C15" s="78" t="s">
        <v>11</v>
      </c>
      <c r="D15" s="28">
        <v>45432</v>
      </c>
      <c r="E15" s="18">
        <v>229</v>
      </c>
      <c r="F15" s="19" t="s">
        <v>50</v>
      </c>
      <c r="G15" s="33">
        <v>229</v>
      </c>
      <c r="H15" s="19" t="s">
        <v>50</v>
      </c>
      <c r="I15" s="18">
        <v>229</v>
      </c>
      <c r="J15" s="49" t="s">
        <v>50</v>
      </c>
      <c r="K15" s="67">
        <v>45515</v>
      </c>
      <c r="L15" s="18">
        <v>426</v>
      </c>
      <c r="M15" s="38">
        <v>59.761111111111113</v>
      </c>
      <c r="N15" s="33">
        <v>426</v>
      </c>
      <c r="O15" s="38">
        <v>59.761111111111113</v>
      </c>
      <c r="P15" s="1">
        <f t="shared" si="1"/>
        <v>197</v>
      </c>
      <c r="Q15" s="41">
        <f t="shared" si="1"/>
        <v>24.28402777777778</v>
      </c>
      <c r="R15" s="28"/>
      <c r="S15" s="18"/>
      <c r="T15" s="38"/>
      <c r="U15" s="33"/>
      <c r="V15" s="38"/>
      <c r="W15" s="1"/>
      <c r="X15" s="42"/>
      <c r="Y15" s="26"/>
      <c r="Z15" s="1"/>
      <c r="AA15" s="46"/>
      <c r="AB15" s="35"/>
      <c r="AC15" s="46"/>
      <c r="AD15" s="1"/>
      <c r="AE15" s="42"/>
      <c r="AF15" s="26"/>
      <c r="AG15" s="46"/>
      <c r="AH15" s="1"/>
      <c r="AI15" s="35"/>
      <c r="AJ15" s="46"/>
      <c r="AK15" s="1"/>
      <c r="AL15" s="42"/>
    </row>
    <row r="16" spans="1:38" ht="20.100000000000001" customHeight="1" x14ac:dyDescent="0.3">
      <c r="A16" s="23">
        <v>13</v>
      </c>
      <c r="B16" s="11" t="s">
        <v>15</v>
      </c>
      <c r="C16" s="75" t="s">
        <v>12</v>
      </c>
      <c r="D16" s="28">
        <v>45453</v>
      </c>
      <c r="E16" s="18">
        <v>145</v>
      </c>
      <c r="F16" s="19" t="s">
        <v>51</v>
      </c>
      <c r="G16" s="33">
        <v>145</v>
      </c>
      <c r="H16" s="19" t="s">
        <v>51</v>
      </c>
      <c r="I16" s="18">
        <v>145</v>
      </c>
      <c r="J16" s="49" t="s">
        <v>51</v>
      </c>
      <c r="K16" s="67">
        <v>45542</v>
      </c>
      <c r="L16" s="18">
        <v>410</v>
      </c>
      <c r="M16" s="38">
        <v>51.6875</v>
      </c>
      <c r="N16" s="33">
        <v>410</v>
      </c>
      <c r="O16" s="38">
        <v>51.6875</v>
      </c>
      <c r="P16" s="1">
        <f t="shared" si="1"/>
        <v>265</v>
      </c>
      <c r="Q16" s="41">
        <f t="shared" si="1"/>
        <v>34.632638888888891</v>
      </c>
      <c r="R16" s="28"/>
      <c r="S16" s="18"/>
      <c r="T16" s="38"/>
      <c r="U16" s="33"/>
      <c r="V16" s="38"/>
      <c r="W16" s="1"/>
      <c r="X16" s="42"/>
      <c r="Y16" s="26"/>
      <c r="Z16" s="1"/>
      <c r="AA16" s="46"/>
      <c r="AB16" s="35"/>
      <c r="AC16" s="46"/>
      <c r="AD16" s="1"/>
      <c r="AE16" s="42"/>
      <c r="AF16" s="26"/>
      <c r="AG16" s="46"/>
      <c r="AH16" s="1"/>
      <c r="AI16" s="35"/>
      <c r="AJ16" s="46"/>
      <c r="AK16" s="1"/>
      <c r="AL16" s="42"/>
    </row>
    <row r="17" spans="1:38" ht="20.100000000000001" customHeight="1" x14ac:dyDescent="0.3">
      <c r="A17" s="23">
        <v>14</v>
      </c>
      <c r="B17" s="11" t="s">
        <v>15</v>
      </c>
      <c r="C17" s="78" t="s">
        <v>13</v>
      </c>
      <c r="D17" s="28">
        <v>45436</v>
      </c>
      <c r="E17" s="18">
        <v>239</v>
      </c>
      <c r="F17" s="19" t="s">
        <v>52</v>
      </c>
      <c r="G17" s="33">
        <v>239</v>
      </c>
      <c r="H17" s="19" t="s">
        <v>52</v>
      </c>
      <c r="I17" s="18">
        <v>239</v>
      </c>
      <c r="J17" s="49" t="s">
        <v>52</v>
      </c>
      <c r="K17" s="67">
        <v>45508</v>
      </c>
      <c r="L17" s="18">
        <v>416</v>
      </c>
      <c r="M17" s="38">
        <v>57.898611111111109</v>
      </c>
      <c r="N17" s="33">
        <v>416</v>
      </c>
      <c r="O17" s="38">
        <v>57.898611111111109</v>
      </c>
      <c r="P17" s="1">
        <f t="shared" si="1"/>
        <v>177</v>
      </c>
      <c r="Q17" s="41">
        <f t="shared" si="1"/>
        <v>21.288194444444443</v>
      </c>
      <c r="R17" s="28"/>
      <c r="S17" s="18"/>
      <c r="T17" s="38"/>
      <c r="U17" s="33"/>
      <c r="V17" s="38"/>
      <c r="W17" s="1"/>
      <c r="X17" s="42"/>
      <c r="Y17" s="26"/>
      <c r="Z17" s="1"/>
      <c r="AA17" s="46"/>
      <c r="AB17" s="35"/>
      <c r="AC17" s="46"/>
      <c r="AD17" s="1"/>
      <c r="AE17" s="42"/>
      <c r="AF17" s="26"/>
      <c r="AG17" s="46"/>
      <c r="AH17" s="1"/>
      <c r="AI17" s="35"/>
      <c r="AJ17" s="46"/>
      <c r="AK17" s="1"/>
      <c r="AL17" s="42"/>
    </row>
    <row r="18" spans="1:38" ht="20.100000000000001" customHeight="1" x14ac:dyDescent="0.3">
      <c r="A18" s="23">
        <v>15</v>
      </c>
      <c r="B18" s="11" t="s">
        <v>15</v>
      </c>
      <c r="C18" s="75" t="s">
        <v>14</v>
      </c>
      <c r="D18" s="28">
        <v>45435</v>
      </c>
      <c r="E18" s="18">
        <v>92</v>
      </c>
      <c r="F18" s="19" t="s">
        <v>53</v>
      </c>
      <c r="G18" s="33">
        <v>92</v>
      </c>
      <c r="H18" s="19" t="s">
        <v>53</v>
      </c>
      <c r="I18" s="18">
        <v>92</v>
      </c>
      <c r="J18" s="49" t="s">
        <v>53</v>
      </c>
      <c r="K18" s="67">
        <v>45537</v>
      </c>
      <c r="L18" s="18">
        <v>324</v>
      </c>
      <c r="M18" s="38">
        <v>42.396527777777777</v>
      </c>
      <c r="N18" s="33">
        <v>324</v>
      </c>
      <c r="O18" s="38">
        <v>42.396527777777777</v>
      </c>
      <c r="P18" s="1">
        <f t="shared" si="1"/>
        <v>232</v>
      </c>
      <c r="Q18" s="41">
        <f t="shared" si="1"/>
        <v>30.685416666666669</v>
      </c>
      <c r="R18" s="28"/>
      <c r="S18" s="18"/>
      <c r="T18" s="38"/>
      <c r="U18" s="33"/>
      <c r="V18" s="38"/>
      <c r="W18" s="1"/>
      <c r="X18" s="42"/>
      <c r="Y18" s="26"/>
      <c r="Z18" s="1"/>
      <c r="AA18" s="46"/>
      <c r="AB18" s="35"/>
      <c r="AC18" s="46"/>
      <c r="AD18" s="1"/>
      <c r="AE18" s="42"/>
      <c r="AF18" s="26"/>
      <c r="AG18" s="46"/>
      <c r="AH18" s="1"/>
      <c r="AI18" s="35"/>
      <c r="AJ18" s="46"/>
      <c r="AK18" s="1"/>
      <c r="AL18" s="42"/>
    </row>
    <row r="19" spans="1:38" ht="20.100000000000001" customHeight="1" x14ac:dyDescent="0.3">
      <c r="A19" s="23">
        <v>16</v>
      </c>
      <c r="B19" s="11" t="s">
        <v>15</v>
      </c>
      <c r="C19" s="78" t="s">
        <v>57</v>
      </c>
      <c r="D19" s="28">
        <v>45477</v>
      </c>
      <c r="E19" s="18">
        <v>229</v>
      </c>
      <c r="F19" s="37">
        <v>27.864583333333332</v>
      </c>
      <c r="G19" s="33">
        <v>229</v>
      </c>
      <c r="H19" s="37">
        <v>27.864583333333332</v>
      </c>
      <c r="I19" s="18">
        <v>229</v>
      </c>
      <c r="J19" s="44">
        <v>27.864583333333332</v>
      </c>
      <c r="K19" s="67"/>
      <c r="L19" s="18"/>
      <c r="M19" s="38"/>
      <c r="N19" s="33"/>
      <c r="O19" s="38"/>
      <c r="P19" s="1"/>
      <c r="Q19" s="42"/>
      <c r="R19" s="28"/>
      <c r="S19" s="18"/>
      <c r="T19" s="38"/>
      <c r="U19" s="33"/>
      <c r="V19" s="38"/>
      <c r="W19" s="1"/>
      <c r="X19" s="42"/>
      <c r="Y19" s="26"/>
      <c r="Z19" s="1"/>
      <c r="AA19" s="46"/>
      <c r="AB19" s="35"/>
      <c r="AC19" s="46"/>
      <c r="AD19" s="1"/>
      <c r="AE19" s="42"/>
      <c r="AF19" s="26"/>
      <c r="AG19" s="46"/>
      <c r="AH19" s="1"/>
      <c r="AI19" s="35"/>
      <c r="AJ19" s="46"/>
      <c r="AK19" s="1"/>
      <c r="AL19" s="42"/>
    </row>
    <row r="20" spans="1:38" ht="20.100000000000001" customHeight="1" x14ac:dyDescent="0.3">
      <c r="A20" s="23">
        <v>17</v>
      </c>
      <c r="B20" s="11" t="s">
        <v>15</v>
      </c>
      <c r="C20" s="78" t="s">
        <v>56</v>
      </c>
      <c r="D20" s="50">
        <v>45474</v>
      </c>
      <c r="E20" s="51">
        <v>216</v>
      </c>
      <c r="F20" s="52">
        <v>26.417361111111113</v>
      </c>
      <c r="G20" s="53">
        <v>216</v>
      </c>
      <c r="H20" s="52">
        <v>26.417361111111113</v>
      </c>
      <c r="I20" s="51">
        <v>216</v>
      </c>
      <c r="J20" s="54">
        <v>26.417361111111113</v>
      </c>
      <c r="K20" s="67"/>
      <c r="L20" s="18"/>
      <c r="M20" s="38"/>
      <c r="N20" s="33"/>
      <c r="O20" s="38"/>
      <c r="P20" s="1"/>
      <c r="Q20" s="42"/>
      <c r="R20" s="28"/>
      <c r="S20" s="18"/>
      <c r="T20" s="38"/>
      <c r="U20" s="33"/>
      <c r="V20" s="38"/>
      <c r="W20" s="1"/>
      <c r="X20" s="42"/>
      <c r="Y20" s="26"/>
      <c r="Z20" s="1"/>
      <c r="AA20" s="46"/>
      <c r="AB20" s="35"/>
      <c r="AC20" s="46"/>
      <c r="AD20" s="1"/>
      <c r="AE20" s="42"/>
      <c r="AF20" s="26"/>
      <c r="AG20" s="46"/>
      <c r="AH20" s="1"/>
      <c r="AI20" s="35"/>
      <c r="AJ20" s="46"/>
      <c r="AK20" s="1"/>
      <c r="AL20" s="42"/>
    </row>
    <row r="21" spans="1:38" ht="20.100000000000001" customHeight="1" x14ac:dyDescent="0.3">
      <c r="A21" s="23">
        <v>18</v>
      </c>
      <c r="B21" s="11" t="s">
        <v>15</v>
      </c>
      <c r="C21" s="73" t="s">
        <v>55</v>
      </c>
      <c r="D21" s="50">
        <v>45474</v>
      </c>
      <c r="E21" s="51">
        <v>220</v>
      </c>
      <c r="F21" s="52">
        <v>26.850694444444443</v>
      </c>
      <c r="G21" s="53">
        <v>220</v>
      </c>
      <c r="H21" s="52">
        <v>26.850694444444443</v>
      </c>
      <c r="I21" s="51">
        <v>220</v>
      </c>
      <c r="J21" s="54">
        <v>26.850694444444443</v>
      </c>
      <c r="K21" s="67"/>
      <c r="L21" s="18"/>
      <c r="M21" s="38"/>
      <c r="N21" s="33"/>
      <c r="O21" s="38"/>
      <c r="P21" s="1"/>
      <c r="Q21" s="42"/>
      <c r="R21" s="28"/>
      <c r="S21" s="18"/>
      <c r="T21" s="38"/>
      <c r="U21" s="33"/>
      <c r="V21" s="38"/>
      <c r="W21" s="1"/>
      <c r="X21" s="42"/>
      <c r="Y21" s="26"/>
      <c r="Z21" s="1"/>
      <c r="AA21" s="46"/>
      <c r="AB21" s="35"/>
      <c r="AC21" s="46"/>
      <c r="AD21" s="1"/>
      <c r="AE21" s="42"/>
      <c r="AF21" s="26"/>
      <c r="AG21" s="46"/>
      <c r="AH21" s="1"/>
      <c r="AI21" s="35"/>
      <c r="AJ21" s="46"/>
      <c r="AK21" s="1"/>
      <c r="AL21" s="42"/>
    </row>
    <row r="22" spans="1:38" ht="20.100000000000001" customHeight="1" x14ac:dyDescent="0.3">
      <c r="A22" s="5">
        <v>19</v>
      </c>
      <c r="B22" s="11" t="s">
        <v>15</v>
      </c>
      <c r="C22" s="73" t="s">
        <v>87</v>
      </c>
      <c r="D22" s="50"/>
      <c r="E22" s="51"/>
      <c r="F22" s="59"/>
      <c r="G22" s="53"/>
      <c r="H22" s="59"/>
      <c r="I22" s="51"/>
      <c r="J22" s="59"/>
      <c r="K22" s="67"/>
      <c r="L22" s="18"/>
      <c r="M22" s="38"/>
      <c r="N22" s="33"/>
      <c r="O22" s="38"/>
      <c r="P22" s="1"/>
      <c r="Q22" s="42"/>
      <c r="R22" s="28"/>
      <c r="S22" s="18"/>
      <c r="T22" s="38"/>
      <c r="U22" s="33"/>
      <c r="V22" s="38"/>
      <c r="W22" s="1"/>
      <c r="X22" s="42"/>
      <c r="Y22" s="26"/>
      <c r="Z22" s="1"/>
      <c r="AA22" s="46"/>
      <c r="AB22" s="35"/>
      <c r="AC22" s="46"/>
      <c r="AD22" s="1"/>
      <c r="AE22" s="42"/>
      <c r="AF22" s="26"/>
      <c r="AG22" s="46"/>
      <c r="AH22" s="1"/>
      <c r="AI22" s="35"/>
      <c r="AJ22" s="46"/>
      <c r="AK22" s="1"/>
      <c r="AL22" s="42"/>
    </row>
    <row r="23" spans="1:38" ht="20.100000000000001" customHeight="1" x14ac:dyDescent="0.3">
      <c r="A23" s="5">
        <v>20</v>
      </c>
      <c r="B23" s="11" t="s">
        <v>15</v>
      </c>
      <c r="C23" s="73" t="s">
        <v>88</v>
      </c>
      <c r="D23" s="50"/>
      <c r="E23" s="51"/>
      <c r="F23" s="59"/>
      <c r="G23" s="53"/>
      <c r="H23" s="59"/>
      <c r="I23" s="51"/>
      <c r="J23" s="59"/>
      <c r="K23" s="67"/>
      <c r="L23" s="18"/>
      <c r="M23" s="38"/>
      <c r="N23" s="33"/>
      <c r="O23" s="38"/>
      <c r="P23" s="1"/>
      <c r="Q23" s="42"/>
      <c r="R23" s="28"/>
      <c r="S23" s="18"/>
      <c r="T23" s="38"/>
      <c r="U23" s="33"/>
      <c r="V23" s="38"/>
      <c r="W23" s="1"/>
      <c r="X23" s="42"/>
      <c r="Y23" s="26"/>
      <c r="Z23" s="1"/>
      <c r="AA23" s="46"/>
      <c r="AB23" s="35"/>
      <c r="AC23" s="46"/>
      <c r="AD23" s="1"/>
      <c r="AE23" s="42"/>
      <c r="AF23" s="26"/>
      <c r="AG23" s="46"/>
      <c r="AH23" s="1"/>
      <c r="AI23" s="35"/>
      <c r="AJ23" s="46"/>
      <c r="AK23" s="1"/>
      <c r="AL23" s="42"/>
    </row>
    <row r="24" spans="1:38" ht="20.100000000000001" customHeight="1" x14ac:dyDescent="0.3">
      <c r="A24" s="5">
        <v>21</v>
      </c>
      <c r="B24" s="11" t="s">
        <v>15</v>
      </c>
      <c r="C24" s="78" t="s">
        <v>81</v>
      </c>
      <c r="D24" s="50"/>
      <c r="E24" s="51"/>
      <c r="F24" s="59"/>
      <c r="G24" s="53"/>
      <c r="H24" s="59"/>
      <c r="I24" s="51"/>
      <c r="J24" s="59"/>
      <c r="K24" s="67"/>
      <c r="L24" s="18"/>
      <c r="M24" s="38"/>
      <c r="N24" s="33"/>
      <c r="O24" s="38"/>
      <c r="P24" s="1"/>
      <c r="Q24" s="42"/>
      <c r="R24" s="28"/>
      <c r="S24" s="18"/>
      <c r="T24" s="38"/>
      <c r="U24" s="33"/>
      <c r="V24" s="38"/>
      <c r="W24" s="1"/>
      <c r="X24" s="42"/>
      <c r="Y24" s="26"/>
      <c r="Z24" s="1"/>
      <c r="AA24" s="46"/>
      <c r="AB24" s="35"/>
      <c r="AC24" s="46"/>
      <c r="AD24" s="1"/>
      <c r="AE24" s="42"/>
      <c r="AF24" s="26"/>
      <c r="AG24" s="46"/>
      <c r="AH24" s="1"/>
      <c r="AI24" s="35"/>
      <c r="AJ24" s="46"/>
      <c r="AK24" s="1"/>
      <c r="AL24" s="42"/>
    </row>
    <row r="25" spans="1:38" ht="20.100000000000001" customHeight="1" x14ac:dyDescent="0.3">
      <c r="A25" s="5">
        <v>22</v>
      </c>
      <c r="B25" s="11" t="s">
        <v>15</v>
      </c>
      <c r="C25" s="73" t="s">
        <v>82</v>
      </c>
      <c r="D25" s="50"/>
      <c r="E25" s="51"/>
      <c r="F25" s="59"/>
      <c r="G25" s="53"/>
      <c r="H25" s="59"/>
      <c r="I25" s="51"/>
      <c r="J25" s="59"/>
      <c r="K25" s="67"/>
      <c r="L25" s="18"/>
      <c r="M25" s="38"/>
      <c r="N25" s="33"/>
      <c r="O25" s="38"/>
      <c r="P25" s="1"/>
      <c r="Q25" s="42"/>
      <c r="R25" s="28"/>
      <c r="S25" s="18"/>
      <c r="T25" s="38"/>
      <c r="U25" s="33"/>
      <c r="V25" s="38"/>
      <c r="W25" s="1"/>
      <c r="X25" s="42"/>
      <c r="Y25" s="26"/>
      <c r="Z25" s="1"/>
      <c r="AA25" s="46"/>
      <c r="AB25" s="35"/>
      <c r="AC25" s="46"/>
      <c r="AD25" s="1"/>
      <c r="AE25" s="42"/>
      <c r="AF25" s="26"/>
      <c r="AG25" s="46"/>
      <c r="AH25" s="1"/>
      <c r="AI25" s="35"/>
      <c r="AJ25" s="46"/>
      <c r="AK25" s="1"/>
      <c r="AL25" s="42"/>
    </row>
    <row r="26" spans="1:38" ht="20.100000000000001" customHeight="1" x14ac:dyDescent="0.3">
      <c r="A26" s="5">
        <v>23</v>
      </c>
      <c r="B26" s="11" t="s">
        <v>15</v>
      </c>
      <c r="C26" s="78" t="s">
        <v>83</v>
      </c>
      <c r="D26" s="50"/>
      <c r="E26" s="51"/>
      <c r="F26" s="59"/>
      <c r="G26" s="53"/>
      <c r="H26" s="59"/>
      <c r="I26" s="51"/>
      <c r="J26" s="59"/>
      <c r="K26" s="67"/>
      <c r="L26" s="18"/>
      <c r="M26" s="38"/>
      <c r="N26" s="33"/>
      <c r="O26" s="38"/>
      <c r="P26" s="1"/>
      <c r="Q26" s="42"/>
      <c r="R26" s="28"/>
      <c r="S26" s="18"/>
      <c r="T26" s="38"/>
      <c r="U26" s="33"/>
      <c r="V26" s="38"/>
      <c r="W26" s="1"/>
      <c r="X26" s="42"/>
      <c r="Y26" s="26"/>
      <c r="Z26" s="1"/>
      <c r="AA26" s="46"/>
      <c r="AB26" s="35"/>
      <c r="AC26" s="46"/>
      <c r="AD26" s="1"/>
      <c r="AE26" s="42"/>
      <c r="AF26" s="26"/>
      <c r="AG26" s="46"/>
      <c r="AH26" s="1"/>
      <c r="AI26" s="35"/>
      <c r="AJ26" s="46"/>
      <c r="AK26" s="1"/>
      <c r="AL26" s="42"/>
    </row>
    <row r="27" spans="1:38" ht="20.100000000000001" customHeight="1" thickBot="1" x14ac:dyDescent="0.35">
      <c r="A27" s="8">
        <v>24</v>
      </c>
      <c r="B27" s="10" t="s">
        <v>15</v>
      </c>
      <c r="C27" s="74" t="s">
        <v>84</v>
      </c>
      <c r="D27" s="72"/>
      <c r="E27" s="55"/>
      <c r="F27" s="66"/>
      <c r="G27" s="57"/>
      <c r="H27" s="66"/>
      <c r="I27" s="55">
        <f>SUM(I4:I21)</f>
        <v>4394</v>
      </c>
      <c r="J27" s="66"/>
      <c r="K27" s="68"/>
      <c r="L27" s="20"/>
      <c r="M27" s="39"/>
      <c r="N27" s="34"/>
      <c r="O27" s="39"/>
      <c r="P27" s="3">
        <f>SUM(P4:P18)</f>
        <v>2943</v>
      </c>
      <c r="Q27" s="43"/>
      <c r="R27" s="29"/>
      <c r="S27" s="20"/>
      <c r="T27" s="39"/>
      <c r="U27" s="34"/>
      <c r="V27" s="39"/>
      <c r="W27" s="3">
        <f>SUM(W7:W12)</f>
        <v>739</v>
      </c>
      <c r="X27" s="43"/>
      <c r="Y27" s="27"/>
      <c r="Z27" s="3"/>
      <c r="AA27" s="47"/>
      <c r="AB27" s="36"/>
      <c r="AC27" s="47"/>
      <c r="AD27" s="3"/>
      <c r="AE27" s="43"/>
      <c r="AF27" s="27"/>
      <c r="AG27" s="47"/>
      <c r="AH27" s="3"/>
      <c r="AI27" s="36"/>
      <c r="AJ27" s="47"/>
      <c r="AK27" s="3"/>
      <c r="AL27" s="43"/>
    </row>
    <row r="28" spans="1:38" ht="20.100000000000001" customHeight="1" x14ac:dyDescent="0.3">
      <c r="A28" s="5">
        <v>1</v>
      </c>
      <c r="B28" s="11" t="s">
        <v>27</v>
      </c>
      <c r="C28" s="77" t="s">
        <v>16</v>
      </c>
      <c r="D28" s="30">
        <v>45360</v>
      </c>
      <c r="E28" s="18">
        <v>182</v>
      </c>
      <c r="F28" s="71" t="s">
        <v>58</v>
      </c>
      <c r="G28" s="33">
        <v>182</v>
      </c>
      <c r="H28" s="24" t="s">
        <v>58</v>
      </c>
      <c r="I28" s="18">
        <v>182</v>
      </c>
      <c r="J28" s="24" t="s">
        <v>58</v>
      </c>
      <c r="K28" s="67">
        <v>45485</v>
      </c>
      <c r="L28" s="18">
        <v>294</v>
      </c>
      <c r="M28" s="37">
        <v>38.668055555555554</v>
      </c>
      <c r="N28" s="33">
        <v>294</v>
      </c>
      <c r="O28" s="37">
        <v>38.668055555555554</v>
      </c>
      <c r="P28" s="1">
        <f>L28-E28</f>
        <v>112</v>
      </c>
      <c r="Q28" s="44">
        <f>M28-F28</f>
        <v>12.888194444444444</v>
      </c>
      <c r="R28" s="67">
        <v>45534</v>
      </c>
      <c r="S28" s="18">
        <v>404</v>
      </c>
      <c r="T28" s="37">
        <v>53.738888888888887</v>
      </c>
      <c r="U28" s="33">
        <v>404</v>
      </c>
      <c r="V28" s="37">
        <v>53.738888888888887</v>
      </c>
      <c r="W28" s="1">
        <f>S28-L28</f>
        <v>110</v>
      </c>
      <c r="X28" s="44">
        <f>T28-M28</f>
        <v>15.070833333333333</v>
      </c>
      <c r="Y28" s="26"/>
      <c r="Z28" s="1"/>
      <c r="AA28" s="46"/>
      <c r="AB28" s="35"/>
      <c r="AC28" s="46"/>
      <c r="AD28" s="1"/>
      <c r="AE28" s="42"/>
      <c r="AF28" s="26"/>
      <c r="AG28" s="46"/>
      <c r="AH28" s="1"/>
      <c r="AI28" s="35"/>
      <c r="AJ28" s="46"/>
      <c r="AK28" s="1"/>
      <c r="AL28" s="42"/>
    </row>
    <row r="29" spans="1:38" ht="20.100000000000001" customHeight="1" x14ac:dyDescent="0.3">
      <c r="A29" s="5">
        <v>2</v>
      </c>
      <c r="B29" s="11" t="s">
        <v>27</v>
      </c>
      <c r="C29" s="79" t="s">
        <v>17</v>
      </c>
      <c r="D29" s="30">
        <v>45360</v>
      </c>
      <c r="E29" s="18">
        <v>182</v>
      </c>
      <c r="F29" s="19" t="s">
        <v>58</v>
      </c>
      <c r="G29" s="33">
        <v>182</v>
      </c>
      <c r="H29" s="19" t="s">
        <v>58</v>
      </c>
      <c r="I29" s="18">
        <v>182</v>
      </c>
      <c r="J29" s="19" t="s">
        <v>58</v>
      </c>
      <c r="K29" s="67">
        <v>45442</v>
      </c>
      <c r="L29" s="18">
        <v>284</v>
      </c>
      <c r="M29" s="37" t="s">
        <v>59</v>
      </c>
      <c r="N29" s="33">
        <v>284</v>
      </c>
      <c r="O29" s="37" t="s">
        <v>59</v>
      </c>
      <c r="P29" s="1">
        <f>N29-I29</f>
        <v>102</v>
      </c>
      <c r="Q29" s="41" t="s">
        <v>60</v>
      </c>
      <c r="R29" s="67">
        <v>45501</v>
      </c>
      <c r="S29" s="18">
        <v>416</v>
      </c>
      <c r="T29" s="37">
        <v>54.695138888888891</v>
      </c>
      <c r="U29" s="33">
        <v>416</v>
      </c>
      <c r="V29" s="37">
        <v>54.695138888888891</v>
      </c>
      <c r="W29" s="1">
        <f>U29-N29</f>
        <v>132</v>
      </c>
      <c r="X29" s="41">
        <f>T29-M29</f>
        <v>17.236805555555556</v>
      </c>
      <c r="Y29" s="26"/>
      <c r="Z29" s="1"/>
      <c r="AA29" s="46"/>
      <c r="AB29" s="35"/>
      <c r="AC29" s="46"/>
      <c r="AD29" s="1"/>
      <c r="AE29" s="42"/>
      <c r="AF29" s="26"/>
      <c r="AG29" s="46"/>
      <c r="AH29" s="1"/>
      <c r="AI29" s="35"/>
      <c r="AJ29" s="46"/>
      <c r="AK29" s="1"/>
      <c r="AL29" s="42"/>
    </row>
    <row r="30" spans="1:38" ht="20.100000000000001" customHeight="1" x14ac:dyDescent="0.3">
      <c r="A30" s="5">
        <v>3</v>
      </c>
      <c r="B30" s="11" t="s">
        <v>27</v>
      </c>
      <c r="C30" s="76" t="s">
        <v>18</v>
      </c>
      <c r="D30" s="30">
        <v>45276</v>
      </c>
      <c r="E30" s="18">
        <v>153</v>
      </c>
      <c r="F30" s="19" t="s">
        <v>61</v>
      </c>
      <c r="G30" s="33">
        <v>153</v>
      </c>
      <c r="H30" s="19" t="s">
        <v>61</v>
      </c>
      <c r="I30" s="1">
        <v>153</v>
      </c>
      <c r="J30" s="15" t="s">
        <v>61</v>
      </c>
      <c r="K30" s="67">
        <v>45402</v>
      </c>
      <c r="L30" s="18">
        <v>281</v>
      </c>
      <c r="M30" s="37" t="s">
        <v>62</v>
      </c>
      <c r="N30" s="33">
        <v>281</v>
      </c>
      <c r="O30" s="37" t="s">
        <v>62</v>
      </c>
      <c r="P30" s="1">
        <f>N30-I30</f>
        <v>128</v>
      </c>
      <c r="Q30" s="41" t="s">
        <v>63</v>
      </c>
      <c r="R30" s="67">
        <v>45460</v>
      </c>
      <c r="S30" s="18">
        <v>400</v>
      </c>
      <c r="T30" s="37" t="s">
        <v>64</v>
      </c>
      <c r="U30" s="33">
        <v>400</v>
      </c>
      <c r="V30" s="37" t="s">
        <v>64</v>
      </c>
      <c r="W30" s="1">
        <f>U30-N30</f>
        <v>119</v>
      </c>
      <c r="X30" s="41" t="s">
        <v>65</v>
      </c>
      <c r="Y30" s="25">
        <v>45522</v>
      </c>
      <c r="Z30" s="1">
        <v>523</v>
      </c>
      <c r="AA30" s="46">
        <v>73.565972222222229</v>
      </c>
      <c r="AB30" s="35">
        <v>523</v>
      </c>
      <c r="AC30" s="46">
        <v>73.565972222222229</v>
      </c>
      <c r="AD30" s="1">
        <f>Z30-S30</f>
        <v>123</v>
      </c>
      <c r="AE30" s="42">
        <f>AA30-T30</f>
        <v>14.279166666666676</v>
      </c>
      <c r="AF30" s="26"/>
      <c r="AG30" s="46"/>
      <c r="AH30" s="1"/>
      <c r="AI30" s="35"/>
      <c r="AJ30" s="46"/>
      <c r="AK30" s="1"/>
      <c r="AL30" s="42"/>
    </row>
    <row r="31" spans="1:38" ht="20.100000000000001" customHeight="1" x14ac:dyDescent="0.3">
      <c r="A31" s="5">
        <v>4</v>
      </c>
      <c r="B31" s="11" t="s">
        <v>27</v>
      </c>
      <c r="C31" s="77" t="s">
        <v>19</v>
      </c>
      <c r="D31" s="30">
        <v>45342</v>
      </c>
      <c r="E31" s="18">
        <v>123</v>
      </c>
      <c r="F31" s="19" t="s">
        <v>66</v>
      </c>
      <c r="G31" s="33">
        <v>123</v>
      </c>
      <c r="H31" s="19" t="s">
        <v>66</v>
      </c>
      <c r="I31" s="18">
        <v>123</v>
      </c>
      <c r="J31" s="19" t="s">
        <v>66</v>
      </c>
      <c r="K31" s="67">
        <v>45428</v>
      </c>
      <c r="L31" s="18">
        <v>218</v>
      </c>
      <c r="M31" s="37" t="s">
        <v>67</v>
      </c>
      <c r="N31" s="33">
        <v>218</v>
      </c>
      <c r="O31" s="37">
        <v>35.105555555555554</v>
      </c>
      <c r="P31" s="1">
        <f>N31-I31</f>
        <v>95</v>
      </c>
      <c r="Q31" s="41">
        <v>11.874305555555555</v>
      </c>
      <c r="R31" s="67">
        <v>45477</v>
      </c>
      <c r="S31" s="18">
        <v>344</v>
      </c>
      <c r="T31" s="37">
        <v>49.584027777777777</v>
      </c>
      <c r="U31" s="33">
        <f>N31+W31</f>
        <v>344</v>
      </c>
      <c r="V31" s="37">
        <f>O31+X31</f>
        <v>49.584027777777777</v>
      </c>
      <c r="W31" s="1">
        <f>S31-L31</f>
        <v>126</v>
      </c>
      <c r="X31" s="41">
        <f>T31-M31</f>
        <v>14.478472222222223</v>
      </c>
      <c r="Y31" s="25">
        <v>45537</v>
      </c>
      <c r="Z31" s="1">
        <v>481</v>
      </c>
      <c r="AA31" s="46">
        <v>67.481250000000003</v>
      </c>
      <c r="AB31" s="35">
        <v>481</v>
      </c>
      <c r="AC31" s="46">
        <v>67.481250000000003</v>
      </c>
      <c r="AD31" s="1">
        <f>Z31-S31</f>
        <v>137</v>
      </c>
      <c r="AE31" s="42">
        <f>AA31-T31</f>
        <v>17.897222222222226</v>
      </c>
      <c r="AF31" s="26"/>
      <c r="AG31" s="46"/>
      <c r="AH31" s="1"/>
      <c r="AI31" s="35"/>
      <c r="AJ31" s="46"/>
      <c r="AK31" s="1"/>
      <c r="AL31" s="42"/>
    </row>
    <row r="32" spans="1:38" ht="20.100000000000001" customHeight="1" x14ac:dyDescent="0.3">
      <c r="A32" s="5">
        <v>5</v>
      </c>
      <c r="B32" s="11" t="s">
        <v>27</v>
      </c>
      <c r="C32" s="79" t="s">
        <v>20</v>
      </c>
      <c r="D32" s="30">
        <v>45342</v>
      </c>
      <c r="E32" s="18">
        <v>123</v>
      </c>
      <c r="F32" s="19" t="s">
        <v>66</v>
      </c>
      <c r="G32" s="33">
        <v>123</v>
      </c>
      <c r="H32" s="19" t="s">
        <v>66</v>
      </c>
      <c r="I32" s="18">
        <v>123</v>
      </c>
      <c r="J32" s="19" t="s">
        <v>66</v>
      </c>
      <c r="K32" s="67">
        <v>45442</v>
      </c>
      <c r="L32" s="18">
        <v>225</v>
      </c>
      <c r="M32" s="37" t="s">
        <v>68</v>
      </c>
      <c r="N32" s="33">
        <v>225</v>
      </c>
      <c r="O32" s="37" t="s">
        <v>68</v>
      </c>
      <c r="P32" s="1">
        <f>N32-I32</f>
        <v>102</v>
      </c>
      <c r="Q32" s="41" t="s">
        <v>60</v>
      </c>
      <c r="R32" s="67">
        <v>45511</v>
      </c>
      <c r="S32" s="18">
        <v>355</v>
      </c>
      <c r="T32" s="37">
        <v>51.455555555555556</v>
      </c>
      <c r="U32" s="33">
        <v>355</v>
      </c>
      <c r="V32" s="37">
        <v>51.455555555555556</v>
      </c>
      <c r="W32" s="1">
        <f>S32-L32</f>
        <v>130</v>
      </c>
      <c r="X32" s="41">
        <f>T32-M32</f>
        <v>16.545833333333334</v>
      </c>
      <c r="Y32" s="26"/>
      <c r="Z32" s="1"/>
      <c r="AA32" s="46"/>
      <c r="AB32" s="35"/>
      <c r="AC32" s="46"/>
      <c r="AD32" s="1"/>
      <c r="AE32" s="42"/>
      <c r="AF32" s="26"/>
      <c r="AG32" s="46"/>
      <c r="AH32" s="1"/>
      <c r="AI32" s="35"/>
      <c r="AJ32" s="46"/>
      <c r="AK32" s="1"/>
      <c r="AL32" s="42"/>
    </row>
    <row r="33" spans="1:38" ht="20.100000000000001" customHeight="1" x14ac:dyDescent="0.3">
      <c r="A33" s="5">
        <v>6</v>
      </c>
      <c r="B33" s="11" t="s">
        <v>27</v>
      </c>
      <c r="C33" s="76" t="s">
        <v>21</v>
      </c>
      <c r="D33" s="30">
        <v>45455</v>
      </c>
      <c r="E33" s="18">
        <v>117</v>
      </c>
      <c r="F33" s="19" t="s">
        <v>69</v>
      </c>
      <c r="G33" s="33">
        <v>117</v>
      </c>
      <c r="H33" s="19" t="s">
        <v>69</v>
      </c>
      <c r="I33" s="1">
        <v>117</v>
      </c>
      <c r="J33" s="15" t="s">
        <v>69</v>
      </c>
      <c r="K33" s="67">
        <v>45520</v>
      </c>
      <c r="L33" s="18">
        <v>253</v>
      </c>
      <c r="M33" s="37">
        <v>29.397916666666667</v>
      </c>
      <c r="N33" s="33">
        <v>253</v>
      </c>
      <c r="O33" s="37">
        <v>29.397916666666667</v>
      </c>
      <c r="P33" s="1">
        <f>L33-E33</f>
        <v>136</v>
      </c>
      <c r="Q33" s="41">
        <f>M33-F33</f>
        <v>16.421527777777776</v>
      </c>
      <c r="R33" s="67"/>
      <c r="S33" s="18"/>
      <c r="T33" s="37"/>
      <c r="U33" s="33"/>
      <c r="V33" s="37"/>
      <c r="W33" s="1"/>
      <c r="X33" s="41"/>
      <c r="Y33" s="26"/>
      <c r="Z33" s="1"/>
      <c r="AA33" s="46"/>
      <c r="AB33" s="35"/>
      <c r="AC33" s="46"/>
      <c r="AD33" s="1"/>
      <c r="AE33" s="42"/>
      <c r="AF33" s="26"/>
      <c r="AG33" s="46"/>
      <c r="AH33" s="1"/>
      <c r="AI33" s="35"/>
      <c r="AJ33" s="46"/>
      <c r="AK33" s="1"/>
      <c r="AL33" s="42"/>
    </row>
    <row r="34" spans="1:38" ht="20.100000000000001" customHeight="1" x14ac:dyDescent="0.3">
      <c r="A34" s="5">
        <v>7</v>
      </c>
      <c r="B34" s="11" t="s">
        <v>27</v>
      </c>
      <c r="C34" s="77" t="s">
        <v>22</v>
      </c>
      <c r="D34" s="30">
        <v>45424</v>
      </c>
      <c r="E34" s="18">
        <v>81</v>
      </c>
      <c r="F34" s="19" t="s">
        <v>70</v>
      </c>
      <c r="G34" s="33">
        <v>81</v>
      </c>
      <c r="H34" s="19" t="s">
        <v>70</v>
      </c>
      <c r="I34" s="1">
        <v>81</v>
      </c>
      <c r="J34" s="19" t="s">
        <v>70</v>
      </c>
      <c r="K34" s="67">
        <v>45477</v>
      </c>
      <c r="L34" s="18">
        <v>207</v>
      </c>
      <c r="M34" s="37">
        <v>24.756944444444443</v>
      </c>
      <c r="N34" s="33">
        <f>G34+P34</f>
        <v>207</v>
      </c>
      <c r="O34" s="37">
        <f>H34+Q34</f>
        <v>24.756944444444443</v>
      </c>
      <c r="P34" s="1">
        <f>L34-E34</f>
        <v>126</v>
      </c>
      <c r="Q34" s="41">
        <f>M34-F34</f>
        <v>14.478472222222221</v>
      </c>
      <c r="R34" s="67">
        <v>45542</v>
      </c>
      <c r="S34" s="18">
        <v>335</v>
      </c>
      <c r="T34" s="37">
        <v>41.182638888888889</v>
      </c>
      <c r="U34" s="33">
        <v>335</v>
      </c>
      <c r="V34" s="37">
        <v>41.182638888888889</v>
      </c>
      <c r="W34" s="1">
        <f>S34-N34</f>
        <v>128</v>
      </c>
      <c r="X34" s="41">
        <f>T34-M34</f>
        <v>16.425694444444446</v>
      </c>
      <c r="Y34" s="26"/>
      <c r="Z34" s="1"/>
      <c r="AA34" s="46"/>
      <c r="AB34" s="35"/>
      <c r="AC34" s="46"/>
      <c r="AD34" s="1"/>
      <c r="AE34" s="42"/>
      <c r="AF34" s="26"/>
      <c r="AG34" s="46"/>
      <c r="AH34" s="1"/>
      <c r="AI34" s="35"/>
      <c r="AJ34" s="46"/>
      <c r="AK34" s="1"/>
      <c r="AL34" s="42"/>
    </row>
    <row r="35" spans="1:38" ht="20.100000000000001" customHeight="1" x14ac:dyDescent="0.3">
      <c r="A35" s="5">
        <v>8</v>
      </c>
      <c r="B35" s="11" t="s">
        <v>27</v>
      </c>
      <c r="C35" s="79" t="s">
        <v>23</v>
      </c>
      <c r="D35" s="30">
        <v>45438</v>
      </c>
      <c r="E35" s="18">
        <v>102</v>
      </c>
      <c r="F35" s="19" t="s">
        <v>71</v>
      </c>
      <c r="G35" s="33">
        <v>102</v>
      </c>
      <c r="H35" s="19" t="s">
        <v>71</v>
      </c>
      <c r="I35" s="1">
        <v>102</v>
      </c>
      <c r="J35" s="15" t="s">
        <v>71</v>
      </c>
      <c r="K35" s="67">
        <v>45501</v>
      </c>
      <c r="L35" s="18">
        <v>215</v>
      </c>
      <c r="M35" s="37">
        <v>27.78263888888889</v>
      </c>
      <c r="N35" s="33">
        <v>215</v>
      </c>
      <c r="O35" s="37">
        <v>27.78263888888889</v>
      </c>
      <c r="P35" s="1">
        <f>N35-G35</f>
        <v>113</v>
      </c>
      <c r="Q35" s="41">
        <f>O35-F35</f>
        <v>14.738888888888891</v>
      </c>
      <c r="R35" s="67"/>
      <c r="S35" s="18"/>
      <c r="T35" s="37"/>
      <c r="U35" s="33"/>
      <c r="V35" s="37"/>
      <c r="W35" s="1"/>
      <c r="X35" s="41"/>
      <c r="Y35" s="26"/>
      <c r="Z35" s="1"/>
      <c r="AA35" s="46"/>
      <c r="AB35" s="35"/>
      <c r="AC35" s="46"/>
      <c r="AD35" s="1"/>
      <c r="AE35" s="42"/>
      <c r="AF35" s="26"/>
      <c r="AG35" s="46"/>
      <c r="AH35" s="1"/>
      <c r="AI35" s="35"/>
      <c r="AJ35" s="46"/>
      <c r="AK35" s="1"/>
      <c r="AL35" s="42"/>
    </row>
    <row r="36" spans="1:38" ht="20.100000000000001" customHeight="1" x14ac:dyDescent="0.3">
      <c r="A36" s="5">
        <v>9</v>
      </c>
      <c r="B36" s="11" t="s">
        <v>27</v>
      </c>
      <c r="C36" s="79" t="s">
        <v>24</v>
      </c>
      <c r="D36" s="30">
        <v>45438</v>
      </c>
      <c r="E36" s="18">
        <v>102</v>
      </c>
      <c r="F36" s="19" t="s">
        <v>71</v>
      </c>
      <c r="G36" s="33">
        <v>102</v>
      </c>
      <c r="H36" s="19" t="s">
        <v>71</v>
      </c>
      <c r="I36" s="1">
        <v>102</v>
      </c>
      <c r="J36" s="15" t="s">
        <v>71</v>
      </c>
      <c r="K36" s="67">
        <v>45491</v>
      </c>
      <c r="L36" s="18">
        <v>222</v>
      </c>
      <c r="M36" s="37">
        <v>27.584027777777777</v>
      </c>
      <c r="N36" s="33">
        <v>222</v>
      </c>
      <c r="O36" s="37">
        <v>27.584027777777777</v>
      </c>
      <c r="P36" s="1">
        <f>L36-E36</f>
        <v>120</v>
      </c>
      <c r="Q36" s="41">
        <f>M36-F36</f>
        <v>14.540277777777778</v>
      </c>
      <c r="R36" s="67"/>
      <c r="S36" s="18"/>
      <c r="T36" s="37"/>
      <c r="U36" s="33"/>
      <c r="V36" s="37"/>
      <c r="W36" s="1"/>
      <c r="X36" s="41"/>
      <c r="Y36" s="26"/>
      <c r="Z36" s="1"/>
      <c r="AA36" s="46"/>
      <c r="AB36" s="35"/>
      <c r="AC36" s="46"/>
      <c r="AD36" s="1"/>
      <c r="AE36" s="42"/>
      <c r="AF36" s="26"/>
      <c r="AG36" s="46"/>
      <c r="AH36" s="1"/>
      <c r="AI36" s="35"/>
      <c r="AJ36" s="46"/>
      <c r="AK36" s="1"/>
      <c r="AL36" s="42"/>
    </row>
    <row r="37" spans="1:38" ht="20.100000000000001" customHeight="1" x14ac:dyDescent="0.3">
      <c r="A37" s="5">
        <v>10</v>
      </c>
      <c r="B37" s="11" t="s">
        <v>27</v>
      </c>
      <c r="C37" s="79" t="s">
        <v>85</v>
      </c>
      <c r="D37" s="30"/>
      <c r="E37" s="18"/>
      <c r="F37" s="19"/>
      <c r="G37" s="33"/>
      <c r="H37" s="19"/>
      <c r="J37" s="15"/>
      <c r="K37" s="67"/>
      <c r="L37" s="18"/>
      <c r="M37" s="37"/>
      <c r="N37" s="33"/>
      <c r="O37" s="37"/>
      <c r="P37" s="1"/>
      <c r="Q37" s="41"/>
      <c r="R37" s="67"/>
      <c r="S37" s="18"/>
      <c r="T37" s="37"/>
      <c r="U37" s="33"/>
      <c r="V37" s="37"/>
      <c r="W37" s="1"/>
      <c r="X37" s="41"/>
      <c r="Y37" s="26"/>
      <c r="Z37" s="1"/>
      <c r="AA37" s="46"/>
      <c r="AB37" s="35"/>
      <c r="AC37" s="46"/>
      <c r="AD37" s="1"/>
      <c r="AE37" s="42"/>
      <c r="AF37" s="26"/>
      <c r="AG37" s="46"/>
      <c r="AH37" s="1"/>
      <c r="AI37" s="35"/>
      <c r="AJ37" s="46"/>
      <c r="AK37" s="1"/>
      <c r="AL37" s="42"/>
    </row>
    <row r="38" spans="1:38" ht="20.100000000000001" customHeight="1" x14ac:dyDescent="0.3">
      <c r="A38" s="5">
        <v>11</v>
      </c>
      <c r="B38" s="11" t="s">
        <v>27</v>
      </c>
      <c r="C38" s="76" t="s">
        <v>86</v>
      </c>
      <c r="D38" s="30"/>
      <c r="E38" s="18"/>
      <c r="F38" s="19"/>
      <c r="G38" s="33"/>
      <c r="H38" s="19"/>
      <c r="J38" s="15"/>
      <c r="K38" s="67"/>
      <c r="L38" s="18"/>
      <c r="M38" s="37"/>
      <c r="N38" s="33"/>
      <c r="O38" s="37"/>
      <c r="P38" s="1"/>
      <c r="Q38" s="41"/>
      <c r="R38" s="67"/>
      <c r="S38" s="18"/>
      <c r="T38" s="37"/>
      <c r="U38" s="33"/>
      <c r="V38" s="37"/>
      <c r="W38" s="1"/>
      <c r="X38" s="41"/>
      <c r="Y38" s="26"/>
      <c r="Z38" s="1"/>
      <c r="AA38" s="46"/>
      <c r="AB38" s="35"/>
      <c r="AC38" s="46"/>
      <c r="AD38" s="1"/>
      <c r="AE38" s="42"/>
      <c r="AF38" s="26"/>
      <c r="AG38" s="46"/>
      <c r="AH38" s="1"/>
      <c r="AI38" s="35"/>
      <c r="AJ38" s="46"/>
      <c r="AK38" s="1"/>
      <c r="AL38" s="42"/>
    </row>
    <row r="39" spans="1:38" ht="20.100000000000001" customHeight="1" x14ac:dyDescent="0.3">
      <c r="A39" s="5">
        <v>12</v>
      </c>
      <c r="B39" s="11" t="s">
        <v>27</v>
      </c>
      <c r="C39" s="79" t="s">
        <v>73</v>
      </c>
      <c r="D39" s="30">
        <v>45413</v>
      </c>
      <c r="E39" s="18">
        <v>142</v>
      </c>
      <c r="F39" s="19" t="s">
        <v>72</v>
      </c>
      <c r="G39" s="33">
        <v>142</v>
      </c>
      <c r="H39" s="19" t="s">
        <v>72</v>
      </c>
      <c r="I39" s="1">
        <v>142</v>
      </c>
      <c r="J39" s="61" t="s">
        <v>72</v>
      </c>
      <c r="K39" s="69">
        <v>45506</v>
      </c>
      <c r="L39" s="51">
        <v>252</v>
      </c>
      <c r="M39" s="52">
        <v>31.549305555555556</v>
      </c>
      <c r="N39" s="53">
        <v>252</v>
      </c>
      <c r="O39" s="52">
        <v>31.549305555555556</v>
      </c>
      <c r="P39" s="58">
        <f>L39-E39</f>
        <v>110</v>
      </c>
      <c r="Q39" s="59">
        <f>M39-F39</f>
        <v>13.798611111111111</v>
      </c>
      <c r="R39" s="67"/>
      <c r="S39" s="18"/>
      <c r="T39" s="37"/>
      <c r="U39" s="33"/>
      <c r="V39" s="37"/>
      <c r="W39" s="1"/>
      <c r="X39" s="41"/>
      <c r="Y39" s="26"/>
      <c r="Z39" s="1"/>
      <c r="AA39" s="46"/>
      <c r="AB39" s="35"/>
      <c r="AC39" s="46"/>
      <c r="AD39" s="1"/>
      <c r="AE39" s="42"/>
      <c r="AF39" s="26"/>
      <c r="AG39" s="46"/>
      <c r="AH39" s="1"/>
      <c r="AI39" s="35"/>
      <c r="AJ39" s="46"/>
      <c r="AK39" s="1"/>
      <c r="AL39" s="42"/>
    </row>
    <row r="40" spans="1:38" ht="20.100000000000001" customHeight="1" x14ac:dyDescent="0.3">
      <c r="A40" s="5">
        <v>13</v>
      </c>
      <c r="B40" s="11" t="s">
        <v>27</v>
      </c>
      <c r="C40" s="76" t="s">
        <v>25</v>
      </c>
      <c r="D40" s="30">
        <v>45413</v>
      </c>
      <c r="E40" s="18">
        <v>142</v>
      </c>
      <c r="F40" s="19" t="s">
        <v>72</v>
      </c>
      <c r="G40" s="33">
        <v>142</v>
      </c>
      <c r="H40" s="19" t="s">
        <v>72</v>
      </c>
      <c r="I40" s="1">
        <v>142</v>
      </c>
      <c r="J40" s="61" t="s">
        <v>72</v>
      </c>
      <c r="K40" s="69">
        <v>45472</v>
      </c>
      <c r="L40" s="51">
        <v>251</v>
      </c>
      <c r="M40" s="62">
        <v>30.620833333333334</v>
      </c>
      <c r="N40" s="53">
        <f>G40+P40</f>
        <v>251</v>
      </c>
      <c r="O40" s="62">
        <f>H40+Q40</f>
        <v>30.620833333333334</v>
      </c>
      <c r="P40" s="58">
        <f>L40-I40</f>
        <v>109</v>
      </c>
      <c r="Q40" s="63">
        <f>M40-J40</f>
        <v>12.870138888888889</v>
      </c>
      <c r="R40" s="67"/>
      <c r="S40" s="18"/>
      <c r="T40" s="38"/>
      <c r="U40" s="33"/>
      <c r="V40" s="38"/>
      <c r="W40" s="1"/>
      <c r="X40" s="42"/>
      <c r="Y40" s="26"/>
      <c r="Z40" s="1"/>
      <c r="AA40" s="46"/>
      <c r="AB40" s="35"/>
      <c r="AC40" s="46"/>
      <c r="AD40" s="1"/>
      <c r="AE40" s="42"/>
      <c r="AF40" s="26"/>
      <c r="AG40" s="46"/>
      <c r="AH40" s="1"/>
      <c r="AI40" s="35"/>
      <c r="AJ40" s="46"/>
      <c r="AK40" s="1"/>
      <c r="AL40" s="42"/>
    </row>
    <row r="41" spans="1:38" ht="20.100000000000001" customHeight="1" thickBot="1" x14ac:dyDescent="0.35">
      <c r="A41" s="8">
        <v>14</v>
      </c>
      <c r="B41" s="10" t="s">
        <v>27</v>
      </c>
      <c r="C41" s="80" t="s">
        <v>26</v>
      </c>
      <c r="D41" s="31">
        <v>45276</v>
      </c>
      <c r="E41" s="20">
        <v>153</v>
      </c>
      <c r="F41" s="21" t="s">
        <v>61</v>
      </c>
      <c r="G41" s="34">
        <v>153</v>
      </c>
      <c r="H41" s="21" t="s">
        <v>61</v>
      </c>
      <c r="I41" s="3">
        <v>153</v>
      </c>
      <c r="J41" s="64" t="s">
        <v>61</v>
      </c>
      <c r="K41" s="70">
        <v>45402</v>
      </c>
      <c r="L41" s="55">
        <v>281</v>
      </c>
      <c r="M41" s="56" t="s">
        <v>62</v>
      </c>
      <c r="N41" s="57">
        <v>281</v>
      </c>
      <c r="O41" s="56" t="s">
        <v>62</v>
      </c>
      <c r="P41" s="65">
        <f>N41-I41</f>
        <v>128</v>
      </c>
      <c r="Q41" s="66" t="s">
        <v>63</v>
      </c>
      <c r="R41" s="68">
        <v>45467</v>
      </c>
      <c r="S41" s="20">
        <v>371</v>
      </c>
      <c r="T41" s="40" t="s">
        <v>75</v>
      </c>
      <c r="U41" s="34">
        <v>371</v>
      </c>
      <c r="V41" s="40" t="s">
        <v>75</v>
      </c>
      <c r="W41" s="3">
        <v>90</v>
      </c>
      <c r="X41" s="45" t="s">
        <v>76</v>
      </c>
      <c r="Y41" s="81">
        <v>45538</v>
      </c>
      <c r="Z41" s="3">
        <v>514</v>
      </c>
      <c r="AA41" s="47">
        <v>75.443749999999994</v>
      </c>
      <c r="AB41" s="36">
        <v>514</v>
      </c>
      <c r="AC41" s="47">
        <v>75.443749999999994</v>
      </c>
      <c r="AD41" s="3">
        <f>Z41-S41</f>
        <v>143</v>
      </c>
      <c r="AE41" s="43">
        <f>AA41-T41</f>
        <v>18.83680555555555</v>
      </c>
      <c r="AF41" s="27"/>
      <c r="AG41" s="47"/>
      <c r="AH41" s="3"/>
      <c r="AI41" s="36"/>
      <c r="AJ41" s="47"/>
      <c r="AK41" s="3"/>
      <c r="AL41" s="43"/>
    </row>
    <row r="42" spans="1:38" x14ac:dyDescent="0.3">
      <c r="G42" s="1">
        <f>182+182+153+123+123+117+81+102+102+142+142+153</f>
        <v>1602</v>
      </c>
      <c r="I42" s="1">
        <f>SUM(I28:I41)</f>
        <v>1602</v>
      </c>
      <c r="N42">
        <f>294+284+281+218+225+253+207+215+222+252+251+281</f>
        <v>2983</v>
      </c>
      <c r="P42">
        <f>N42-G42</f>
        <v>1381</v>
      </c>
      <c r="U42">
        <f>404+416+40+344+355+335</f>
        <v>1894</v>
      </c>
      <c r="W42">
        <f>110+132+119+126+130+128+90</f>
        <v>835</v>
      </c>
      <c r="AB42">
        <f>523+481+514</f>
        <v>1518</v>
      </c>
      <c r="AD42">
        <f>123+137+143</f>
        <v>403</v>
      </c>
    </row>
    <row r="45" spans="1:38" x14ac:dyDescent="0.3">
      <c r="J45" s="1">
        <f>4394/18</f>
        <v>244.11111111111111</v>
      </c>
      <c r="L45">
        <f>I42/12</f>
        <v>133.5</v>
      </c>
    </row>
    <row r="46" spans="1:38" x14ac:dyDescent="0.3">
      <c r="J46" s="1">
        <f>2943/15</f>
        <v>196.2</v>
      </c>
      <c r="L46">
        <f>P42/12</f>
        <v>115.08333333333333</v>
      </c>
    </row>
    <row r="47" spans="1:38" x14ac:dyDescent="0.3">
      <c r="J47" s="1">
        <f>739/3</f>
        <v>246.33333333333334</v>
      </c>
      <c r="L47">
        <f>W42/7</f>
        <v>119.28571428571429</v>
      </c>
    </row>
    <row r="48" spans="1:38" x14ac:dyDescent="0.3">
      <c r="L48">
        <f>AD42/3</f>
        <v>134.33333333333334</v>
      </c>
    </row>
    <row r="49" spans="10:12" x14ac:dyDescent="0.3">
      <c r="J49" s="1">
        <f>SUM(J45:J47)</f>
        <v>686.6444444444445</v>
      </c>
      <c r="L49">
        <f>SUM(L45:L48)</f>
        <v>502.20238095238096</v>
      </c>
    </row>
    <row r="50" spans="10:12" x14ac:dyDescent="0.3">
      <c r="J50" s="1">
        <f>J49/3</f>
        <v>228.8814814814815</v>
      </c>
      <c r="L50">
        <f>L49/4</f>
        <v>125.55059523809524</v>
      </c>
    </row>
  </sheetData>
  <sortState xmlns:xlrd2="http://schemas.microsoft.com/office/spreadsheetml/2017/richdata2" ref="B28:C41">
    <sortCondition ref="C28:C41"/>
  </sortState>
  <mergeCells count="5">
    <mergeCell ref="D2:J2"/>
    <mergeCell ref="K2:Q2"/>
    <mergeCell ref="R2:X2"/>
    <mergeCell ref="Y2:AE2"/>
    <mergeCell ref="AF2:AL2"/>
  </mergeCells>
  <pageMargins left="0.7" right="0.7" top="0.75" bottom="0.75" header="0.3" footer="0.3"/>
  <pageSetup paperSize="9" orientation="portrait" horizontalDpi="1200" verticalDpi="1200" r:id="rId1"/>
  <ignoredErrors>
    <ignoredError sqref="P35:Q35 P6 P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675E-F9D5-49B5-BD49-70FD2F2E990E}">
  <dimension ref="A1:D36"/>
  <sheetViews>
    <sheetView workbookViewId="0">
      <selection activeCell="C10" sqref="C10"/>
    </sheetView>
  </sheetViews>
  <sheetFormatPr defaultRowHeight="14.4" x14ac:dyDescent="0.3"/>
  <cols>
    <col min="1" max="1" width="51.77734375" bestFit="1" customWidth="1"/>
    <col min="2" max="2" width="14.6640625" bestFit="1" customWidth="1"/>
    <col min="4" max="4" width="10.5546875" bestFit="1" customWidth="1"/>
    <col min="5" max="5" width="35.44140625" bestFit="1" customWidth="1"/>
  </cols>
  <sheetData>
    <row r="1" spans="1:3" x14ac:dyDescent="0.3">
      <c r="A1" t="s">
        <v>89</v>
      </c>
      <c r="B1">
        <v>32</v>
      </c>
    </row>
    <row r="2" spans="1:3" x14ac:dyDescent="0.3">
      <c r="A2" t="s">
        <v>105</v>
      </c>
      <c r="B2">
        <v>1357</v>
      </c>
    </row>
    <row r="3" spans="1:3" x14ac:dyDescent="0.3">
      <c r="A3" t="s">
        <v>106</v>
      </c>
      <c r="B3">
        <v>2</v>
      </c>
    </row>
    <row r="4" spans="1:3" x14ac:dyDescent="0.3">
      <c r="A4" t="s">
        <v>107</v>
      </c>
      <c r="B4">
        <v>6</v>
      </c>
    </row>
    <row r="7" spans="1:3" x14ac:dyDescent="0.3">
      <c r="A7" t="s">
        <v>90</v>
      </c>
      <c r="B7" t="s">
        <v>91</v>
      </c>
      <c r="C7">
        <f>SUM(Shopvisits!I28:I41)</f>
        <v>1602</v>
      </c>
    </row>
    <row r="8" spans="1:3" x14ac:dyDescent="0.3">
      <c r="B8" t="s">
        <v>92</v>
      </c>
      <c r="C8">
        <v>12</v>
      </c>
    </row>
    <row r="9" spans="1:3" x14ac:dyDescent="0.3">
      <c r="A9" t="s">
        <v>93</v>
      </c>
      <c r="B9" t="s">
        <v>91</v>
      </c>
      <c r="C9">
        <f>SUM(Shopvisits!P28:P41)</f>
        <v>1381</v>
      </c>
    </row>
    <row r="10" spans="1:3" x14ac:dyDescent="0.3">
      <c r="B10" t="s">
        <v>92</v>
      </c>
      <c r="C10">
        <v>12</v>
      </c>
    </row>
    <row r="11" spans="1:3" x14ac:dyDescent="0.3">
      <c r="A11" t="s">
        <v>94</v>
      </c>
      <c r="B11" t="s">
        <v>91</v>
      </c>
      <c r="C11">
        <f>SUM(Shopvisits!W28:W41)</f>
        <v>835</v>
      </c>
    </row>
    <row r="12" spans="1:3" x14ac:dyDescent="0.3">
      <c r="B12" t="s">
        <v>92</v>
      </c>
      <c r="C12">
        <v>7</v>
      </c>
    </row>
    <row r="13" spans="1:3" x14ac:dyDescent="0.3">
      <c r="A13" t="s">
        <v>95</v>
      </c>
      <c r="B13" t="s">
        <v>91</v>
      </c>
      <c r="C13">
        <f>SUM(Shopvisits!AD30:AD41)</f>
        <v>403</v>
      </c>
    </row>
    <row r="14" spans="1:3" x14ac:dyDescent="0.3">
      <c r="B14" t="s">
        <v>92</v>
      </c>
      <c r="C14">
        <v>3</v>
      </c>
    </row>
    <row r="16" spans="1:3" x14ac:dyDescent="0.3">
      <c r="B16" t="s">
        <v>99</v>
      </c>
      <c r="C16">
        <f>SUM(C8,C10,C12,C14)</f>
        <v>34</v>
      </c>
    </row>
    <row r="17" spans="1:4" x14ac:dyDescent="0.3">
      <c r="B17" t="s">
        <v>102</v>
      </c>
      <c r="C17">
        <f>SUM(C7,C9,C11,C13)</f>
        <v>4221</v>
      </c>
    </row>
    <row r="21" spans="1:4" x14ac:dyDescent="0.3">
      <c r="A21" s="87" t="s">
        <v>109</v>
      </c>
    </row>
    <row r="22" spans="1:4" x14ac:dyDescent="0.3">
      <c r="A22" s="82" t="s">
        <v>96</v>
      </c>
      <c r="B22" s="83">
        <v>45134</v>
      </c>
      <c r="C22" s="82"/>
    </row>
    <row r="23" spans="1:4" x14ac:dyDescent="0.3">
      <c r="A23" s="82" t="s">
        <v>97</v>
      </c>
      <c r="B23" s="83">
        <v>45538</v>
      </c>
      <c r="C23" s="82"/>
    </row>
    <row r="24" spans="1:4" x14ac:dyDescent="0.3">
      <c r="A24" s="82"/>
      <c r="B24" s="82">
        <f>SUM(B23-B22)</f>
        <v>404</v>
      </c>
      <c r="C24" s="82" t="s">
        <v>128</v>
      </c>
    </row>
    <row r="25" spans="1:4" x14ac:dyDescent="0.3">
      <c r="A25" s="82"/>
      <c r="B25" s="82"/>
      <c r="C25" s="82"/>
    </row>
    <row r="26" spans="1:4" x14ac:dyDescent="0.3">
      <c r="A26" s="82" t="s">
        <v>98</v>
      </c>
      <c r="B26" s="82">
        <f>B24/7</f>
        <v>57.714285714285715</v>
      </c>
      <c r="C26" s="82"/>
    </row>
    <row r="27" spans="1:4" x14ac:dyDescent="0.3">
      <c r="A27" s="82"/>
      <c r="B27" s="82"/>
      <c r="C27" s="82"/>
      <c r="D27" s="99"/>
    </row>
    <row r="28" spans="1:4" x14ac:dyDescent="0.3">
      <c r="A28" s="82" t="s">
        <v>100</v>
      </c>
      <c r="B28" s="82">
        <f>C16/B26</f>
        <v>0.58910891089108908</v>
      </c>
      <c r="C28" s="82"/>
    </row>
    <row r="29" spans="1:4" x14ac:dyDescent="0.3">
      <c r="A29" s="82" t="s">
        <v>101</v>
      </c>
      <c r="B29" s="84">
        <f>B1*B28</f>
        <v>18.85148514851485</v>
      </c>
      <c r="C29" s="82" t="s">
        <v>129</v>
      </c>
    </row>
    <row r="32" spans="1:4" x14ac:dyDescent="0.3">
      <c r="A32" s="87" t="s">
        <v>110</v>
      </c>
    </row>
    <row r="33" spans="1:3" x14ac:dyDescent="0.3">
      <c r="A33" s="85" t="s">
        <v>103</v>
      </c>
      <c r="B33" s="86">
        <f>C17/C16</f>
        <v>124.14705882352941</v>
      </c>
      <c r="C33" s="85" t="s">
        <v>104</v>
      </c>
    </row>
    <row r="34" spans="1:3" x14ac:dyDescent="0.3">
      <c r="A34" s="85" t="s">
        <v>108</v>
      </c>
      <c r="B34" s="86">
        <f>B2/B33</f>
        <v>10.93058516939114</v>
      </c>
      <c r="C34" s="85"/>
    </row>
    <row r="35" spans="1:3" x14ac:dyDescent="0.3">
      <c r="A35" s="85"/>
      <c r="B35" s="85"/>
      <c r="C35" s="85"/>
    </row>
    <row r="36" spans="1:3" x14ac:dyDescent="0.3">
      <c r="A36" s="85" t="s">
        <v>127</v>
      </c>
      <c r="B36" s="86">
        <f>B34*B3</f>
        <v>21.86117033878228</v>
      </c>
      <c r="C36" s="85" t="s">
        <v>129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9EF6-B0A3-43ED-B5D7-36D87FF29782}">
  <dimension ref="A1:E34"/>
  <sheetViews>
    <sheetView tabSelected="1" workbookViewId="0">
      <selection activeCell="D8" sqref="D8"/>
    </sheetView>
  </sheetViews>
  <sheetFormatPr defaultRowHeight="14.4" x14ac:dyDescent="0.3"/>
  <cols>
    <col min="1" max="1" width="51.77734375" bestFit="1" customWidth="1"/>
    <col min="2" max="2" width="14.5546875" bestFit="1" customWidth="1"/>
    <col min="4" max="4" width="24.109375" bestFit="1" customWidth="1"/>
  </cols>
  <sheetData>
    <row r="1" spans="1:3" x14ac:dyDescent="0.3">
      <c r="A1" t="s">
        <v>89</v>
      </c>
      <c r="B1">
        <v>32</v>
      </c>
    </row>
    <row r="2" spans="1:3" x14ac:dyDescent="0.3">
      <c r="A2" t="s">
        <v>105</v>
      </c>
      <c r="B2">
        <v>1357</v>
      </c>
    </row>
    <row r="3" spans="1:3" x14ac:dyDescent="0.3">
      <c r="A3" t="s">
        <v>106</v>
      </c>
      <c r="B3">
        <v>4</v>
      </c>
    </row>
    <row r="4" spans="1:3" x14ac:dyDescent="0.3">
      <c r="A4" t="s">
        <v>107</v>
      </c>
      <c r="B4">
        <v>12</v>
      </c>
    </row>
    <row r="7" spans="1:3" x14ac:dyDescent="0.3">
      <c r="A7" t="s">
        <v>90</v>
      </c>
      <c r="B7" t="s">
        <v>91</v>
      </c>
      <c r="C7">
        <f>Shopvisits!I27</f>
        <v>4394</v>
      </c>
    </row>
    <row r="8" spans="1:3" x14ac:dyDescent="0.3">
      <c r="B8" t="s">
        <v>92</v>
      </c>
      <c r="C8">
        <v>18</v>
      </c>
    </row>
    <row r="9" spans="1:3" x14ac:dyDescent="0.3">
      <c r="A9" t="s">
        <v>93</v>
      </c>
      <c r="B9" t="s">
        <v>91</v>
      </c>
      <c r="C9">
        <f>Shopvisits!P27</f>
        <v>2943</v>
      </c>
    </row>
    <row r="10" spans="1:3" x14ac:dyDescent="0.3">
      <c r="B10" t="s">
        <v>92</v>
      </c>
      <c r="C10">
        <v>15</v>
      </c>
    </row>
    <row r="11" spans="1:3" x14ac:dyDescent="0.3">
      <c r="A11" t="s">
        <v>94</v>
      </c>
      <c r="B11" t="s">
        <v>91</v>
      </c>
      <c r="C11">
        <f>Shopvisits!W27</f>
        <v>739</v>
      </c>
    </row>
    <row r="12" spans="1:3" x14ac:dyDescent="0.3">
      <c r="B12" t="s">
        <v>92</v>
      </c>
      <c r="C12">
        <v>3</v>
      </c>
    </row>
    <row r="16" spans="1:3" x14ac:dyDescent="0.3">
      <c r="B16" t="s">
        <v>99</v>
      </c>
      <c r="C16">
        <f>SUM(C8,C10,C12)</f>
        <v>36</v>
      </c>
    </row>
    <row r="17" spans="1:5" x14ac:dyDescent="0.3">
      <c r="B17" t="s">
        <v>102</v>
      </c>
      <c r="C17">
        <f>SUM(C7,C9,C11)</f>
        <v>8076</v>
      </c>
    </row>
    <row r="19" spans="1:5" x14ac:dyDescent="0.3">
      <c r="A19" s="87" t="s">
        <v>109</v>
      </c>
    </row>
    <row r="20" spans="1:5" x14ac:dyDescent="0.3">
      <c r="A20" s="82" t="s">
        <v>124</v>
      </c>
      <c r="B20" s="83">
        <v>45134</v>
      </c>
    </row>
    <row r="21" spans="1:5" x14ac:dyDescent="0.3">
      <c r="A21" s="82" t="s">
        <v>97</v>
      </c>
      <c r="B21" s="83">
        <v>45544</v>
      </c>
    </row>
    <row r="22" spans="1:5" x14ac:dyDescent="0.3">
      <c r="A22" s="82"/>
      <c r="B22" s="82">
        <f>B21-B20</f>
        <v>410</v>
      </c>
    </row>
    <row r="23" spans="1:5" x14ac:dyDescent="0.3">
      <c r="A23" s="82"/>
      <c r="B23" s="82"/>
    </row>
    <row r="24" spans="1:5" x14ac:dyDescent="0.3">
      <c r="A24" s="82" t="s">
        <v>125</v>
      </c>
      <c r="B24" s="82">
        <f>B22/7</f>
        <v>58.571428571428569</v>
      </c>
    </row>
    <row r="25" spans="1:5" x14ac:dyDescent="0.3">
      <c r="A25" s="82"/>
      <c r="B25" s="82"/>
    </row>
    <row r="26" spans="1:5" x14ac:dyDescent="0.3">
      <c r="A26" s="82" t="s">
        <v>100</v>
      </c>
      <c r="B26" s="82">
        <f>C16/B24</f>
        <v>0.61463414634146341</v>
      </c>
    </row>
    <row r="27" spans="1:5" x14ac:dyDescent="0.3">
      <c r="A27" s="82" t="s">
        <v>101</v>
      </c>
      <c r="B27" s="84">
        <f>B1*B26</f>
        <v>19.668292682926829</v>
      </c>
      <c r="E27" s="99"/>
    </row>
    <row r="28" spans="1:5" x14ac:dyDescent="0.3">
      <c r="E28" s="99"/>
    </row>
    <row r="30" spans="1:5" x14ac:dyDescent="0.3">
      <c r="A30" s="87" t="s">
        <v>126</v>
      </c>
    </row>
    <row r="31" spans="1:5" x14ac:dyDescent="0.3">
      <c r="A31" s="85" t="s">
        <v>103</v>
      </c>
      <c r="B31" s="86">
        <f>C17/C16</f>
        <v>224.33333333333334</v>
      </c>
    </row>
    <row r="32" spans="1:5" x14ac:dyDescent="0.3">
      <c r="A32" s="85" t="s">
        <v>108</v>
      </c>
      <c r="B32" s="86">
        <f>B2/B31</f>
        <v>6.0490341753343237</v>
      </c>
    </row>
    <row r="33" spans="1:2" x14ac:dyDescent="0.3">
      <c r="A33" s="85"/>
      <c r="B33" s="85"/>
    </row>
    <row r="34" spans="1:2" x14ac:dyDescent="0.3">
      <c r="A34" s="85" t="s">
        <v>127</v>
      </c>
      <c r="B34" s="86">
        <f>B32*B3</f>
        <v>24.196136701337295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3AB6-17E4-4001-B444-C0F53A37EAE8}">
  <dimension ref="A1:L60"/>
  <sheetViews>
    <sheetView workbookViewId="0">
      <selection activeCell="J31" sqref="J31"/>
    </sheetView>
  </sheetViews>
  <sheetFormatPr defaultRowHeight="14.4" x14ac:dyDescent="0.3"/>
  <cols>
    <col min="2" max="2" width="19.5546875" bestFit="1" customWidth="1"/>
    <col min="3" max="3" width="19.5546875" customWidth="1"/>
    <col min="4" max="4" width="20.44140625" bestFit="1" customWidth="1"/>
    <col min="5" max="5" width="8" customWidth="1"/>
    <col min="6" max="6" width="8.33203125" bestFit="1" customWidth="1"/>
    <col min="7" max="7" width="8.21875" bestFit="1" customWidth="1"/>
    <col min="8" max="8" width="16.21875" bestFit="1" customWidth="1"/>
    <col min="9" max="9" width="21.5546875" bestFit="1" customWidth="1"/>
    <col min="10" max="10" width="19.109375" bestFit="1" customWidth="1"/>
    <col min="11" max="11" width="21.109375" bestFit="1" customWidth="1"/>
    <col min="12" max="12" width="21.33203125" bestFit="1" customWidth="1"/>
  </cols>
  <sheetData>
    <row r="1" spans="1:12" x14ac:dyDescent="0.3">
      <c r="A1" s="87" t="s">
        <v>111</v>
      </c>
      <c r="B1" s="87" t="s">
        <v>121</v>
      </c>
      <c r="C1" s="87" t="s">
        <v>120</v>
      </c>
      <c r="D1" s="87" t="s">
        <v>119</v>
      </c>
      <c r="E1" s="87" t="s">
        <v>112</v>
      </c>
      <c r="F1" s="87" t="s">
        <v>113</v>
      </c>
      <c r="G1" s="87" t="s">
        <v>114</v>
      </c>
      <c r="H1" s="87" t="s">
        <v>116</v>
      </c>
      <c r="I1" s="87" t="s">
        <v>117</v>
      </c>
      <c r="J1" s="87" t="s">
        <v>118</v>
      </c>
      <c r="K1" s="87" t="s">
        <v>123</v>
      </c>
      <c r="L1" s="87" t="s">
        <v>122</v>
      </c>
    </row>
    <row r="2" spans="1:12" ht="15" thickBot="1" x14ac:dyDescent="0.35">
      <c r="A2" s="91">
        <v>39</v>
      </c>
      <c r="B2" s="97">
        <v>45194</v>
      </c>
      <c r="C2" s="97">
        <v>45200</v>
      </c>
      <c r="D2" s="91">
        <f>SUM(E2:G2)</f>
        <v>1</v>
      </c>
      <c r="E2" s="82">
        <v>1</v>
      </c>
      <c r="F2" s="82"/>
      <c r="G2" s="82"/>
      <c r="H2" s="84">
        <f>AVERAGE(E2:G2)</f>
        <v>1</v>
      </c>
      <c r="I2" s="96">
        <v>24</v>
      </c>
      <c r="J2" s="92">
        <v>72</v>
      </c>
    </row>
    <row r="3" spans="1:12" ht="15" thickBot="1" x14ac:dyDescent="0.35">
      <c r="A3" s="91">
        <v>40</v>
      </c>
      <c r="B3" s="97">
        <v>45201</v>
      </c>
      <c r="C3" s="97">
        <v>45207</v>
      </c>
      <c r="D3" s="91">
        <f>SUM(E3:G3)</f>
        <v>6</v>
      </c>
      <c r="E3" s="82">
        <v>6</v>
      </c>
      <c r="F3" s="82"/>
      <c r="G3" s="82"/>
      <c r="H3" s="84">
        <f t="shared" ref="H3:H52" si="0">AVERAGE(E3:G3)</f>
        <v>6</v>
      </c>
      <c r="I3" s="96">
        <v>26</v>
      </c>
      <c r="J3" s="93">
        <v>77</v>
      </c>
    </row>
    <row r="4" spans="1:12" ht="15" thickBot="1" x14ac:dyDescent="0.35">
      <c r="A4" s="91">
        <v>41</v>
      </c>
      <c r="B4" s="97">
        <v>45208</v>
      </c>
      <c r="C4" s="97">
        <v>45214</v>
      </c>
      <c r="D4" s="91">
        <f>SUM(E4:G4)</f>
        <v>17</v>
      </c>
      <c r="E4" s="82">
        <v>17</v>
      </c>
      <c r="F4" s="82"/>
      <c r="G4" s="82"/>
      <c r="H4" s="84">
        <f t="shared" si="0"/>
        <v>17</v>
      </c>
      <c r="I4" s="96">
        <v>25</v>
      </c>
      <c r="J4" s="92">
        <v>75</v>
      </c>
    </row>
    <row r="5" spans="1:12" ht="15" thickBot="1" x14ac:dyDescent="0.35">
      <c r="A5" s="91">
        <v>42</v>
      </c>
      <c r="B5" s="97">
        <v>45215</v>
      </c>
      <c r="C5" s="97">
        <v>45221</v>
      </c>
      <c r="D5" s="91">
        <f>SUM(E5:G5)</f>
        <v>14</v>
      </c>
      <c r="E5" s="82">
        <v>14</v>
      </c>
      <c r="F5" s="82"/>
      <c r="G5" s="82"/>
      <c r="H5" s="84">
        <f t="shared" si="0"/>
        <v>14</v>
      </c>
      <c r="I5" s="96">
        <v>23</v>
      </c>
      <c r="J5" s="93">
        <v>69</v>
      </c>
    </row>
    <row r="6" spans="1:12" ht="15" thickBot="1" x14ac:dyDescent="0.35">
      <c r="A6" s="91">
        <v>43</v>
      </c>
      <c r="B6" s="97">
        <v>45222</v>
      </c>
      <c r="C6" s="97">
        <v>45228</v>
      </c>
      <c r="D6" s="91">
        <f>SUM(E6:G6)</f>
        <v>17</v>
      </c>
      <c r="E6" s="82">
        <v>16</v>
      </c>
      <c r="F6" s="82">
        <v>1</v>
      </c>
      <c r="G6" s="82"/>
      <c r="H6" s="84">
        <f t="shared" si="0"/>
        <v>8.5</v>
      </c>
      <c r="I6" s="96">
        <v>22</v>
      </c>
      <c r="J6" s="92">
        <v>67</v>
      </c>
    </row>
    <row r="7" spans="1:12" ht="15" thickBot="1" x14ac:dyDescent="0.35">
      <c r="A7" s="91">
        <v>44</v>
      </c>
      <c r="B7" s="97">
        <v>45229</v>
      </c>
      <c r="C7" s="97">
        <v>45235</v>
      </c>
      <c r="D7" s="91">
        <f>SUM(E7:G7)</f>
        <v>14</v>
      </c>
      <c r="E7" s="82">
        <v>14</v>
      </c>
      <c r="F7" s="82"/>
      <c r="G7" s="82"/>
      <c r="H7" s="84">
        <f t="shared" si="0"/>
        <v>14</v>
      </c>
      <c r="I7" s="96">
        <v>19</v>
      </c>
      <c r="J7" s="93">
        <v>58</v>
      </c>
    </row>
    <row r="8" spans="1:12" ht="15" thickBot="1" x14ac:dyDescent="0.35">
      <c r="A8" s="91">
        <v>45</v>
      </c>
      <c r="B8" s="97">
        <v>45236</v>
      </c>
      <c r="C8" s="97">
        <v>45242</v>
      </c>
      <c r="D8" s="91">
        <f>SUM(E8:G8)</f>
        <v>14</v>
      </c>
      <c r="E8" s="82">
        <v>14</v>
      </c>
      <c r="F8" s="82"/>
      <c r="G8" s="82"/>
      <c r="H8" s="84">
        <f t="shared" si="0"/>
        <v>14</v>
      </c>
      <c r="I8" s="96">
        <v>12</v>
      </c>
      <c r="J8" s="92">
        <v>36</v>
      </c>
    </row>
    <row r="9" spans="1:12" ht="15" thickBot="1" x14ac:dyDescent="0.35">
      <c r="A9" s="91">
        <v>46</v>
      </c>
      <c r="B9" s="97">
        <v>45243</v>
      </c>
      <c r="C9" s="97">
        <v>45249</v>
      </c>
      <c r="D9" s="91">
        <f>SUM(E9:G9)</f>
        <v>13</v>
      </c>
      <c r="E9" s="82">
        <v>12</v>
      </c>
      <c r="F9" s="82">
        <v>1</v>
      </c>
      <c r="G9" s="82"/>
      <c r="H9" s="84">
        <f t="shared" si="0"/>
        <v>6.5</v>
      </c>
      <c r="I9" s="96">
        <v>7</v>
      </c>
      <c r="J9" s="93">
        <v>22</v>
      </c>
    </row>
    <row r="10" spans="1:12" ht="15" thickBot="1" x14ac:dyDescent="0.35">
      <c r="A10" s="91">
        <v>47</v>
      </c>
      <c r="B10" s="97">
        <v>45219</v>
      </c>
      <c r="C10" s="97">
        <v>45256</v>
      </c>
      <c r="D10" s="91">
        <f>SUM(E10:G10)</f>
        <v>15</v>
      </c>
      <c r="E10" s="82">
        <v>12</v>
      </c>
      <c r="F10" s="82">
        <v>3</v>
      </c>
      <c r="G10" s="82"/>
      <c r="H10" s="84">
        <f t="shared" si="0"/>
        <v>7.5</v>
      </c>
      <c r="I10" s="96">
        <v>9</v>
      </c>
      <c r="J10" s="92">
        <v>27</v>
      </c>
    </row>
    <row r="11" spans="1:12" ht="15" thickBot="1" x14ac:dyDescent="0.35">
      <c r="A11" s="91">
        <v>48</v>
      </c>
      <c r="B11" s="97">
        <v>45257</v>
      </c>
      <c r="C11" s="97">
        <v>45263</v>
      </c>
      <c r="D11" s="91">
        <f>SUM(E11:G11)</f>
        <v>18</v>
      </c>
      <c r="E11" s="82">
        <v>11</v>
      </c>
      <c r="F11" s="82">
        <v>7</v>
      </c>
      <c r="G11" s="82"/>
      <c r="H11" s="84">
        <f t="shared" si="0"/>
        <v>9</v>
      </c>
      <c r="I11" s="96">
        <v>9</v>
      </c>
      <c r="J11" s="93">
        <v>27</v>
      </c>
    </row>
    <row r="12" spans="1:12" ht="15" thickBot="1" x14ac:dyDescent="0.35">
      <c r="A12" s="91">
        <v>49</v>
      </c>
      <c r="B12" s="97">
        <v>45264</v>
      </c>
      <c r="C12" s="97">
        <v>45270</v>
      </c>
      <c r="D12" s="91">
        <f>SUM(E12:G12)</f>
        <v>21</v>
      </c>
      <c r="E12" s="82">
        <v>13</v>
      </c>
      <c r="F12" s="82">
        <v>8</v>
      </c>
      <c r="G12" s="82"/>
      <c r="H12" s="84">
        <f t="shared" si="0"/>
        <v>10.5</v>
      </c>
      <c r="I12" s="96">
        <v>7</v>
      </c>
      <c r="J12" s="92">
        <v>22</v>
      </c>
    </row>
    <row r="13" spans="1:12" ht="15" thickBot="1" x14ac:dyDescent="0.35">
      <c r="A13" s="91">
        <v>50</v>
      </c>
      <c r="B13" s="97">
        <v>45271</v>
      </c>
      <c r="C13" s="97">
        <v>45277</v>
      </c>
      <c r="D13" s="91">
        <f>SUM(E13:G13)</f>
        <v>28</v>
      </c>
      <c r="E13" s="82">
        <v>14</v>
      </c>
      <c r="F13" s="82">
        <v>14</v>
      </c>
      <c r="G13" s="82"/>
      <c r="H13" s="84">
        <f t="shared" si="0"/>
        <v>14</v>
      </c>
      <c r="I13" s="96">
        <v>9</v>
      </c>
      <c r="J13" s="93">
        <v>26</v>
      </c>
      <c r="L13">
        <v>2</v>
      </c>
    </row>
    <row r="14" spans="1:12" ht="15" thickBot="1" x14ac:dyDescent="0.35">
      <c r="A14" s="91">
        <v>51</v>
      </c>
      <c r="B14" s="97">
        <v>45278</v>
      </c>
      <c r="C14" s="97">
        <v>45284</v>
      </c>
      <c r="D14" s="91">
        <f>SUM(E14:G14)</f>
        <v>21</v>
      </c>
      <c r="E14" s="82">
        <v>14</v>
      </c>
      <c r="F14" s="82">
        <v>7</v>
      </c>
      <c r="G14" s="82"/>
      <c r="H14" s="84">
        <f t="shared" si="0"/>
        <v>10.5</v>
      </c>
      <c r="I14" s="96">
        <v>9</v>
      </c>
      <c r="J14" s="92">
        <v>28</v>
      </c>
    </row>
    <row r="15" spans="1:12" ht="15" thickBot="1" x14ac:dyDescent="0.35">
      <c r="A15" s="91">
        <v>52</v>
      </c>
      <c r="B15" s="97">
        <v>45285</v>
      </c>
      <c r="C15" s="97">
        <v>45291</v>
      </c>
      <c r="D15" s="91">
        <f>SUM(E15:G15)</f>
        <v>20</v>
      </c>
      <c r="E15" s="82">
        <v>14</v>
      </c>
      <c r="F15" s="82">
        <v>6</v>
      </c>
      <c r="G15" s="82"/>
      <c r="H15" s="84">
        <f t="shared" si="0"/>
        <v>10</v>
      </c>
      <c r="I15" s="96">
        <v>9</v>
      </c>
      <c r="J15" s="93">
        <v>28</v>
      </c>
    </row>
    <row r="16" spans="1:12" ht="15" thickBot="1" x14ac:dyDescent="0.35">
      <c r="A16" s="91">
        <v>1</v>
      </c>
      <c r="B16" s="97">
        <v>45292</v>
      </c>
      <c r="C16" s="97">
        <v>45298</v>
      </c>
      <c r="D16" s="91">
        <f>SUM(E16:G16)</f>
        <v>20</v>
      </c>
      <c r="E16" s="82">
        <v>14</v>
      </c>
      <c r="F16" s="82">
        <v>6</v>
      </c>
      <c r="G16" s="82"/>
      <c r="H16" s="84">
        <f t="shared" si="0"/>
        <v>10</v>
      </c>
      <c r="I16" s="96">
        <v>10</v>
      </c>
      <c r="J16" s="93">
        <v>30</v>
      </c>
    </row>
    <row r="17" spans="1:12" ht="15" thickBot="1" x14ac:dyDescent="0.35">
      <c r="A17" s="91">
        <v>2</v>
      </c>
      <c r="B17" s="97">
        <v>45299</v>
      </c>
      <c r="C17" s="97">
        <v>45305</v>
      </c>
      <c r="D17" s="91">
        <f>SUM(E17:G17)</f>
        <v>23</v>
      </c>
      <c r="E17" s="82">
        <v>8</v>
      </c>
      <c r="F17" s="82">
        <v>15</v>
      </c>
      <c r="G17" s="82"/>
      <c r="H17" s="84">
        <f t="shared" si="0"/>
        <v>11.5</v>
      </c>
      <c r="I17" s="96">
        <v>9</v>
      </c>
      <c r="J17" s="92">
        <v>26</v>
      </c>
    </row>
    <row r="18" spans="1:12" ht="15" thickBot="1" x14ac:dyDescent="0.35">
      <c r="A18" s="91">
        <v>3</v>
      </c>
      <c r="B18" s="97">
        <v>45306</v>
      </c>
      <c r="C18" s="97">
        <v>45312</v>
      </c>
      <c r="D18" s="91">
        <f>SUM(E18:G18)</f>
        <v>25</v>
      </c>
      <c r="E18" s="82">
        <v>12</v>
      </c>
      <c r="F18" s="82">
        <v>13</v>
      </c>
      <c r="G18" s="82"/>
      <c r="H18" s="84">
        <f t="shared" si="0"/>
        <v>12.5</v>
      </c>
      <c r="I18" s="96">
        <v>9</v>
      </c>
      <c r="J18" s="93">
        <v>26</v>
      </c>
    </row>
    <row r="19" spans="1:12" ht="15" thickBot="1" x14ac:dyDescent="0.35">
      <c r="A19" s="91">
        <v>4</v>
      </c>
      <c r="B19" s="97">
        <v>45313</v>
      </c>
      <c r="C19" s="97">
        <v>45319</v>
      </c>
      <c r="D19" s="91">
        <f>SUM(E19:G19)</f>
        <v>21</v>
      </c>
      <c r="E19" s="82">
        <v>10</v>
      </c>
      <c r="F19" s="82">
        <v>11</v>
      </c>
      <c r="G19" s="82"/>
      <c r="H19" s="84">
        <f t="shared" si="0"/>
        <v>10.5</v>
      </c>
      <c r="I19" s="96">
        <v>9</v>
      </c>
      <c r="J19" s="92">
        <v>26</v>
      </c>
    </row>
    <row r="20" spans="1:12" ht="15" thickBot="1" x14ac:dyDescent="0.35">
      <c r="A20" s="91">
        <v>5</v>
      </c>
      <c r="B20" s="97">
        <v>45320</v>
      </c>
      <c r="C20" s="97">
        <v>45326</v>
      </c>
      <c r="D20" s="91">
        <f>SUM(E20:G20)</f>
        <v>24</v>
      </c>
      <c r="E20" s="82">
        <v>10</v>
      </c>
      <c r="F20" s="82">
        <v>14</v>
      </c>
      <c r="G20" s="82"/>
      <c r="H20" s="84">
        <f t="shared" si="0"/>
        <v>12</v>
      </c>
      <c r="I20" s="96">
        <v>9</v>
      </c>
      <c r="J20" s="93">
        <v>28</v>
      </c>
    </row>
    <row r="21" spans="1:12" ht="15" thickBot="1" x14ac:dyDescent="0.35">
      <c r="A21" s="91">
        <v>6</v>
      </c>
      <c r="B21" s="97">
        <v>45327</v>
      </c>
      <c r="C21" s="97">
        <v>45333</v>
      </c>
      <c r="D21" s="91">
        <f>SUM(E21:G21)</f>
        <v>27</v>
      </c>
      <c r="E21" s="82">
        <v>14</v>
      </c>
      <c r="F21" s="82">
        <v>13</v>
      </c>
      <c r="G21" s="82"/>
      <c r="H21" s="84">
        <f t="shared" si="0"/>
        <v>13.5</v>
      </c>
      <c r="I21" s="96">
        <v>9</v>
      </c>
      <c r="J21" s="92">
        <v>28</v>
      </c>
    </row>
    <row r="22" spans="1:12" ht="15" thickBot="1" x14ac:dyDescent="0.35">
      <c r="A22" s="91">
        <v>7</v>
      </c>
      <c r="B22" s="97">
        <v>45334</v>
      </c>
      <c r="C22" s="97">
        <v>45340</v>
      </c>
      <c r="D22" s="91">
        <f>SUM(E22:G22)</f>
        <v>32</v>
      </c>
      <c r="E22" s="82">
        <v>18</v>
      </c>
      <c r="F22" s="82">
        <v>14</v>
      </c>
      <c r="G22" s="82"/>
      <c r="H22" s="84">
        <f t="shared" si="0"/>
        <v>16</v>
      </c>
      <c r="I22" s="96">
        <v>10</v>
      </c>
      <c r="J22" s="93">
        <v>30</v>
      </c>
      <c r="K22">
        <v>1</v>
      </c>
    </row>
    <row r="23" spans="1:12" ht="15" thickBot="1" x14ac:dyDescent="0.35">
      <c r="A23" s="91">
        <v>8</v>
      </c>
      <c r="B23" s="97">
        <v>45341</v>
      </c>
      <c r="C23" s="97">
        <v>45347</v>
      </c>
      <c r="D23" s="91">
        <f>SUM(E23:G23)</f>
        <v>31</v>
      </c>
      <c r="E23" s="82">
        <v>19</v>
      </c>
      <c r="F23" s="82">
        <v>12</v>
      </c>
      <c r="G23" s="82"/>
      <c r="H23" s="84">
        <f t="shared" si="0"/>
        <v>15.5</v>
      </c>
      <c r="I23" s="96">
        <v>10</v>
      </c>
      <c r="J23" s="92">
        <v>30</v>
      </c>
      <c r="K23">
        <v>4</v>
      </c>
      <c r="L23">
        <v>2</v>
      </c>
    </row>
    <row r="24" spans="1:12" ht="15" thickBot="1" x14ac:dyDescent="0.35">
      <c r="A24" s="91">
        <v>9</v>
      </c>
      <c r="B24" s="97">
        <v>45348</v>
      </c>
      <c r="C24" s="97">
        <v>45354</v>
      </c>
      <c r="D24" s="91">
        <f>SUM(E24:G24)</f>
        <v>32</v>
      </c>
      <c r="E24" s="82">
        <v>14</v>
      </c>
      <c r="F24" s="82">
        <v>18</v>
      </c>
      <c r="G24" s="82"/>
      <c r="H24" s="84">
        <f t="shared" si="0"/>
        <v>16</v>
      </c>
      <c r="I24" s="96">
        <v>10</v>
      </c>
      <c r="J24" s="93">
        <v>30</v>
      </c>
    </row>
    <row r="25" spans="1:12" ht="15" thickBot="1" x14ac:dyDescent="0.35">
      <c r="A25" s="91">
        <v>10</v>
      </c>
      <c r="B25" s="97">
        <v>45355</v>
      </c>
      <c r="C25" s="97">
        <v>45361</v>
      </c>
      <c r="D25" s="91">
        <f>SUM(E25:G25)</f>
        <v>35</v>
      </c>
      <c r="E25" s="82">
        <v>15</v>
      </c>
      <c r="F25" s="82">
        <v>20</v>
      </c>
      <c r="G25" s="82"/>
      <c r="H25" s="84">
        <f t="shared" si="0"/>
        <v>17.5</v>
      </c>
      <c r="I25" s="96">
        <v>13</v>
      </c>
      <c r="J25" s="92">
        <v>38</v>
      </c>
      <c r="L25">
        <v>2</v>
      </c>
    </row>
    <row r="26" spans="1:12" ht="15" thickBot="1" x14ac:dyDescent="0.35">
      <c r="A26" s="91">
        <v>11</v>
      </c>
      <c r="B26" s="98">
        <v>45362</v>
      </c>
      <c r="C26" s="97">
        <v>45368</v>
      </c>
      <c r="D26" s="91">
        <f>SUM(E26:G26)</f>
        <v>31</v>
      </c>
      <c r="E26" s="82">
        <v>12</v>
      </c>
      <c r="F26" s="82">
        <v>19</v>
      </c>
      <c r="G26" s="82"/>
      <c r="H26" s="84">
        <f t="shared" si="0"/>
        <v>15.5</v>
      </c>
      <c r="I26" s="96">
        <v>10</v>
      </c>
      <c r="J26" s="93">
        <v>30</v>
      </c>
    </row>
    <row r="27" spans="1:12" ht="15" thickBot="1" x14ac:dyDescent="0.35">
      <c r="A27" s="91">
        <v>12</v>
      </c>
      <c r="B27" s="97">
        <v>45369</v>
      </c>
      <c r="C27" s="97">
        <v>45375</v>
      </c>
      <c r="D27" s="91">
        <f>SUM(E27:G27)</f>
        <v>30</v>
      </c>
      <c r="E27" s="82">
        <v>12</v>
      </c>
      <c r="F27" s="82">
        <v>17</v>
      </c>
      <c r="G27" s="82">
        <v>1</v>
      </c>
      <c r="H27" s="84">
        <f t="shared" si="0"/>
        <v>10</v>
      </c>
      <c r="I27" s="96">
        <v>9</v>
      </c>
      <c r="J27" s="92">
        <v>26</v>
      </c>
      <c r="K27">
        <v>4</v>
      </c>
    </row>
    <row r="28" spans="1:12" x14ac:dyDescent="0.3">
      <c r="A28" s="91">
        <v>13</v>
      </c>
      <c r="B28" s="98">
        <v>45376</v>
      </c>
      <c r="C28" s="97">
        <v>45382</v>
      </c>
      <c r="D28" s="91">
        <f>SUM(E28:G28)</f>
        <v>23</v>
      </c>
      <c r="E28" s="82">
        <v>14</v>
      </c>
      <c r="F28" s="82">
        <v>9</v>
      </c>
      <c r="G28" s="82"/>
      <c r="H28" s="84">
        <f t="shared" si="0"/>
        <v>11.5</v>
      </c>
      <c r="I28" s="96">
        <v>9</v>
      </c>
      <c r="J28" s="94">
        <v>27</v>
      </c>
    </row>
    <row r="29" spans="1:12" x14ac:dyDescent="0.3">
      <c r="A29" s="87">
        <v>14</v>
      </c>
      <c r="B29" s="97">
        <v>45383</v>
      </c>
      <c r="C29" s="97">
        <v>45389</v>
      </c>
      <c r="D29" s="87">
        <f>SUM(E29:G29)</f>
        <v>32</v>
      </c>
      <c r="E29">
        <v>17</v>
      </c>
      <c r="F29">
        <v>15</v>
      </c>
      <c r="H29" s="84">
        <f t="shared" si="0"/>
        <v>16</v>
      </c>
      <c r="I29" s="84"/>
      <c r="J29" s="95"/>
    </row>
    <row r="30" spans="1:12" x14ac:dyDescent="0.3">
      <c r="A30" s="87">
        <v>15</v>
      </c>
      <c r="B30" s="97">
        <v>45390</v>
      </c>
      <c r="C30" s="97">
        <v>45396</v>
      </c>
      <c r="D30" s="87">
        <f>SUM(E30:G30)</f>
        <v>30</v>
      </c>
      <c r="E30">
        <v>15</v>
      </c>
      <c r="F30">
        <v>15</v>
      </c>
      <c r="H30" s="84">
        <f t="shared" si="0"/>
        <v>15</v>
      </c>
      <c r="I30" s="84"/>
    </row>
    <row r="31" spans="1:12" x14ac:dyDescent="0.3">
      <c r="A31" s="87">
        <v>16</v>
      </c>
      <c r="B31" s="97">
        <v>45397</v>
      </c>
      <c r="C31" s="97">
        <v>45403</v>
      </c>
      <c r="D31" s="87">
        <f>SUM(E31:G31)</f>
        <v>47</v>
      </c>
      <c r="E31">
        <v>22</v>
      </c>
      <c r="F31">
        <v>25</v>
      </c>
      <c r="H31" s="84">
        <f t="shared" si="0"/>
        <v>23.5</v>
      </c>
      <c r="I31" s="84"/>
      <c r="L31">
        <v>2</v>
      </c>
    </row>
    <row r="32" spans="1:12" x14ac:dyDescent="0.3">
      <c r="A32" s="87">
        <v>17</v>
      </c>
      <c r="B32" s="97">
        <v>45404</v>
      </c>
      <c r="C32" s="97">
        <v>45410</v>
      </c>
      <c r="D32" s="87">
        <f>SUM(E32:G32)</f>
        <v>54</v>
      </c>
      <c r="E32">
        <v>28</v>
      </c>
      <c r="F32">
        <v>25</v>
      </c>
      <c r="G32">
        <v>1</v>
      </c>
      <c r="H32" s="84">
        <f t="shared" si="0"/>
        <v>18</v>
      </c>
      <c r="I32" s="84"/>
      <c r="K32">
        <v>1</v>
      </c>
    </row>
    <row r="33" spans="1:12" x14ac:dyDescent="0.3">
      <c r="A33" s="87">
        <v>18</v>
      </c>
      <c r="B33" s="97">
        <v>45411</v>
      </c>
      <c r="C33" s="97">
        <v>45417</v>
      </c>
      <c r="D33" s="87">
        <f>SUM(E33:G33)</f>
        <v>67</v>
      </c>
      <c r="E33">
        <v>24</v>
      </c>
      <c r="F33">
        <v>27</v>
      </c>
      <c r="G33">
        <v>16</v>
      </c>
      <c r="H33" s="84">
        <f t="shared" si="0"/>
        <v>22.333333333333332</v>
      </c>
      <c r="I33" s="84"/>
      <c r="K33">
        <v>3</v>
      </c>
      <c r="L33">
        <v>2</v>
      </c>
    </row>
    <row r="34" spans="1:12" x14ac:dyDescent="0.3">
      <c r="A34" s="87">
        <v>19</v>
      </c>
      <c r="B34" s="97">
        <v>45418</v>
      </c>
      <c r="C34" s="97">
        <v>45424</v>
      </c>
      <c r="D34" s="87">
        <f>SUM(E34:G34)</f>
        <v>79</v>
      </c>
      <c r="E34">
        <v>28</v>
      </c>
      <c r="F34">
        <v>26</v>
      </c>
      <c r="G34">
        <v>25</v>
      </c>
      <c r="H34" s="84">
        <f t="shared" si="0"/>
        <v>26.333333333333332</v>
      </c>
      <c r="I34" s="84"/>
      <c r="K34">
        <v>1</v>
      </c>
      <c r="L34">
        <v>1</v>
      </c>
    </row>
    <row r="35" spans="1:12" x14ac:dyDescent="0.3">
      <c r="A35" s="87">
        <v>20</v>
      </c>
      <c r="B35" s="97">
        <v>45425</v>
      </c>
      <c r="C35" s="97">
        <v>45431</v>
      </c>
      <c r="D35" s="87">
        <f>SUM(E35:G35)</f>
        <v>79</v>
      </c>
      <c r="E35">
        <v>25</v>
      </c>
      <c r="F35">
        <v>27</v>
      </c>
      <c r="G35">
        <v>27</v>
      </c>
      <c r="H35" s="84">
        <f t="shared" si="0"/>
        <v>26.333333333333332</v>
      </c>
      <c r="I35" s="84"/>
      <c r="K35">
        <v>1</v>
      </c>
      <c r="L35">
        <v>1</v>
      </c>
    </row>
    <row r="36" spans="1:12" x14ac:dyDescent="0.3">
      <c r="A36" s="87">
        <v>21</v>
      </c>
      <c r="B36" s="97">
        <v>45432</v>
      </c>
      <c r="C36" s="97">
        <v>45438</v>
      </c>
      <c r="D36" s="87">
        <f>SUM(E36:G36)</f>
        <v>77</v>
      </c>
      <c r="E36">
        <v>23</v>
      </c>
      <c r="F36">
        <v>27</v>
      </c>
      <c r="G36">
        <v>27</v>
      </c>
      <c r="H36" s="84">
        <f t="shared" si="0"/>
        <v>25.666666666666668</v>
      </c>
      <c r="I36" s="84"/>
      <c r="K36">
        <v>2</v>
      </c>
      <c r="L36">
        <v>2</v>
      </c>
    </row>
    <row r="37" spans="1:12" x14ac:dyDescent="0.3">
      <c r="A37" s="87">
        <v>22</v>
      </c>
      <c r="B37" s="97">
        <v>45439</v>
      </c>
      <c r="C37" s="97">
        <v>45445</v>
      </c>
      <c r="D37" s="87">
        <f>SUM(E37:G37)</f>
        <v>79</v>
      </c>
      <c r="E37">
        <v>27</v>
      </c>
      <c r="F37">
        <v>23</v>
      </c>
      <c r="G37">
        <v>29</v>
      </c>
      <c r="H37" s="84">
        <f t="shared" si="0"/>
        <v>26.333333333333332</v>
      </c>
      <c r="I37" s="84"/>
      <c r="L37">
        <v>2</v>
      </c>
    </row>
    <row r="38" spans="1:12" x14ac:dyDescent="0.3">
      <c r="A38" s="87">
        <v>23</v>
      </c>
      <c r="B38" s="97">
        <v>45446</v>
      </c>
      <c r="C38" s="97">
        <v>45452</v>
      </c>
      <c r="D38" s="87">
        <f>SUM(E38:G38)</f>
        <v>64</v>
      </c>
      <c r="E38">
        <v>32</v>
      </c>
      <c r="F38">
        <v>23</v>
      </c>
      <c r="G38">
        <v>9</v>
      </c>
      <c r="H38" s="84">
        <f t="shared" si="0"/>
        <v>21.333333333333332</v>
      </c>
      <c r="I38" s="84"/>
    </row>
    <row r="39" spans="1:12" x14ac:dyDescent="0.3">
      <c r="A39" s="87">
        <v>24</v>
      </c>
      <c r="B39" s="97">
        <v>45453</v>
      </c>
      <c r="C39" s="97">
        <v>45459</v>
      </c>
      <c r="D39" s="87">
        <f>SUM(E39:G39)</f>
        <v>75</v>
      </c>
      <c r="E39">
        <v>26</v>
      </c>
      <c r="F39">
        <v>23</v>
      </c>
      <c r="G39">
        <v>26</v>
      </c>
      <c r="H39" s="84">
        <f t="shared" si="0"/>
        <v>25</v>
      </c>
      <c r="I39" s="84"/>
      <c r="K39">
        <v>1</v>
      </c>
      <c r="L39">
        <v>1</v>
      </c>
    </row>
    <row r="40" spans="1:12" x14ac:dyDescent="0.3">
      <c r="A40" s="87">
        <v>25</v>
      </c>
      <c r="B40" s="97">
        <v>45460</v>
      </c>
      <c r="C40" s="97">
        <v>45466</v>
      </c>
      <c r="D40" s="87">
        <f>SUM(E40:G40)</f>
        <v>71</v>
      </c>
      <c r="E40">
        <v>24</v>
      </c>
      <c r="F40">
        <v>24</v>
      </c>
      <c r="G40">
        <v>23</v>
      </c>
      <c r="H40" s="84">
        <f t="shared" si="0"/>
        <v>23.666666666666668</v>
      </c>
      <c r="I40" s="84"/>
      <c r="K40">
        <v>2</v>
      </c>
      <c r="L40">
        <v>1</v>
      </c>
    </row>
    <row r="41" spans="1:12" x14ac:dyDescent="0.3">
      <c r="A41" s="87">
        <v>26</v>
      </c>
      <c r="B41" s="97">
        <v>45467</v>
      </c>
      <c r="C41" s="97">
        <v>45473</v>
      </c>
      <c r="D41" s="87">
        <f>SUM(E41:G41)</f>
        <v>78</v>
      </c>
      <c r="E41">
        <v>26</v>
      </c>
      <c r="F41">
        <v>28</v>
      </c>
      <c r="G41">
        <v>24</v>
      </c>
      <c r="H41" s="84">
        <f t="shared" si="0"/>
        <v>26</v>
      </c>
      <c r="I41" s="84"/>
      <c r="K41">
        <v>2</v>
      </c>
      <c r="L41">
        <v>2</v>
      </c>
    </row>
    <row r="42" spans="1:12" x14ac:dyDescent="0.3">
      <c r="A42" s="87">
        <v>27</v>
      </c>
      <c r="B42" s="97">
        <v>45474</v>
      </c>
      <c r="C42" s="97">
        <v>45480</v>
      </c>
      <c r="D42" s="87">
        <f>SUM(E42:G42)</f>
        <v>79</v>
      </c>
      <c r="E42">
        <v>28</v>
      </c>
      <c r="F42">
        <v>25</v>
      </c>
      <c r="G42">
        <v>26</v>
      </c>
      <c r="H42" s="84">
        <f t="shared" si="0"/>
        <v>26.333333333333332</v>
      </c>
      <c r="I42" s="84"/>
      <c r="K42">
        <v>2</v>
      </c>
      <c r="L42">
        <v>2</v>
      </c>
    </row>
    <row r="43" spans="1:12" x14ac:dyDescent="0.3">
      <c r="A43" s="87">
        <v>28</v>
      </c>
      <c r="B43" s="97">
        <v>45481</v>
      </c>
      <c r="C43" s="97">
        <v>45487</v>
      </c>
      <c r="D43" s="87">
        <f>SUM(E43:G43)</f>
        <v>82</v>
      </c>
      <c r="E43">
        <v>26</v>
      </c>
      <c r="F43">
        <v>28</v>
      </c>
      <c r="G43">
        <v>28</v>
      </c>
      <c r="H43" s="84">
        <f t="shared" si="0"/>
        <v>27.333333333333332</v>
      </c>
      <c r="I43" s="84"/>
      <c r="K43">
        <v>2</v>
      </c>
      <c r="L43">
        <v>1</v>
      </c>
    </row>
    <row r="44" spans="1:12" x14ac:dyDescent="0.3">
      <c r="A44" s="87">
        <v>29</v>
      </c>
      <c r="B44" s="97">
        <v>45488</v>
      </c>
      <c r="C44" s="97">
        <v>45494</v>
      </c>
      <c r="D44" s="87">
        <f>SUM(E44:G44)</f>
        <v>82</v>
      </c>
      <c r="E44">
        <v>26</v>
      </c>
      <c r="F44">
        <v>28</v>
      </c>
      <c r="G44">
        <v>28</v>
      </c>
      <c r="H44" s="84">
        <f t="shared" si="0"/>
        <v>27.333333333333332</v>
      </c>
      <c r="I44" s="84"/>
      <c r="K44">
        <v>1</v>
      </c>
      <c r="L44">
        <v>1</v>
      </c>
    </row>
    <row r="45" spans="1:12" x14ac:dyDescent="0.3">
      <c r="A45" s="87">
        <v>30</v>
      </c>
      <c r="B45" s="97">
        <v>45495</v>
      </c>
      <c r="C45" s="97">
        <v>45501</v>
      </c>
      <c r="D45" s="87">
        <f>SUM(E45:G45)</f>
        <v>80</v>
      </c>
      <c r="E45">
        <v>28</v>
      </c>
      <c r="F45">
        <v>24</v>
      </c>
      <c r="G45">
        <v>28</v>
      </c>
      <c r="H45" s="84">
        <f t="shared" si="0"/>
        <v>26.666666666666668</v>
      </c>
      <c r="I45" s="84"/>
      <c r="L45">
        <v>2</v>
      </c>
    </row>
    <row r="46" spans="1:12" x14ac:dyDescent="0.3">
      <c r="A46" s="87">
        <v>31</v>
      </c>
      <c r="B46" s="97">
        <v>45502</v>
      </c>
      <c r="C46" s="97">
        <v>45508</v>
      </c>
      <c r="D46" s="87">
        <f>SUM(E46:G46)</f>
        <v>82</v>
      </c>
      <c r="E46">
        <v>28</v>
      </c>
      <c r="F46">
        <v>28</v>
      </c>
      <c r="G46">
        <v>26</v>
      </c>
      <c r="H46" s="84">
        <f t="shared" si="0"/>
        <v>27.333333333333332</v>
      </c>
      <c r="I46" s="84"/>
      <c r="K46">
        <v>2</v>
      </c>
      <c r="L46">
        <v>1</v>
      </c>
    </row>
    <row r="47" spans="1:12" x14ac:dyDescent="0.3">
      <c r="A47" s="87">
        <v>32</v>
      </c>
      <c r="B47" s="97">
        <v>45509</v>
      </c>
      <c r="C47" s="97">
        <v>45515</v>
      </c>
      <c r="D47" s="87">
        <f>SUM(E47:G47)</f>
        <v>82</v>
      </c>
      <c r="E47">
        <v>28</v>
      </c>
      <c r="F47">
        <v>28</v>
      </c>
      <c r="G47">
        <v>26</v>
      </c>
      <c r="H47" s="84">
        <f t="shared" si="0"/>
        <v>27.333333333333332</v>
      </c>
      <c r="I47" s="84"/>
      <c r="K47">
        <v>1</v>
      </c>
      <c r="L47">
        <v>1</v>
      </c>
    </row>
    <row r="48" spans="1:12" x14ac:dyDescent="0.3">
      <c r="A48" s="87">
        <v>33</v>
      </c>
      <c r="B48" s="97">
        <v>45516</v>
      </c>
      <c r="C48" s="97">
        <v>45522</v>
      </c>
      <c r="D48" s="87">
        <f>SUM(E48:G48)</f>
        <v>84</v>
      </c>
      <c r="E48">
        <v>27</v>
      </c>
      <c r="F48">
        <v>28</v>
      </c>
      <c r="G48">
        <v>29</v>
      </c>
      <c r="H48" s="84">
        <f t="shared" si="0"/>
        <v>28</v>
      </c>
      <c r="I48" s="84"/>
      <c r="L48">
        <v>2</v>
      </c>
    </row>
    <row r="49" spans="1:12" x14ac:dyDescent="0.3">
      <c r="A49" s="87">
        <v>34</v>
      </c>
      <c r="B49" s="97">
        <v>45523</v>
      </c>
      <c r="C49" s="97">
        <v>45529</v>
      </c>
      <c r="D49" s="87">
        <f>SUM(E49:G49)</f>
        <v>82</v>
      </c>
      <c r="E49">
        <v>28</v>
      </c>
      <c r="F49">
        <v>28</v>
      </c>
      <c r="G49">
        <v>26</v>
      </c>
      <c r="H49" s="84">
        <f t="shared" si="0"/>
        <v>27.333333333333332</v>
      </c>
      <c r="I49" s="84"/>
      <c r="K49">
        <v>1</v>
      </c>
    </row>
    <row r="50" spans="1:12" x14ac:dyDescent="0.3">
      <c r="A50" s="87">
        <v>35</v>
      </c>
      <c r="B50" s="97">
        <v>45530</v>
      </c>
      <c r="C50" s="97">
        <v>45536</v>
      </c>
      <c r="D50" s="87">
        <f>SUM(E50:G50)</f>
        <v>82</v>
      </c>
      <c r="E50">
        <v>28</v>
      </c>
      <c r="F50">
        <v>26</v>
      </c>
      <c r="G50">
        <v>28</v>
      </c>
      <c r="H50" s="84">
        <f t="shared" si="0"/>
        <v>27.333333333333332</v>
      </c>
      <c r="I50" s="96">
        <v>27</v>
      </c>
      <c r="J50" s="87">
        <v>82</v>
      </c>
      <c r="K50">
        <v>1</v>
      </c>
      <c r="L50">
        <v>1</v>
      </c>
    </row>
    <row r="51" spans="1:12" x14ac:dyDescent="0.3">
      <c r="A51" s="87">
        <v>36</v>
      </c>
      <c r="B51" s="97">
        <v>45537</v>
      </c>
      <c r="C51" s="97">
        <v>45543</v>
      </c>
      <c r="D51" s="87">
        <f>SUM(E51:G51)</f>
        <v>85</v>
      </c>
      <c r="E51">
        <v>28</v>
      </c>
      <c r="F51">
        <v>31</v>
      </c>
      <c r="G51">
        <v>26</v>
      </c>
      <c r="H51" s="84">
        <f t="shared" si="0"/>
        <v>28.333333333333332</v>
      </c>
      <c r="I51" s="96">
        <v>28</v>
      </c>
      <c r="J51" s="87">
        <v>85</v>
      </c>
      <c r="K51">
        <v>2</v>
      </c>
      <c r="L51">
        <v>3</v>
      </c>
    </row>
    <row r="52" spans="1:12" x14ac:dyDescent="0.3">
      <c r="A52" s="87">
        <v>37</v>
      </c>
      <c r="B52" s="97">
        <v>45544</v>
      </c>
      <c r="C52" s="97">
        <v>45550</v>
      </c>
      <c r="D52" s="87">
        <f>SUM(E52:G52)</f>
        <v>79</v>
      </c>
      <c r="E52">
        <v>21</v>
      </c>
      <c r="F52">
        <v>27</v>
      </c>
      <c r="G52">
        <v>31</v>
      </c>
      <c r="H52" s="84">
        <f t="shared" si="0"/>
        <v>26.333333333333332</v>
      </c>
      <c r="I52" s="96">
        <v>26</v>
      </c>
      <c r="J52" s="87">
        <v>77</v>
      </c>
      <c r="K52">
        <v>2</v>
      </c>
    </row>
    <row r="53" spans="1:12" x14ac:dyDescent="0.3">
      <c r="A53" s="87"/>
      <c r="B53" s="97"/>
      <c r="C53" s="97"/>
      <c r="D53" s="87"/>
      <c r="H53" s="84"/>
      <c r="I53" s="96"/>
      <c r="J53" s="87"/>
    </row>
    <row r="54" spans="1:12" x14ac:dyDescent="0.3">
      <c r="H54" s="99">
        <f>AVERAGE(H3:H52)</f>
        <v>18.173333333333339</v>
      </c>
      <c r="I54" s="99">
        <f>AVERAGE(I2:I52)</f>
        <v>13.9</v>
      </c>
    </row>
    <row r="60" spans="1:12" x14ac:dyDescent="0.3">
      <c r="D60" t="s">
        <v>115</v>
      </c>
      <c r="E60">
        <f>SUM(D2:D53)</f>
        <v>2304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49E74C132CF47855342E60EBA00CE" ma:contentTypeVersion="13" ma:contentTypeDescription="Een nieuw document maken." ma:contentTypeScope="" ma:versionID="d27462f90bc6924b8b3182e50cfc99ea">
  <xsd:schema xmlns:xsd="http://www.w3.org/2001/XMLSchema" xmlns:xs="http://www.w3.org/2001/XMLSchema" xmlns:p="http://schemas.microsoft.com/office/2006/metadata/properties" xmlns:ns2="e56b9a80-ca76-4671-8981-90cdd835af7f" xmlns:ns3="5107ba9e-a7a8-4569-9274-96803f5ba038" targetNamespace="http://schemas.microsoft.com/office/2006/metadata/properties" ma:root="true" ma:fieldsID="7938b45cb476920efd90cc823ec3299e" ns2:_="" ns3:_="">
    <xsd:import namespace="e56b9a80-ca76-4671-8981-90cdd835af7f"/>
    <xsd:import namespace="5107ba9e-a7a8-4569-9274-96803f5ba0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9a80-ca76-4671-8981-90cdd835a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2a7b9806-80a0-478d-89a5-1bde3081d0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7ba9e-a7a8-4569-9274-96803f5ba0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0d1d69-8d5d-4a2a-928d-f5b4b6590308}" ma:internalName="TaxCatchAll" ma:showField="CatchAllData" ma:web="5107ba9e-a7a8-4569-9274-96803f5ba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6b9a80-ca76-4671-8981-90cdd835af7f"/>
  </documentManagement>
</p:properties>
</file>

<file path=customXml/itemProps1.xml><?xml version="1.0" encoding="utf-8"?>
<ds:datastoreItem xmlns:ds="http://schemas.openxmlformats.org/officeDocument/2006/customXml" ds:itemID="{2D7D151B-C2A3-41DC-B27C-3A7F0CC64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9a80-ca76-4671-8981-90cdd835af7f"/>
    <ds:schemaRef ds:uri="5107ba9e-a7a8-4569-9274-96803f5ba0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6FD3-47D0-450A-83A0-F90D45C572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0E6D59-7761-4606-A72D-FFCD0575CF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Shopvisits</vt:lpstr>
      <vt:lpstr>Nosewheel</vt:lpstr>
      <vt:lpstr>Mainwheel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Emma Wartena</cp:lastModifiedBy>
  <dcterms:created xsi:type="dcterms:W3CDTF">2024-06-17T12:32:39Z</dcterms:created>
  <dcterms:modified xsi:type="dcterms:W3CDTF">2024-09-26T10:07:01Z</dcterms:modified>
</cp:coreProperties>
</file>