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TA\Desktop\PAPERS\Python\"/>
    </mc:Choice>
  </mc:AlternateContent>
  <bookViews>
    <workbookView xWindow="0" yWindow="0" windowWidth="24000" windowHeight="9630" activeTab="1"/>
  </bookViews>
  <sheets>
    <sheet name="Sheet1" sheetId="1" r:id="rId1"/>
    <sheet name="DRY" sheetId="10" r:id="rId2"/>
    <sheet name="WET" sheetId="11" r:id="rId3"/>
    <sheet name="Sheet3" sheetId="3" r:id="rId4"/>
    <sheet name="Sheet5" sheetId="6" r:id="rId5"/>
    <sheet name="Sheet6" sheetId="7" r:id="rId6"/>
    <sheet name="Sheet2" sheetId="2" r:id="rId7"/>
    <sheet name="Sheet4" sheetId="4" r:id="rId8"/>
    <sheet name="REF_YEAR" sheetId="8" r:id="rId9"/>
    <sheet name="EPT_YEAR" sheetId="9" r:id="rId10"/>
    <sheet name="Yearly and Seasonal MK test" sheetId="5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4" i="1" l="1"/>
  <c r="I141" i="1"/>
  <c r="S178" i="1"/>
  <c r="X159" i="1"/>
  <c r="I159" i="1"/>
  <c r="B120" i="1"/>
  <c r="B103" i="1"/>
  <c r="B151" i="1"/>
  <c r="H69" i="1"/>
  <c r="B69" i="1"/>
  <c r="B35" i="1"/>
  <c r="C35" i="1"/>
  <c r="T192" i="1" l="1"/>
  <c r="AA121" i="1" l="1"/>
  <c r="T209" i="1" l="1"/>
  <c r="S209" i="1"/>
  <c r="R209" i="1"/>
  <c r="Q209" i="1"/>
  <c r="P209" i="1"/>
  <c r="N209" i="1"/>
  <c r="M209" i="1"/>
  <c r="L209" i="1"/>
  <c r="K209" i="1"/>
  <c r="J209" i="1"/>
  <c r="S192" i="1"/>
  <c r="R192" i="1"/>
  <c r="Q192" i="1"/>
  <c r="P192" i="1"/>
  <c r="N192" i="1"/>
  <c r="M192" i="1"/>
  <c r="L192" i="1"/>
  <c r="K192" i="1"/>
  <c r="J192" i="1"/>
  <c r="T173" i="1"/>
  <c r="S173" i="1"/>
  <c r="R173" i="1"/>
  <c r="Q173" i="1"/>
  <c r="P173" i="1"/>
  <c r="N173" i="1"/>
  <c r="M173" i="1"/>
  <c r="L173" i="1"/>
  <c r="K173" i="1"/>
  <c r="J173" i="1"/>
  <c r="X155" i="1"/>
  <c r="AI155" i="1"/>
  <c r="AH155" i="1"/>
  <c r="AG155" i="1"/>
  <c r="AF155" i="1"/>
  <c r="AE155" i="1"/>
  <c r="AD155" i="1"/>
  <c r="AC155" i="1"/>
  <c r="AB155" i="1"/>
  <c r="AA155" i="1"/>
  <c r="Z155" i="1"/>
  <c r="Y155" i="1"/>
  <c r="T155" i="1"/>
  <c r="S155" i="1"/>
  <c r="R155" i="1"/>
  <c r="Q155" i="1"/>
  <c r="P155" i="1"/>
  <c r="N155" i="1"/>
  <c r="M155" i="1"/>
  <c r="L155" i="1"/>
  <c r="K155" i="1"/>
  <c r="J155" i="1"/>
  <c r="BG134" i="1"/>
  <c r="BF134" i="1"/>
  <c r="BE134" i="1"/>
  <c r="BD134" i="1"/>
  <c r="BC134" i="1"/>
  <c r="BA134" i="1"/>
  <c r="AZ134" i="1"/>
  <c r="AY134" i="1"/>
  <c r="AX134" i="1"/>
  <c r="AW134" i="1"/>
  <c r="AC134" i="1"/>
  <c r="AB134" i="1"/>
  <c r="AA134" i="1"/>
  <c r="Z134" i="1"/>
  <c r="Y134" i="1"/>
  <c r="W134" i="1"/>
  <c r="V134" i="1"/>
  <c r="U134" i="1"/>
  <c r="T134" i="1"/>
  <c r="S134" i="1"/>
  <c r="M134" i="1"/>
  <c r="L134" i="1"/>
  <c r="K134" i="1"/>
  <c r="J134" i="1"/>
  <c r="I134" i="1"/>
  <c r="G134" i="1"/>
  <c r="F134" i="1"/>
  <c r="E134" i="1"/>
  <c r="D134" i="1"/>
  <c r="C134" i="1"/>
  <c r="B100" i="1"/>
  <c r="M100" i="1"/>
  <c r="L100" i="1"/>
  <c r="K100" i="1"/>
  <c r="J100" i="1"/>
  <c r="I100" i="1"/>
  <c r="H100" i="1"/>
  <c r="G100" i="1"/>
  <c r="F100" i="1"/>
  <c r="E100" i="1"/>
  <c r="D100" i="1"/>
  <c r="C100" i="1"/>
  <c r="M83" i="1"/>
  <c r="L83" i="1"/>
  <c r="K83" i="1"/>
  <c r="J83" i="1"/>
  <c r="I83" i="1"/>
  <c r="G83" i="1"/>
  <c r="F83" i="1"/>
  <c r="E83" i="1"/>
  <c r="D83" i="1"/>
  <c r="C83" i="1"/>
  <c r="M66" i="1"/>
  <c r="L66" i="1"/>
  <c r="K66" i="1"/>
  <c r="J66" i="1"/>
  <c r="I66" i="1"/>
  <c r="H66" i="1"/>
  <c r="G66" i="1"/>
  <c r="F66" i="1"/>
  <c r="E66" i="1"/>
  <c r="D66" i="1"/>
  <c r="C66" i="1"/>
  <c r="B66" i="1"/>
  <c r="B49" i="1"/>
  <c r="M49" i="1"/>
  <c r="L49" i="1"/>
  <c r="K49" i="1"/>
  <c r="J49" i="1"/>
  <c r="I49" i="1"/>
  <c r="H49" i="1"/>
  <c r="G49" i="1"/>
  <c r="F49" i="1"/>
  <c r="E49" i="1"/>
  <c r="D49" i="1"/>
  <c r="C49" i="1"/>
  <c r="C32" i="1"/>
  <c r="D32" i="1"/>
  <c r="E32" i="1"/>
  <c r="F32" i="1"/>
  <c r="G32" i="1"/>
  <c r="H32" i="1"/>
  <c r="I32" i="1"/>
  <c r="J32" i="1"/>
  <c r="K32" i="1"/>
  <c r="L32" i="1"/>
  <c r="M32" i="1"/>
  <c r="B32" i="1"/>
  <c r="B155" i="1" l="1"/>
  <c r="BH121" i="1" l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AW120" i="1"/>
  <c r="AX120" i="1"/>
  <c r="AY120" i="1"/>
  <c r="AZ120" i="1"/>
  <c r="BA120" i="1"/>
  <c r="BC120" i="1"/>
  <c r="BD120" i="1"/>
  <c r="BE120" i="1"/>
  <c r="BF120" i="1"/>
  <c r="BG120" i="1"/>
  <c r="AW121" i="1"/>
  <c r="AX121" i="1"/>
  <c r="AY121" i="1"/>
  <c r="AZ121" i="1"/>
  <c r="BA121" i="1"/>
  <c r="BB121" i="1"/>
  <c r="BC121" i="1"/>
  <c r="BD121" i="1"/>
  <c r="BE121" i="1"/>
  <c r="BF121" i="1"/>
  <c r="BG121" i="1"/>
  <c r="AW122" i="1"/>
  <c r="AX122" i="1"/>
  <c r="AY122" i="1"/>
  <c r="AZ122" i="1"/>
  <c r="BA122" i="1"/>
  <c r="BB122" i="1"/>
  <c r="BC122" i="1"/>
  <c r="BD122" i="1"/>
  <c r="BE122" i="1"/>
  <c r="BF122" i="1"/>
  <c r="BG122" i="1"/>
  <c r="AW123" i="1"/>
  <c r="AX123" i="1"/>
  <c r="AY123" i="1"/>
  <c r="AZ123" i="1"/>
  <c r="BA123" i="1"/>
  <c r="BB123" i="1"/>
  <c r="BC123" i="1"/>
  <c r="BD123" i="1"/>
  <c r="BE123" i="1"/>
  <c r="BF123" i="1"/>
  <c r="BG123" i="1"/>
  <c r="AW124" i="1"/>
  <c r="AX124" i="1"/>
  <c r="AY124" i="1"/>
  <c r="AZ124" i="1"/>
  <c r="BA124" i="1"/>
  <c r="BB124" i="1"/>
  <c r="BC124" i="1"/>
  <c r="BD124" i="1"/>
  <c r="BE124" i="1"/>
  <c r="BF124" i="1"/>
  <c r="BG124" i="1"/>
  <c r="AW125" i="1"/>
  <c r="AX125" i="1"/>
  <c r="AY125" i="1"/>
  <c r="AZ125" i="1"/>
  <c r="BA125" i="1"/>
  <c r="BB125" i="1"/>
  <c r="BC125" i="1"/>
  <c r="BD125" i="1"/>
  <c r="BE125" i="1"/>
  <c r="BF125" i="1"/>
  <c r="BG125" i="1"/>
  <c r="AW126" i="1"/>
  <c r="AX126" i="1"/>
  <c r="AY126" i="1"/>
  <c r="AZ126" i="1"/>
  <c r="BA126" i="1"/>
  <c r="BB126" i="1"/>
  <c r="BC126" i="1"/>
  <c r="BD126" i="1"/>
  <c r="BE126" i="1"/>
  <c r="BF126" i="1"/>
  <c r="BG126" i="1"/>
  <c r="AW127" i="1"/>
  <c r="AX127" i="1"/>
  <c r="AY127" i="1"/>
  <c r="AZ127" i="1"/>
  <c r="BA127" i="1"/>
  <c r="BB127" i="1"/>
  <c r="BC127" i="1"/>
  <c r="BD127" i="1"/>
  <c r="BE127" i="1"/>
  <c r="BF127" i="1"/>
  <c r="BG127" i="1"/>
  <c r="AW128" i="1"/>
  <c r="AX128" i="1"/>
  <c r="AY128" i="1"/>
  <c r="AZ128" i="1"/>
  <c r="BA128" i="1"/>
  <c r="BB128" i="1"/>
  <c r="BC128" i="1"/>
  <c r="BD128" i="1"/>
  <c r="BE128" i="1"/>
  <c r="BF128" i="1"/>
  <c r="BG128" i="1"/>
  <c r="AW129" i="1"/>
  <c r="AX129" i="1"/>
  <c r="AY129" i="1"/>
  <c r="AZ129" i="1"/>
  <c r="BA129" i="1"/>
  <c r="BB129" i="1"/>
  <c r="BC129" i="1"/>
  <c r="BD129" i="1"/>
  <c r="BE129" i="1"/>
  <c r="BF129" i="1"/>
  <c r="BG129" i="1"/>
  <c r="AW130" i="1"/>
  <c r="AX130" i="1"/>
  <c r="AY130" i="1"/>
  <c r="AZ130" i="1"/>
  <c r="BA130" i="1"/>
  <c r="BB130" i="1"/>
  <c r="BC130" i="1"/>
  <c r="BD130" i="1"/>
  <c r="BE130" i="1"/>
  <c r="BF130" i="1"/>
  <c r="BG130" i="1"/>
  <c r="AW131" i="1"/>
  <c r="AX131" i="1"/>
  <c r="AY131" i="1"/>
  <c r="AZ131" i="1"/>
  <c r="BA131" i="1"/>
  <c r="BB131" i="1"/>
  <c r="BC131" i="1"/>
  <c r="BD131" i="1"/>
  <c r="BE131" i="1"/>
  <c r="BF131" i="1"/>
  <c r="BG131" i="1"/>
  <c r="AW132" i="1"/>
  <c r="AX132" i="1"/>
  <c r="AY132" i="1"/>
  <c r="AZ132" i="1"/>
  <c r="BA132" i="1"/>
  <c r="BB132" i="1"/>
  <c r="BC132" i="1"/>
  <c r="BD132" i="1"/>
  <c r="BE132" i="1"/>
  <c r="BF132" i="1"/>
  <c r="BG132" i="1"/>
  <c r="AW133" i="1"/>
  <c r="AX133" i="1"/>
  <c r="AY133" i="1"/>
  <c r="AZ133" i="1"/>
  <c r="BA133" i="1"/>
  <c r="BB133" i="1"/>
  <c r="BC133" i="1"/>
  <c r="BD133" i="1"/>
  <c r="BE133" i="1"/>
  <c r="BF133" i="1"/>
  <c r="BG133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I120" i="1"/>
  <c r="AJ120" i="1"/>
  <c r="AK120" i="1"/>
  <c r="AL120" i="1"/>
  <c r="AM120" i="1"/>
  <c r="AO120" i="1"/>
  <c r="AP120" i="1"/>
  <c r="AQ120" i="1"/>
  <c r="AR120" i="1"/>
  <c r="AS120" i="1"/>
  <c r="AI121" i="1"/>
  <c r="AJ121" i="1"/>
  <c r="AK121" i="1"/>
  <c r="AL121" i="1"/>
  <c r="AM121" i="1"/>
  <c r="AN121" i="1"/>
  <c r="AO121" i="1"/>
  <c r="AP121" i="1"/>
  <c r="AQ121" i="1"/>
  <c r="AR121" i="1"/>
  <c r="AS121" i="1"/>
  <c r="AI122" i="1"/>
  <c r="AJ122" i="1"/>
  <c r="AK122" i="1"/>
  <c r="AL122" i="1"/>
  <c r="AM122" i="1"/>
  <c r="AN122" i="1"/>
  <c r="AO122" i="1"/>
  <c r="AP122" i="1"/>
  <c r="AQ122" i="1"/>
  <c r="AR122" i="1"/>
  <c r="AS122" i="1"/>
  <c r="AI123" i="1"/>
  <c r="AJ123" i="1"/>
  <c r="AK123" i="1"/>
  <c r="AL123" i="1"/>
  <c r="AM123" i="1"/>
  <c r="AN123" i="1"/>
  <c r="AO123" i="1"/>
  <c r="AP123" i="1"/>
  <c r="AQ123" i="1"/>
  <c r="AR123" i="1"/>
  <c r="AS123" i="1"/>
  <c r="AI124" i="1"/>
  <c r="AJ124" i="1"/>
  <c r="AK124" i="1"/>
  <c r="AL124" i="1"/>
  <c r="AM124" i="1"/>
  <c r="AN124" i="1"/>
  <c r="AO124" i="1"/>
  <c r="AP124" i="1"/>
  <c r="AQ124" i="1"/>
  <c r="AR124" i="1"/>
  <c r="AS124" i="1"/>
  <c r="AI125" i="1"/>
  <c r="AJ125" i="1"/>
  <c r="AK125" i="1"/>
  <c r="AL125" i="1"/>
  <c r="AM125" i="1"/>
  <c r="AN125" i="1"/>
  <c r="AO125" i="1"/>
  <c r="AP125" i="1"/>
  <c r="AQ125" i="1"/>
  <c r="AR125" i="1"/>
  <c r="AS125" i="1"/>
  <c r="AI126" i="1"/>
  <c r="AJ126" i="1"/>
  <c r="AK126" i="1"/>
  <c r="AL126" i="1"/>
  <c r="AM126" i="1"/>
  <c r="AN126" i="1"/>
  <c r="AO126" i="1"/>
  <c r="AP126" i="1"/>
  <c r="AQ126" i="1"/>
  <c r="AR126" i="1"/>
  <c r="AS126" i="1"/>
  <c r="AI127" i="1"/>
  <c r="AJ127" i="1"/>
  <c r="AK127" i="1"/>
  <c r="AL127" i="1"/>
  <c r="AM127" i="1"/>
  <c r="AN127" i="1"/>
  <c r="AO127" i="1"/>
  <c r="AP127" i="1"/>
  <c r="AQ127" i="1"/>
  <c r="AR127" i="1"/>
  <c r="AS127" i="1"/>
  <c r="AI128" i="1"/>
  <c r="AJ128" i="1"/>
  <c r="AK128" i="1"/>
  <c r="AL128" i="1"/>
  <c r="AM128" i="1"/>
  <c r="AN128" i="1"/>
  <c r="AO128" i="1"/>
  <c r="AP128" i="1"/>
  <c r="AQ128" i="1"/>
  <c r="AR128" i="1"/>
  <c r="AS128" i="1"/>
  <c r="AI129" i="1"/>
  <c r="AJ129" i="1"/>
  <c r="AK129" i="1"/>
  <c r="AL129" i="1"/>
  <c r="AM129" i="1"/>
  <c r="AN129" i="1"/>
  <c r="AO129" i="1"/>
  <c r="AP129" i="1"/>
  <c r="AQ129" i="1"/>
  <c r="AR129" i="1"/>
  <c r="AS129" i="1"/>
  <c r="AI130" i="1"/>
  <c r="AJ130" i="1"/>
  <c r="AK130" i="1"/>
  <c r="AL130" i="1"/>
  <c r="AM130" i="1"/>
  <c r="AN130" i="1"/>
  <c r="AO130" i="1"/>
  <c r="AP130" i="1"/>
  <c r="AQ130" i="1"/>
  <c r="AR130" i="1"/>
  <c r="AS130" i="1"/>
  <c r="AI131" i="1"/>
  <c r="AJ131" i="1"/>
  <c r="AK131" i="1"/>
  <c r="AL131" i="1"/>
  <c r="AM131" i="1"/>
  <c r="AN131" i="1"/>
  <c r="AO131" i="1"/>
  <c r="AP131" i="1"/>
  <c r="AQ131" i="1"/>
  <c r="AR131" i="1"/>
  <c r="AS131" i="1"/>
  <c r="AI132" i="1"/>
  <c r="AJ132" i="1"/>
  <c r="AK132" i="1"/>
  <c r="AL132" i="1"/>
  <c r="AM132" i="1"/>
  <c r="AN132" i="1"/>
  <c r="AO132" i="1"/>
  <c r="AP132" i="1"/>
  <c r="AQ132" i="1"/>
  <c r="AR132" i="1"/>
  <c r="AS132" i="1"/>
  <c r="AI133" i="1"/>
  <c r="AJ133" i="1"/>
  <c r="AK133" i="1"/>
  <c r="AL133" i="1"/>
  <c r="AM133" i="1"/>
  <c r="AN133" i="1"/>
  <c r="AO133" i="1"/>
  <c r="AP133" i="1"/>
  <c r="AQ133" i="1"/>
  <c r="AR133" i="1"/>
  <c r="AS133" i="1"/>
  <c r="AI115" i="1"/>
  <c r="AJ115" i="1"/>
  <c r="AK115" i="1"/>
  <c r="AL115" i="1"/>
  <c r="AM115" i="1"/>
  <c r="AN115" i="1"/>
  <c r="AO115" i="1"/>
  <c r="AP115" i="1"/>
  <c r="AQ115" i="1"/>
  <c r="AR115" i="1"/>
  <c r="AS115" i="1"/>
  <c r="AI116" i="1"/>
  <c r="AJ116" i="1"/>
  <c r="AK116" i="1"/>
  <c r="AL116" i="1"/>
  <c r="AM116" i="1"/>
  <c r="AN116" i="1"/>
  <c r="AO116" i="1"/>
  <c r="AP116" i="1"/>
  <c r="AQ116" i="1"/>
  <c r="AR116" i="1"/>
  <c r="AS116" i="1"/>
  <c r="AH116" i="1"/>
  <c r="AH115" i="1"/>
  <c r="S115" i="1"/>
  <c r="T115" i="1"/>
  <c r="U115" i="1"/>
  <c r="V115" i="1"/>
  <c r="W115" i="1"/>
  <c r="X115" i="1"/>
  <c r="Y115" i="1"/>
  <c r="Z115" i="1"/>
  <c r="AA115" i="1"/>
  <c r="AB115" i="1"/>
  <c r="AC115" i="1"/>
  <c r="S116" i="1"/>
  <c r="T116" i="1"/>
  <c r="U116" i="1"/>
  <c r="V116" i="1"/>
  <c r="W116" i="1"/>
  <c r="X116" i="1"/>
  <c r="Y116" i="1"/>
  <c r="Z116" i="1"/>
  <c r="AA116" i="1"/>
  <c r="AB116" i="1"/>
  <c r="AC116" i="1"/>
  <c r="R116" i="1"/>
  <c r="R115" i="1"/>
  <c r="AH132" i="1" s="1"/>
  <c r="O14" i="1"/>
  <c r="P14" i="1"/>
  <c r="Q14" i="1"/>
  <c r="R14" i="1"/>
  <c r="S14" i="1"/>
  <c r="T14" i="1"/>
  <c r="U14" i="1"/>
  <c r="V14" i="1"/>
  <c r="W14" i="1"/>
  <c r="X14" i="1"/>
  <c r="Y14" i="1"/>
  <c r="Z14" i="1"/>
  <c r="P13" i="1"/>
  <c r="Q13" i="1"/>
  <c r="R13" i="1"/>
  <c r="S13" i="1"/>
  <c r="T13" i="1"/>
  <c r="U13" i="1"/>
  <c r="V13" i="1"/>
  <c r="W13" i="1"/>
  <c r="X13" i="1"/>
  <c r="Y13" i="1"/>
  <c r="Z13" i="1"/>
  <c r="O13" i="1"/>
  <c r="AH121" i="1"/>
  <c r="AH122" i="1"/>
  <c r="AH123" i="1"/>
  <c r="AH124" i="1"/>
  <c r="AH125" i="1"/>
  <c r="AH126" i="1"/>
  <c r="AH127" i="1"/>
  <c r="AH128" i="1"/>
  <c r="AH129" i="1"/>
  <c r="AH130" i="1"/>
  <c r="AH131" i="1"/>
  <c r="AH133" i="1"/>
  <c r="AI103" i="1"/>
  <c r="AJ103" i="1"/>
  <c r="AK103" i="1"/>
  <c r="AL103" i="1"/>
  <c r="AM103" i="1"/>
  <c r="AN103" i="1"/>
  <c r="AO103" i="1"/>
  <c r="AP103" i="1"/>
  <c r="AQ103" i="1"/>
  <c r="AR103" i="1"/>
  <c r="AS103" i="1"/>
  <c r="AI104" i="1"/>
  <c r="AJ104" i="1"/>
  <c r="AK104" i="1"/>
  <c r="AL104" i="1"/>
  <c r="AM104" i="1"/>
  <c r="AN104" i="1"/>
  <c r="AO104" i="1"/>
  <c r="AP104" i="1"/>
  <c r="AQ104" i="1"/>
  <c r="AR104" i="1"/>
  <c r="AS104" i="1"/>
  <c r="AI105" i="1"/>
  <c r="AJ105" i="1"/>
  <c r="AK105" i="1"/>
  <c r="AL105" i="1"/>
  <c r="AM105" i="1"/>
  <c r="AN105" i="1"/>
  <c r="AO105" i="1"/>
  <c r="AP105" i="1"/>
  <c r="AQ105" i="1"/>
  <c r="AR105" i="1"/>
  <c r="AS105" i="1"/>
  <c r="AI106" i="1"/>
  <c r="AJ106" i="1"/>
  <c r="AK106" i="1"/>
  <c r="AL106" i="1"/>
  <c r="AM106" i="1"/>
  <c r="AN106" i="1"/>
  <c r="AO106" i="1"/>
  <c r="AP106" i="1"/>
  <c r="AQ106" i="1"/>
  <c r="AR106" i="1"/>
  <c r="AS106" i="1"/>
  <c r="AI107" i="1"/>
  <c r="AJ107" i="1"/>
  <c r="AK107" i="1"/>
  <c r="AL107" i="1"/>
  <c r="AM107" i="1"/>
  <c r="AN107" i="1"/>
  <c r="AO107" i="1"/>
  <c r="AP107" i="1"/>
  <c r="AQ107" i="1"/>
  <c r="AR107" i="1"/>
  <c r="AS107" i="1"/>
  <c r="AI108" i="1"/>
  <c r="AJ108" i="1"/>
  <c r="AK108" i="1"/>
  <c r="AL108" i="1"/>
  <c r="AM108" i="1"/>
  <c r="AN108" i="1"/>
  <c r="AO108" i="1"/>
  <c r="AP108" i="1"/>
  <c r="AQ108" i="1"/>
  <c r="AR108" i="1"/>
  <c r="AS108" i="1"/>
  <c r="AI109" i="1"/>
  <c r="AJ109" i="1"/>
  <c r="AK109" i="1"/>
  <c r="AL109" i="1"/>
  <c r="AM109" i="1"/>
  <c r="AN109" i="1"/>
  <c r="AO109" i="1"/>
  <c r="AP109" i="1"/>
  <c r="AQ109" i="1"/>
  <c r="AR109" i="1"/>
  <c r="AS109" i="1"/>
  <c r="AI110" i="1"/>
  <c r="AJ110" i="1"/>
  <c r="AK110" i="1"/>
  <c r="AL110" i="1"/>
  <c r="AM110" i="1"/>
  <c r="AN110" i="1"/>
  <c r="AO110" i="1"/>
  <c r="AP110" i="1"/>
  <c r="AQ110" i="1"/>
  <c r="AR110" i="1"/>
  <c r="AS110" i="1"/>
  <c r="AI111" i="1"/>
  <c r="AJ111" i="1"/>
  <c r="AK111" i="1"/>
  <c r="AL111" i="1"/>
  <c r="AM111" i="1"/>
  <c r="AN111" i="1"/>
  <c r="AO111" i="1"/>
  <c r="AP111" i="1"/>
  <c r="AQ111" i="1"/>
  <c r="AR111" i="1"/>
  <c r="AS111" i="1"/>
  <c r="AI112" i="1"/>
  <c r="AJ112" i="1"/>
  <c r="AK112" i="1"/>
  <c r="AL112" i="1"/>
  <c r="AM112" i="1"/>
  <c r="AN112" i="1"/>
  <c r="AO112" i="1"/>
  <c r="AP112" i="1"/>
  <c r="AQ112" i="1"/>
  <c r="AR112" i="1"/>
  <c r="AS112" i="1"/>
  <c r="AI113" i="1"/>
  <c r="AJ113" i="1"/>
  <c r="AK113" i="1"/>
  <c r="AL113" i="1"/>
  <c r="AM113" i="1"/>
  <c r="AN113" i="1"/>
  <c r="AO113" i="1"/>
  <c r="AP113" i="1"/>
  <c r="AQ113" i="1"/>
  <c r="AR113" i="1"/>
  <c r="AS113" i="1"/>
  <c r="AI114" i="1"/>
  <c r="AJ114" i="1"/>
  <c r="AK114" i="1"/>
  <c r="AL114" i="1"/>
  <c r="AM114" i="1"/>
  <c r="AN114" i="1"/>
  <c r="AO114" i="1"/>
  <c r="AP114" i="1"/>
  <c r="AQ114" i="1"/>
  <c r="AR114" i="1"/>
  <c r="AS114" i="1"/>
  <c r="AH104" i="1"/>
  <c r="AH105" i="1"/>
  <c r="AH106" i="1"/>
  <c r="AH107" i="1"/>
  <c r="AH108" i="1"/>
  <c r="AH109" i="1"/>
  <c r="AH110" i="1"/>
  <c r="AH111" i="1"/>
  <c r="AH112" i="1"/>
  <c r="AH113" i="1"/>
  <c r="AH114" i="1"/>
  <c r="S103" i="1"/>
  <c r="T103" i="1"/>
  <c r="U103" i="1"/>
  <c r="V103" i="1"/>
  <c r="W103" i="1"/>
  <c r="X103" i="1"/>
  <c r="AN120" i="1" s="1"/>
  <c r="BB120" i="1" s="1"/>
  <c r="BB134" i="1" s="1"/>
  <c r="Y103" i="1"/>
  <c r="Z103" i="1"/>
  <c r="AA103" i="1"/>
  <c r="AB103" i="1"/>
  <c r="AC103" i="1"/>
  <c r="S104" i="1"/>
  <c r="T104" i="1"/>
  <c r="U104" i="1"/>
  <c r="V104" i="1"/>
  <c r="W104" i="1"/>
  <c r="X104" i="1"/>
  <c r="Y104" i="1"/>
  <c r="Z104" i="1"/>
  <c r="AA104" i="1"/>
  <c r="AB104" i="1"/>
  <c r="AC104" i="1"/>
  <c r="S105" i="1"/>
  <c r="T105" i="1"/>
  <c r="U105" i="1"/>
  <c r="V105" i="1"/>
  <c r="W105" i="1"/>
  <c r="X105" i="1"/>
  <c r="Y105" i="1"/>
  <c r="Z105" i="1"/>
  <c r="AA105" i="1"/>
  <c r="AB105" i="1"/>
  <c r="AC105" i="1"/>
  <c r="S106" i="1"/>
  <c r="T106" i="1"/>
  <c r="U106" i="1"/>
  <c r="V106" i="1"/>
  <c r="W106" i="1"/>
  <c r="X106" i="1"/>
  <c r="Y106" i="1"/>
  <c r="Z106" i="1"/>
  <c r="AA106" i="1"/>
  <c r="AB106" i="1"/>
  <c r="AC106" i="1"/>
  <c r="S107" i="1"/>
  <c r="T107" i="1"/>
  <c r="U107" i="1"/>
  <c r="V107" i="1"/>
  <c r="W107" i="1"/>
  <c r="X107" i="1"/>
  <c r="Y107" i="1"/>
  <c r="Z107" i="1"/>
  <c r="AA107" i="1"/>
  <c r="AB107" i="1"/>
  <c r="AC107" i="1"/>
  <c r="S108" i="1"/>
  <c r="T108" i="1"/>
  <c r="U108" i="1"/>
  <c r="V108" i="1"/>
  <c r="W108" i="1"/>
  <c r="X108" i="1"/>
  <c r="Y108" i="1"/>
  <c r="Z108" i="1"/>
  <c r="AA108" i="1"/>
  <c r="AB108" i="1"/>
  <c r="AC108" i="1"/>
  <c r="S109" i="1"/>
  <c r="T109" i="1"/>
  <c r="U109" i="1"/>
  <c r="V109" i="1"/>
  <c r="W109" i="1"/>
  <c r="X109" i="1"/>
  <c r="Y109" i="1"/>
  <c r="Z109" i="1"/>
  <c r="AA109" i="1"/>
  <c r="AB109" i="1"/>
  <c r="AC109" i="1"/>
  <c r="S110" i="1"/>
  <c r="T110" i="1"/>
  <c r="U110" i="1"/>
  <c r="V110" i="1"/>
  <c r="W110" i="1"/>
  <c r="X110" i="1"/>
  <c r="Y110" i="1"/>
  <c r="Z110" i="1"/>
  <c r="AA110" i="1"/>
  <c r="AB110" i="1"/>
  <c r="AC110" i="1"/>
  <c r="S111" i="1"/>
  <c r="T111" i="1"/>
  <c r="U111" i="1"/>
  <c r="V111" i="1"/>
  <c r="W111" i="1"/>
  <c r="X111" i="1"/>
  <c r="Y111" i="1"/>
  <c r="Z111" i="1"/>
  <c r="AA111" i="1"/>
  <c r="AB111" i="1"/>
  <c r="AC111" i="1"/>
  <c r="S112" i="1"/>
  <c r="T112" i="1"/>
  <c r="U112" i="1"/>
  <c r="V112" i="1"/>
  <c r="W112" i="1"/>
  <c r="X112" i="1"/>
  <c r="Y112" i="1"/>
  <c r="Z112" i="1"/>
  <c r="AA112" i="1"/>
  <c r="AB112" i="1"/>
  <c r="AC112" i="1"/>
  <c r="S113" i="1"/>
  <c r="T113" i="1"/>
  <c r="U113" i="1"/>
  <c r="V113" i="1"/>
  <c r="W113" i="1"/>
  <c r="X113" i="1"/>
  <c r="Y113" i="1"/>
  <c r="Z113" i="1"/>
  <c r="AA113" i="1"/>
  <c r="AB113" i="1"/>
  <c r="AC113" i="1"/>
  <c r="S114" i="1"/>
  <c r="T114" i="1"/>
  <c r="U114" i="1"/>
  <c r="V114" i="1"/>
  <c r="W114" i="1"/>
  <c r="X114" i="1"/>
  <c r="Y114" i="1"/>
  <c r="Z114" i="1"/>
  <c r="AA114" i="1"/>
  <c r="AB114" i="1"/>
  <c r="AC114" i="1"/>
  <c r="R104" i="1"/>
  <c r="R105" i="1"/>
  <c r="R106" i="1"/>
  <c r="R107" i="1"/>
  <c r="R108" i="1"/>
  <c r="R109" i="1"/>
  <c r="R110" i="1"/>
  <c r="R111" i="1"/>
  <c r="R112" i="1"/>
  <c r="R113" i="1"/>
  <c r="R114" i="1"/>
  <c r="AH103" i="1"/>
  <c r="AH120" i="1" s="1"/>
  <c r="AV120" i="1" s="1"/>
  <c r="R103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S120" i="1"/>
  <c r="T120" i="1"/>
  <c r="U120" i="1"/>
  <c r="V120" i="1"/>
  <c r="W120" i="1"/>
  <c r="Y120" i="1"/>
  <c r="Z120" i="1"/>
  <c r="AA120" i="1"/>
  <c r="AB120" i="1"/>
  <c r="AC120" i="1"/>
  <c r="S121" i="1"/>
  <c r="T121" i="1"/>
  <c r="U121" i="1"/>
  <c r="V121" i="1"/>
  <c r="W121" i="1"/>
  <c r="X121" i="1"/>
  <c r="Y121" i="1"/>
  <c r="Z121" i="1"/>
  <c r="AB121" i="1"/>
  <c r="AC121" i="1"/>
  <c r="S122" i="1"/>
  <c r="T122" i="1"/>
  <c r="U122" i="1"/>
  <c r="V122" i="1"/>
  <c r="W122" i="1"/>
  <c r="X122" i="1"/>
  <c r="Y122" i="1"/>
  <c r="Z122" i="1"/>
  <c r="AA122" i="1"/>
  <c r="AB122" i="1"/>
  <c r="AC122" i="1"/>
  <c r="S123" i="1"/>
  <c r="T123" i="1"/>
  <c r="U123" i="1"/>
  <c r="V123" i="1"/>
  <c r="W123" i="1"/>
  <c r="X123" i="1"/>
  <c r="Y123" i="1"/>
  <c r="Z123" i="1"/>
  <c r="AA123" i="1"/>
  <c r="AB123" i="1"/>
  <c r="AC123" i="1"/>
  <c r="S124" i="1"/>
  <c r="T124" i="1"/>
  <c r="U124" i="1"/>
  <c r="V124" i="1"/>
  <c r="W124" i="1"/>
  <c r="X124" i="1"/>
  <c r="Y124" i="1"/>
  <c r="Z124" i="1"/>
  <c r="AA124" i="1"/>
  <c r="AB124" i="1"/>
  <c r="AC124" i="1"/>
  <c r="S125" i="1"/>
  <c r="T125" i="1"/>
  <c r="U125" i="1"/>
  <c r="V125" i="1"/>
  <c r="W125" i="1"/>
  <c r="X125" i="1"/>
  <c r="Y125" i="1"/>
  <c r="Z125" i="1"/>
  <c r="AA125" i="1"/>
  <c r="AB125" i="1"/>
  <c r="AC125" i="1"/>
  <c r="S126" i="1"/>
  <c r="T126" i="1"/>
  <c r="U126" i="1"/>
  <c r="V126" i="1"/>
  <c r="W126" i="1"/>
  <c r="X126" i="1"/>
  <c r="Y126" i="1"/>
  <c r="Z126" i="1"/>
  <c r="AA126" i="1"/>
  <c r="AB126" i="1"/>
  <c r="AC126" i="1"/>
  <c r="S127" i="1"/>
  <c r="T127" i="1"/>
  <c r="U127" i="1"/>
  <c r="V127" i="1"/>
  <c r="W127" i="1"/>
  <c r="X127" i="1"/>
  <c r="Y127" i="1"/>
  <c r="Z127" i="1"/>
  <c r="AA127" i="1"/>
  <c r="AB127" i="1"/>
  <c r="AC127" i="1"/>
  <c r="S128" i="1"/>
  <c r="T128" i="1"/>
  <c r="U128" i="1"/>
  <c r="V128" i="1"/>
  <c r="W128" i="1"/>
  <c r="X128" i="1"/>
  <c r="Y128" i="1"/>
  <c r="Z128" i="1"/>
  <c r="AA128" i="1"/>
  <c r="AB128" i="1"/>
  <c r="AC128" i="1"/>
  <c r="S129" i="1"/>
  <c r="T129" i="1"/>
  <c r="U129" i="1"/>
  <c r="V129" i="1"/>
  <c r="W129" i="1"/>
  <c r="X129" i="1"/>
  <c r="Y129" i="1"/>
  <c r="Z129" i="1"/>
  <c r="AA129" i="1"/>
  <c r="AB129" i="1"/>
  <c r="AC129" i="1"/>
  <c r="S130" i="1"/>
  <c r="T130" i="1"/>
  <c r="U130" i="1"/>
  <c r="V130" i="1"/>
  <c r="W130" i="1"/>
  <c r="X130" i="1"/>
  <c r="Y130" i="1"/>
  <c r="Z130" i="1"/>
  <c r="AA130" i="1"/>
  <c r="AB130" i="1"/>
  <c r="AC130" i="1"/>
  <c r="S131" i="1"/>
  <c r="T131" i="1"/>
  <c r="U131" i="1"/>
  <c r="V131" i="1"/>
  <c r="W131" i="1"/>
  <c r="X131" i="1"/>
  <c r="Y131" i="1"/>
  <c r="Z131" i="1"/>
  <c r="AA131" i="1"/>
  <c r="AB131" i="1"/>
  <c r="AC131" i="1"/>
  <c r="S132" i="1"/>
  <c r="T132" i="1"/>
  <c r="U132" i="1"/>
  <c r="V132" i="1"/>
  <c r="W132" i="1"/>
  <c r="X132" i="1"/>
  <c r="Y132" i="1"/>
  <c r="Z132" i="1"/>
  <c r="AA132" i="1"/>
  <c r="AB132" i="1"/>
  <c r="AC132" i="1"/>
  <c r="S133" i="1"/>
  <c r="T133" i="1"/>
  <c r="U133" i="1"/>
  <c r="V133" i="1"/>
  <c r="W133" i="1"/>
  <c r="X133" i="1"/>
  <c r="Y133" i="1"/>
  <c r="Z133" i="1"/>
  <c r="AA133" i="1"/>
  <c r="AB133" i="1"/>
  <c r="AC133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AV134" i="1" l="1"/>
  <c r="BH120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J195" i="1"/>
  <c r="K195" i="1"/>
  <c r="L195" i="1"/>
  <c r="M195" i="1"/>
  <c r="N195" i="1"/>
  <c r="P195" i="1"/>
  <c r="Q195" i="1"/>
  <c r="R195" i="1"/>
  <c r="S195" i="1"/>
  <c r="T195" i="1"/>
  <c r="J178" i="1"/>
  <c r="K178" i="1"/>
  <c r="L178" i="1"/>
  <c r="M178" i="1"/>
  <c r="N178" i="1"/>
  <c r="P178" i="1"/>
  <c r="Q178" i="1"/>
  <c r="R178" i="1"/>
  <c r="T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AJ142" i="1" l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M69" i="1"/>
  <c r="N35" i="1"/>
  <c r="F15" i="2"/>
  <c r="F14" i="2"/>
  <c r="P220" i="1" l="1"/>
  <c r="Q213" i="1" l="1" a="1"/>
  <c r="Q213" i="1" s="1"/>
  <c r="K230" i="1"/>
  <c r="Q214" i="1" l="1"/>
  <c r="T213" i="1" s="1"/>
  <c r="R216" i="1"/>
  <c r="R214" i="1"/>
  <c r="R215" i="1"/>
  <c r="R213" i="1"/>
  <c r="Q216" i="1"/>
  <c r="Q215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Y178" i="1"/>
  <c r="Z178" i="1"/>
  <c r="AA178" i="1"/>
  <c r="AB178" i="1"/>
  <c r="AC178" i="1"/>
  <c r="AE178" i="1"/>
  <c r="AF178" i="1"/>
  <c r="AG178" i="1"/>
  <c r="AH178" i="1"/>
  <c r="Y179" i="1"/>
  <c r="Z179" i="1"/>
  <c r="AA179" i="1"/>
  <c r="AB179" i="1"/>
  <c r="AC179" i="1"/>
  <c r="AD179" i="1"/>
  <c r="AE179" i="1"/>
  <c r="AF179" i="1"/>
  <c r="AG179" i="1"/>
  <c r="AH179" i="1"/>
  <c r="AI179" i="1"/>
  <c r="Y180" i="1"/>
  <c r="Z180" i="1"/>
  <c r="AA180" i="1"/>
  <c r="AB180" i="1"/>
  <c r="AC180" i="1"/>
  <c r="AD180" i="1"/>
  <c r="AE180" i="1"/>
  <c r="AF180" i="1"/>
  <c r="AG180" i="1"/>
  <c r="AH180" i="1"/>
  <c r="AI180" i="1"/>
  <c r="Y181" i="1"/>
  <c r="Z181" i="1"/>
  <c r="AA181" i="1"/>
  <c r="AB181" i="1"/>
  <c r="AC181" i="1"/>
  <c r="AD181" i="1"/>
  <c r="AE181" i="1"/>
  <c r="AF181" i="1"/>
  <c r="AG181" i="1"/>
  <c r="AH181" i="1"/>
  <c r="AI181" i="1"/>
  <c r="Y182" i="1"/>
  <c r="Z182" i="1"/>
  <c r="AA182" i="1"/>
  <c r="AB182" i="1"/>
  <c r="AC182" i="1"/>
  <c r="AD182" i="1"/>
  <c r="AE182" i="1"/>
  <c r="AF182" i="1"/>
  <c r="AG182" i="1"/>
  <c r="AH182" i="1"/>
  <c r="AI182" i="1"/>
  <c r="Y183" i="1"/>
  <c r="Z183" i="1"/>
  <c r="AA183" i="1"/>
  <c r="AB183" i="1"/>
  <c r="AC183" i="1"/>
  <c r="AD183" i="1"/>
  <c r="AE183" i="1"/>
  <c r="AF183" i="1"/>
  <c r="AG183" i="1"/>
  <c r="AH183" i="1"/>
  <c r="AI183" i="1"/>
  <c r="Y184" i="1"/>
  <c r="Z184" i="1"/>
  <c r="AA184" i="1"/>
  <c r="AB184" i="1"/>
  <c r="AC184" i="1"/>
  <c r="AD184" i="1"/>
  <c r="AE184" i="1"/>
  <c r="AF184" i="1"/>
  <c r="AG184" i="1"/>
  <c r="AH184" i="1"/>
  <c r="AI184" i="1"/>
  <c r="Y185" i="1"/>
  <c r="Z185" i="1"/>
  <c r="AA185" i="1"/>
  <c r="AB185" i="1"/>
  <c r="AC185" i="1"/>
  <c r="AD185" i="1"/>
  <c r="AE185" i="1"/>
  <c r="AF185" i="1"/>
  <c r="AG185" i="1"/>
  <c r="AH185" i="1"/>
  <c r="AI185" i="1"/>
  <c r="Y186" i="1"/>
  <c r="Z186" i="1"/>
  <c r="AA186" i="1"/>
  <c r="AB186" i="1"/>
  <c r="AC186" i="1"/>
  <c r="AD186" i="1"/>
  <c r="AE186" i="1"/>
  <c r="AF186" i="1"/>
  <c r="AG186" i="1"/>
  <c r="AH186" i="1"/>
  <c r="AI186" i="1"/>
  <c r="Y187" i="1"/>
  <c r="Z187" i="1"/>
  <c r="AA187" i="1"/>
  <c r="AB187" i="1"/>
  <c r="AC187" i="1"/>
  <c r="AD187" i="1"/>
  <c r="AE187" i="1"/>
  <c r="AF187" i="1"/>
  <c r="AG187" i="1"/>
  <c r="AH187" i="1"/>
  <c r="AI187" i="1"/>
  <c r="Y188" i="1"/>
  <c r="Z188" i="1"/>
  <c r="AA188" i="1"/>
  <c r="AB188" i="1"/>
  <c r="AC188" i="1"/>
  <c r="AD188" i="1"/>
  <c r="AE188" i="1"/>
  <c r="AF188" i="1"/>
  <c r="AG188" i="1"/>
  <c r="AH188" i="1"/>
  <c r="AI188" i="1"/>
  <c r="Y189" i="1"/>
  <c r="Z189" i="1"/>
  <c r="AA189" i="1"/>
  <c r="AB189" i="1"/>
  <c r="AC189" i="1"/>
  <c r="AD189" i="1"/>
  <c r="AE189" i="1"/>
  <c r="AF189" i="1"/>
  <c r="AG189" i="1"/>
  <c r="AH189" i="1"/>
  <c r="AI189" i="1"/>
  <c r="Y190" i="1"/>
  <c r="Z190" i="1"/>
  <c r="AA190" i="1"/>
  <c r="AB190" i="1"/>
  <c r="AC190" i="1"/>
  <c r="AD190" i="1"/>
  <c r="AE190" i="1"/>
  <c r="AF190" i="1"/>
  <c r="AG190" i="1"/>
  <c r="AH190" i="1"/>
  <c r="AI190" i="1"/>
  <c r="Y191" i="1"/>
  <c r="Z191" i="1"/>
  <c r="AA191" i="1"/>
  <c r="AB191" i="1"/>
  <c r="AC191" i="1"/>
  <c r="AD191" i="1"/>
  <c r="AE191" i="1"/>
  <c r="AF191" i="1"/>
  <c r="AG191" i="1"/>
  <c r="AH191" i="1"/>
  <c r="AI191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Y159" i="1"/>
  <c r="Z159" i="1"/>
  <c r="AA159" i="1"/>
  <c r="AB159" i="1"/>
  <c r="AC159" i="1"/>
  <c r="AD159" i="1"/>
  <c r="AE159" i="1"/>
  <c r="AF159" i="1"/>
  <c r="AG159" i="1"/>
  <c r="AH159" i="1"/>
  <c r="AI159" i="1"/>
  <c r="Y160" i="1"/>
  <c r="Z160" i="1"/>
  <c r="AA160" i="1"/>
  <c r="AB160" i="1"/>
  <c r="AC160" i="1"/>
  <c r="AD160" i="1"/>
  <c r="AE160" i="1"/>
  <c r="AF160" i="1"/>
  <c r="AG160" i="1"/>
  <c r="AH160" i="1"/>
  <c r="AI160" i="1"/>
  <c r="Y161" i="1"/>
  <c r="Z161" i="1"/>
  <c r="AA161" i="1"/>
  <c r="AB161" i="1"/>
  <c r="AC161" i="1"/>
  <c r="AD161" i="1"/>
  <c r="AE161" i="1"/>
  <c r="AF161" i="1"/>
  <c r="AG161" i="1"/>
  <c r="AH161" i="1"/>
  <c r="AI161" i="1"/>
  <c r="Y162" i="1"/>
  <c r="Z162" i="1"/>
  <c r="AA162" i="1"/>
  <c r="AB162" i="1"/>
  <c r="AC162" i="1"/>
  <c r="AD162" i="1"/>
  <c r="AE162" i="1"/>
  <c r="AF162" i="1"/>
  <c r="AG162" i="1"/>
  <c r="AH162" i="1"/>
  <c r="AI162" i="1"/>
  <c r="Y163" i="1"/>
  <c r="Z163" i="1"/>
  <c r="AA163" i="1"/>
  <c r="AB163" i="1"/>
  <c r="AC163" i="1"/>
  <c r="AD163" i="1"/>
  <c r="AE163" i="1"/>
  <c r="AF163" i="1"/>
  <c r="AG163" i="1"/>
  <c r="AH163" i="1"/>
  <c r="AI163" i="1"/>
  <c r="Y164" i="1"/>
  <c r="Z164" i="1"/>
  <c r="AA164" i="1"/>
  <c r="AB164" i="1"/>
  <c r="AC164" i="1"/>
  <c r="AD164" i="1"/>
  <c r="AE164" i="1"/>
  <c r="AF164" i="1"/>
  <c r="AG164" i="1"/>
  <c r="AH164" i="1"/>
  <c r="AI164" i="1"/>
  <c r="Y165" i="1"/>
  <c r="Z165" i="1"/>
  <c r="AA165" i="1"/>
  <c r="AB165" i="1"/>
  <c r="AC165" i="1"/>
  <c r="AD165" i="1"/>
  <c r="AE165" i="1"/>
  <c r="AF165" i="1"/>
  <c r="AG165" i="1"/>
  <c r="AH165" i="1"/>
  <c r="AI165" i="1"/>
  <c r="Y166" i="1"/>
  <c r="Z166" i="1"/>
  <c r="AA166" i="1"/>
  <c r="AB166" i="1"/>
  <c r="AC166" i="1"/>
  <c r="AD166" i="1"/>
  <c r="AE166" i="1"/>
  <c r="AF166" i="1"/>
  <c r="AG166" i="1"/>
  <c r="AH166" i="1"/>
  <c r="AI166" i="1"/>
  <c r="Y167" i="1"/>
  <c r="Z167" i="1"/>
  <c r="AA167" i="1"/>
  <c r="AB167" i="1"/>
  <c r="AC167" i="1"/>
  <c r="AD167" i="1"/>
  <c r="AE167" i="1"/>
  <c r="AF167" i="1"/>
  <c r="AG167" i="1"/>
  <c r="AH167" i="1"/>
  <c r="AI167" i="1"/>
  <c r="Y168" i="1"/>
  <c r="Z168" i="1"/>
  <c r="AA168" i="1"/>
  <c r="AB168" i="1"/>
  <c r="AC168" i="1"/>
  <c r="AD168" i="1"/>
  <c r="AE168" i="1"/>
  <c r="AF168" i="1"/>
  <c r="AG168" i="1"/>
  <c r="AH168" i="1"/>
  <c r="AI168" i="1"/>
  <c r="Y169" i="1"/>
  <c r="Z169" i="1"/>
  <c r="AA169" i="1"/>
  <c r="AB169" i="1"/>
  <c r="AC169" i="1"/>
  <c r="AD169" i="1"/>
  <c r="AE169" i="1"/>
  <c r="AF169" i="1"/>
  <c r="AG169" i="1"/>
  <c r="AH169" i="1"/>
  <c r="AI169" i="1"/>
  <c r="Y170" i="1"/>
  <c r="Z170" i="1"/>
  <c r="AA170" i="1"/>
  <c r="AB170" i="1"/>
  <c r="AC170" i="1"/>
  <c r="AD170" i="1"/>
  <c r="AE170" i="1"/>
  <c r="AF170" i="1"/>
  <c r="AG170" i="1"/>
  <c r="AH170" i="1"/>
  <c r="AI170" i="1"/>
  <c r="Y171" i="1"/>
  <c r="Z171" i="1"/>
  <c r="AA171" i="1"/>
  <c r="AB171" i="1"/>
  <c r="AC171" i="1"/>
  <c r="AD171" i="1"/>
  <c r="AE171" i="1"/>
  <c r="AF171" i="1"/>
  <c r="AG171" i="1"/>
  <c r="AH171" i="1"/>
  <c r="AI171" i="1"/>
  <c r="Y172" i="1"/>
  <c r="Z172" i="1"/>
  <c r="AA172" i="1"/>
  <c r="AB172" i="1"/>
  <c r="AC172" i="1"/>
  <c r="AD172" i="1"/>
  <c r="AE172" i="1"/>
  <c r="AF172" i="1"/>
  <c r="AG172" i="1"/>
  <c r="AH172" i="1"/>
  <c r="AI172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213" i="1" l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J159" i="1"/>
  <c r="K159" i="1"/>
  <c r="L159" i="1"/>
  <c r="M159" i="1"/>
  <c r="N159" i="1"/>
  <c r="O159" i="1"/>
  <c r="O173" i="1" s="1"/>
  <c r="P159" i="1"/>
  <c r="Q159" i="1"/>
  <c r="R159" i="1"/>
  <c r="S159" i="1"/>
  <c r="T159" i="1"/>
  <c r="J160" i="1"/>
  <c r="K160" i="1"/>
  <c r="L160" i="1"/>
  <c r="M160" i="1"/>
  <c r="N160" i="1"/>
  <c r="O160" i="1"/>
  <c r="P160" i="1"/>
  <c r="Q160" i="1"/>
  <c r="R160" i="1"/>
  <c r="S160" i="1"/>
  <c r="T160" i="1"/>
  <c r="J161" i="1"/>
  <c r="K161" i="1"/>
  <c r="L161" i="1"/>
  <c r="M161" i="1"/>
  <c r="N161" i="1"/>
  <c r="O161" i="1"/>
  <c r="P161" i="1"/>
  <c r="Q161" i="1"/>
  <c r="R161" i="1"/>
  <c r="S161" i="1"/>
  <c r="T161" i="1"/>
  <c r="J162" i="1"/>
  <c r="K162" i="1"/>
  <c r="L162" i="1"/>
  <c r="M162" i="1"/>
  <c r="N162" i="1"/>
  <c r="O162" i="1"/>
  <c r="P162" i="1"/>
  <c r="Q162" i="1"/>
  <c r="R162" i="1"/>
  <c r="S162" i="1"/>
  <c r="T162" i="1"/>
  <c r="J163" i="1"/>
  <c r="K163" i="1"/>
  <c r="L163" i="1"/>
  <c r="M163" i="1"/>
  <c r="N163" i="1"/>
  <c r="O163" i="1"/>
  <c r="P163" i="1"/>
  <c r="Q163" i="1"/>
  <c r="R163" i="1"/>
  <c r="S163" i="1"/>
  <c r="T163" i="1"/>
  <c r="J164" i="1"/>
  <c r="K164" i="1"/>
  <c r="L164" i="1"/>
  <c r="M164" i="1"/>
  <c r="N164" i="1"/>
  <c r="O164" i="1"/>
  <c r="P164" i="1"/>
  <c r="Q164" i="1"/>
  <c r="R164" i="1"/>
  <c r="S164" i="1"/>
  <c r="T164" i="1"/>
  <c r="J165" i="1"/>
  <c r="K165" i="1"/>
  <c r="L165" i="1"/>
  <c r="M165" i="1"/>
  <c r="N165" i="1"/>
  <c r="O165" i="1"/>
  <c r="P165" i="1"/>
  <c r="Q165" i="1"/>
  <c r="R165" i="1"/>
  <c r="S165" i="1"/>
  <c r="T165" i="1"/>
  <c r="J166" i="1"/>
  <c r="K166" i="1"/>
  <c r="L166" i="1"/>
  <c r="M166" i="1"/>
  <c r="N166" i="1"/>
  <c r="O166" i="1"/>
  <c r="P166" i="1"/>
  <c r="Q166" i="1"/>
  <c r="R166" i="1"/>
  <c r="S166" i="1"/>
  <c r="T166" i="1"/>
  <c r="J167" i="1"/>
  <c r="K167" i="1"/>
  <c r="L167" i="1"/>
  <c r="M167" i="1"/>
  <c r="N167" i="1"/>
  <c r="O167" i="1"/>
  <c r="P167" i="1"/>
  <c r="Q167" i="1"/>
  <c r="R167" i="1"/>
  <c r="S167" i="1"/>
  <c r="T167" i="1"/>
  <c r="J168" i="1"/>
  <c r="K168" i="1"/>
  <c r="L168" i="1"/>
  <c r="M168" i="1"/>
  <c r="N168" i="1"/>
  <c r="O168" i="1"/>
  <c r="P168" i="1"/>
  <c r="Q168" i="1"/>
  <c r="R168" i="1"/>
  <c r="S168" i="1"/>
  <c r="T168" i="1"/>
  <c r="J169" i="1"/>
  <c r="K169" i="1"/>
  <c r="L169" i="1"/>
  <c r="M169" i="1"/>
  <c r="N169" i="1"/>
  <c r="O169" i="1"/>
  <c r="P169" i="1"/>
  <c r="Q169" i="1"/>
  <c r="R169" i="1"/>
  <c r="S169" i="1"/>
  <c r="T169" i="1"/>
  <c r="J170" i="1"/>
  <c r="K170" i="1"/>
  <c r="L170" i="1"/>
  <c r="M170" i="1"/>
  <c r="N170" i="1"/>
  <c r="O170" i="1"/>
  <c r="P170" i="1"/>
  <c r="Q170" i="1"/>
  <c r="R170" i="1"/>
  <c r="S170" i="1"/>
  <c r="T170" i="1"/>
  <c r="J171" i="1"/>
  <c r="K171" i="1"/>
  <c r="L171" i="1"/>
  <c r="M171" i="1"/>
  <c r="N171" i="1"/>
  <c r="O171" i="1"/>
  <c r="P171" i="1"/>
  <c r="Q171" i="1"/>
  <c r="R171" i="1"/>
  <c r="S171" i="1"/>
  <c r="T171" i="1"/>
  <c r="J172" i="1"/>
  <c r="K172" i="1"/>
  <c r="L172" i="1"/>
  <c r="M172" i="1"/>
  <c r="N172" i="1"/>
  <c r="O172" i="1"/>
  <c r="P172" i="1"/>
  <c r="Q172" i="1"/>
  <c r="R172" i="1"/>
  <c r="S172" i="1"/>
  <c r="T172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R52" i="1"/>
  <c r="S52" i="1"/>
  <c r="T52" i="1"/>
  <c r="U52" i="1"/>
  <c r="V52" i="1"/>
  <c r="X52" i="1"/>
  <c r="Y52" i="1"/>
  <c r="Z52" i="1"/>
  <c r="AA52" i="1"/>
  <c r="R53" i="1"/>
  <c r="S53" i="1"/>
  <c r="T53" i="1"/>
  <c r="U53" i="1"/>
  <c r="V53" i="1"/>
  <c r="W53" i="1"/>
  <c r="X53" i="1"/>
  <c r="Y53" i="1"/>
  <c r="Z53" i="1"/>
  <c r="AA53" i="1"/>
  <c r="AB53" i="1"/>
  <c r="R54" i="1"/>
  <c r="S54" i="1"/>
  <c r="T54" i="1"/>
  <c r="U54" i="1"/>
  <c r="V54" i="1"/>
  <c r="W54" i="1"/>
  <c r="X54" i="1"/>
  <c r="Y54" i="1"/>
  <c r="Z54" i="1"/>
  <c r="AA54" i="1"/>
  <c r="AB54" i="1"/>
  <c r="R55" i="1"/>
  <c r="S55" i="1"/>
  <c r="T55" i="1"/>
  <c r="U55" i="1"/>
  <c r="V55" i="1"/>
  <c r="W55" i="1"/>
  <c r="X55" i="1"/>
  <c r="Y55" i="1"/>
  <c r="Z55" i="1"/>
  <c r="AA55" i="1"/>
  <c r="AB55" i="1"/>
  <c r="R56" i="1"/>
  <c r="S56" i="1"/>
  <c r="T56" i="1"/>
  <c r="U56" i="1"/>
  <c r="V56" i="1"/>
  <c r="W56" i="1"/>
  <c r="X56" i="1"/>
  <c r="Y56" i="1"/>
  <c r="Z56" i="1"/>
  <c r="AA56" i="1"/>
  <c r="AB56" i="1"/>
  <c r="R57" i="1"/>
  <c r="S57" i="1"/>
  <c r="T57" i="1"/>
  <c r="U57" i="1"/>
  <c r="V57" i="1"/>
  <c r="W57" i="1"/>
  <c r="X57" i="1"/>
  <c r="Y57" i="1"/>
  <c r="Z57" i="1"/>
  <c r="AA57" i="1"/>
  <c r="AB57" i="1"/>
  <c r="R58" i="1"/>
  <c r="S58" i="1"/>
  <c r="T58" i="1"/>
  <c r="U58" i="1"/>
  <c r="V58" i="1"/>
  <c r="W58" i="1"/>
  <c r="X58" i="1"/>
  <c r="Y58" i="1"/>
  <c r="Z58" i="1"/>
  <c r="AA58" i="1"/>
  <c r="AB58" i="1"/>
  <c r="R59" i="1"/>
  <c r="S59" i="1"/>
  <c r="T59" i="1"/>
  <c r="U59" i="1"/>
  <c r="V59" i="1"/>
  <c r="W59" i="1"/>
  <c r="X59" i="1"/>
  <c r="Y59" i="1"/>
  <c r="Z59" i="1"/>
  <c r="AA59" i="1"/>
  <c r="AB59" i="1"/>
  <c r="R60" i="1"/>
  <c r="S60" i="1"/>
  <c r="T60" i="1"/>
  <c r="U60" i="1"/>
  <c r="V60" i="1"/>
  <c r="W60" i="1"/>
  <c r="X60" i="1"/>
  <c r="Y60" i="1"/>
  <c r="Z60" i="1"/>
  <c r="AA60" i="1"/>
  <c r="AB60" i="1"/>
  <c r="R61" i="1"/>
  <c r="S61" i="1"/>
  <c r="T61" i="1"/>
  <c r="U61" i="1"/>
  <c r="V61" i="1"/>
  <c r="W61" i="1"/>
  <c r="X61" i="1"/>
  <c r="Y61" i="1"/>
  <c r="Z61" i="1"/>
  <c r="AA61" i="1"/>
  <c r="AB61" i="1"/>
  <c r="R62" i="1"/>
  <c r="S62" i="1"/>
  <c r="T62" i="1"/>
  <c r="U62" i="1"/>
  <c r="V62" i="1"/>
  <c r="W62" i="1"/>
  <c r="X62" i="1"/>
  <c r="Y62" i="1"/>
  <c r="Z62" i="1"/>
  <c r="AA62" i="1"/>
  <c r="AB62" i="1"/>
  <c r="R63" i="1"/>
  <c r="S63" i="1"/>
  <c r="T63" i="1"/>
  <c r="U63" i="1"/>
  <c r="V63" i="1"/>
  <c r="W63" i="1"/>
  <c r="X63" i="1"/>
  <c r="Y63" i="1"/>
  <c r="Z63" i="1"/>
  <c r="AA63" i="1"/>
  <c r="AB63" i="1"/>
  <c r="R64" i="1"/>
  <c r="S64" i="1"/>
  <c r="T64" i="1"/>
  <c r="U64" i="1"/>
  <c r="V64" i="1"/>
  <c r="W64" i="1"/>
  <c r="X64" i="1"/>
  <c r="Y64" i="1"/>
  <c r="Z64" i="1"/>
  <c r="AA64" i="1"/>
  <c r="AB64" i="1"/>
  <c r="R65" i="1"/>
  <c r="S65" i="1"/>
  <c r="T65" i="1"/>
  <c r="U65" i="1"/>
  <c r="V65" i="1"/>
  <c r="W65" i="1"/>
  <c r="X65" i="1"/>
  <c r="Y65" i="1"/>
  <c r="Z65" i="1"/>
  <c r="AA65" i="1"/>
  <c r="AB65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Y141" i="1"/>
  <c r="Z141" i="1"/>
  <c r="AA141" i="1"/>
  <c r="AB141" i="1"/>
  <c r="AC141" i="1"/>
  <c r="AD141" i="1"/>
  <c r="AE141" i="1"/>
  <c r="AF141" i="1"/>
  <c r="AG141" i="1"/>
  <c r="AH141" i="1"/>
  <c r="AI141" i="1"/>
  <c r="Y142" i="1"/>
  <c r="Z142" i="1"/>
  <c r="AA142" i="1"/>
  <c r="AB142" i="1"/>
  <c r="AC142" i="1"/>
  <c r="AD142" i="1"/>
  <c r="AE142" i="1"/>
  <c r="AF142" i="1"/>
  <c r="AG142" i="1"/>
  <c r="AH142" i="1"/>
  <c r="AI142" i="1"/>
  <c r="Y143" i="1"/>
  <c r="Z143" i="1"/>
  <c r="AA143" i="1"/>
  <c r="AB143" i="1"/>
  <c r="AC143" i="1"/>
  <c r="AD143" i="1"/>
  <c r="AE143" i="1"/>
  <c r="AF143" i="1"/>
  <c r="AG143" i="1"/>
  <c r="AH143" i="1"/>
  <c r="AI143" i="1"/>
  <c r="Z144" i="1"/>
  <c r="AA144" i="1"/>
  <c r="AB144" i="1"/>
  <c r="AC144" i="1"/>
  <c r="AD144" i="1"/>
  <c r="AE144" i="1"/>
  <c r="AF144" i="1"/>
  <c r="AG144" i="1"/>
  <c r="AH144" i="1"/>
  <c r="AI144" i="1"/>
  <c r="Y145" i="1"/>
  <c r="Z145" i="1"/>
  <c r="AA145" i="1"/>
  <c r="AB145" i="1"/>
  <c r="AC145" i="1"/>
  <c r="AD145" i="1"/>
  <c r="AE145" i="1"/>
  <c r="AF145" i="1"/>
  <c r="AG145" i="1"/>
  <c r="AH145" i="1"/>
  <c r="AI145" i="1"/>
  <c r="Y146" i="1"/>
  <c r="Z146" i="1"/>
  <c r="AA146" i="1"/>
  <c r="AB146" i="1"/>
  <c r="AC146" i="1"/>
  <c r="AD146" i="1"/>
  <c r="AE146" i="1"/>
  <c r="AF146" i="1"/>
  <c r="AG146" i="1"/>
  <c r="AH146" i="1"/>
  <c r="AI146" i="1"/>
  <c r="Y147" i="1"/>
  <c r="Z147" i="1"/>
  <c r="AA147" i="1"/>
  <c r="AB147" i="1"/>
  <c r="AC147" i="1"/>
  <c r="AD147" i="1"/>
  <c r="AE147" i="1"/>
  <c r="AF147" i="1"/>
  <c r="AG147" i="1"/>
  <c r="AH147" i="1"/>
  <c r="AI147" i="1"/>
  <c r="Y148" i="1"/>
  <c r="Z148" i="1"/>
  <c r="AA148" i="1"/>
  <c r="AB148" i="1"/>
  <c r="AC148" i="1"/>
  <c r="AD148" i="1"/>
  <c r="AE148" i="1"/>
  <c r="AF148" i="1"/>
  <c r="AG148" i="1"/>
  <c r="AH148" i="1"/>
  <c r="AI148" i="1"/>
  <c r="Y149" i="1"/>
  <c r="Z149" i="1"/>
  <c r="AA149" i="1"/>
  <c r="AB149" i="1"/>
  <c r="AC149" i="1"/>
  <c r="AD149" i="1"/>
  <c r="AE149" i="1"/>
  <c r="AF149" i="1"/>
  <c r="AG149" i="1"/>
  <c r="AH149" i="1"/>
  <c r="AI149" i="1"/>
  <c r="Y150" i="1"/>
  <c r="Z150" i="1"/>
  <c r="AA150" i="1"/>
  <c r="AB150" i="1"/>
  <c r="AC150" i="1"/>
  <c r="AD150" i="1"/>
  <c r="AE150" i="1"/>
  <c r="AF150" i="1"/>
  <c r="AG150" i="1"/>
  <c r="AH150" i="1"/>
  <c r="AI150" i="1"/>
  <c r="Y151" i="1"/>
  <c r="Z151" i="1"/>
  <c r="AA151" i="1"/>
  <c r="AB151" i="1"/>
  <c r="AC151" i="1"/>
  <c r="AD151" i="1"/>
  <c r="AE151" i="1"/>
  <c r="AF151" i="1"/>
  <c r="AG151" i="1"/>
  <c r="AH151" i="1"/>
  <c r="AI151" i="1"/>
  <c r="Y152" i="1"/>
  <c r="Z152" i="1"/>
  <c r="AA152" i="1"/>
  <c r="AB152" i="1"/>
  <c r="AC152" i="1"/>
  <c r="AD152" i="1"/>
  <c r="AE152" i="1"/>
  <c r="AF152" i="1"/>
  <c r="AG152" i="1"/>
  <c r="AH152" i="1"/>
  <c r="AI152" i="1"/>
  <c r="Y153" i="1"/>
  <c r="Z153" i="1"/>
  <c r="AA153" i="1"/>
  <c r="AB153" i="1"/>
  <c r="AC153" i="1"/>
  <c r="AD153" i="1"/>
  <c r="AE153" i="1"/>
  <c r="AF153" i="1"/>
  <c r="AG153" i="1"/>
  <c r="AH153" i="1"/>
  <c r="AI153" i="1"/>
  <c r="Y154" i="1"/>
  <c r="Z154" i="1"/>
  <c r="AA154" i="1"/>
  <c r="AB154" i="1"/>
  <c r="AC154" i="1"/>
  <c r="AD154" i="1"/>
  <c r="AE154" i="1"/>
  <c r="AF154" i="1"/>
  <c r="AG154" i="1"/>
  <c r="AH154" i="1"/>
  <c r="AI154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41" i="1"/>
  <c r="T141" i="1"/>
  <c r="AI178" i="1" s="1"/>
  <c r="J141" i="1"/>
  <c r="K141" i="1"/>
  <c r="L141" i="1"/>
  <c r="M141" i="1"/>
  <c r="N141" i="1"/>
  <c r="P141" i="1"/>
  <c r="Q141" i="1"/>
  <c r="R141" i="1"/>
  <c r="S141" i="1"/>
  <c r="J142" i="1"/>
  <c r="K142" i="1"/>
  <c r="L142" i="1"/>
  <c r="M142" i="1"/>
  <c r="N142" i="1"/>
  <c r="O142" i="1"/>
  <c r="P142" i="1"/>
  <c r="Q142" i="1"/>
  <c r="R142" i="1"/>
  <c r="S142" i="1"/>
  <c r="T142" i="1"/>
  <c r="J143" i="1"/>
  <c r="K143" i="1"/>
  <c r="L143" i="1"/>
  <c r="M143" i="1"/>
  <c r="N143" i="1"/>
  <c r="O143" i="1"/>
  <c r="P143" i="1"/>
  <c r="Q143" i="1"/>
  <c r="R143" i="1"/>
  <c r="S143" i="1"/>
  <c r="T143" i="1"/>
  <c r="J144" i="1"/>
  <c r="K144" i="1"/>
  <c r="L144" i="1"/>
  <c r="M144" i="1"/>
  <c r="N144" i="1"/>
  <c r="O144" i="1"/>
  <c r="P144" i="1"/>
  <c r="Q144" i="1"/>
  <c r="R144" i="1"/>
  <c r="S144" i="1"/>
  <c r="T144" i="1"/>
  <c r="J145" i="1"/>
  <c r="K145" i="1"/>
  <c r="L145" i="1"/>
  <c r="M145" i="1"/>
  <c r="N145" i="1"/>
  <c r="O145" i="1"/>
  <c r="P145" i="1"/>
  <c r="Q145" i="1"/>
  <c r="R145" i="1"/>
  <c r="S145" i="1"/>
  <c r="T145" i="1"/>
  <c r="J146" i="1"/>
  <c r="K146" i="1"/>
  <c r="L146" i="1"/>
  <c r="M146" i="1"/>
  <c r="N146" i="1"/>
  <c r="O146" i="1"/>
  <c r="P146" i="1"/>
  <c r="Q146" i="1"/>
  <c r="R146" i="1"/>
  <c r="S146" i="1"/>
  <c r="T146" i="1"/>
  <c r="J147" i="1"/>
  <c r="K147" i="1"/>
  <c r="L147" i="1"/>
  <c r="M147" i="1"/>
  <c r="N147" i="1"/>
  <c r="O147" i="1"/>
  <c r="P147" i="1"/>
  <c r="Q147" i="1"/>
  <c r="R147" i="1"/>
  <c r="S147" i="1"/>
  <c r="T147" i="1"/>
  <c r="J148" i="1"/>
  <c r="K148" i="1"/>
  <c r="L148" i="1"/>
  <c r="M148" i="1"/>
  <c r="N148" i="1"/>
  <c r="O148" i="1"/>
  <c r="P148" i="1"/>
  <c r="Q148" i="1"/>
  <c r="R148" i="1"/>
  <c r="S148" i="1"/>
  <c r="T148" i="1"/>
  <c r="J149" i="1"/>
  <c r="K149" i="1"/>
  <c r="L149" i="1"/>
  <c r="M149" i="1"/>
  <c r="N149" i="1"/>
  <c r="O149" i="1"/>
  <c r="P149" i="1"/>
  <c r="Q149" i="1"/>
  <c r="R149" i="1"/>
  <c r="S149" i="1"/>
  <c r="T149" i="1"/>
  <c r="J150" i="1"/>
  <c r="K150" i="1"/>
  <c r="L150" i="1"/>
  <c r="M150" i="1"/>
  <c r="N150" i="1"/>
  <c r="O150" i="1"/>
  <c r="P150" i="1"/>
  <c r="Q150" i="1"/>
  <c r="R150" i="1"/>
  <c r="S150" i="1"/>
  <c r="T150" i="1"/>
  <c r="J151" i="1"/>
  <c r="K151" i="1"/>
  <c r="L151" i="1"/>
  <c r="M151" i="1"/>
  <c r="N151" i="1"/>
  <c r="O151" i="1"/>
  <c r="P151" i="1"/>
  <c r="Q151" i="1"/>
  <c r="R151" i="1"/>
  <c r="S151" i="1"/>
  <c r="T151" i="1"/>
  <c r="J152" i="1"/>
  <c r="K152" i="1"/>
  <c r="L152" i="1"/>
  <c r="M152" i="1"/>
  <c r="N152" i="1"/>
  <c r="O152" i="1"/>
  <c r="P152" i="1"/>
  <c r="Q152" i="1"/>
  <c r="R152" i="1"/>
  <c r="S152" i="1"/>
  <c r="T152" i="1"/>
  <c r="J153" i="1"/>
  <c r="K153" i="1"/>
  <c r="L153" i="1"/>
  <c r="M153" i="1"/>
  <c r="N153" i="1"/>
  <c r="O153" i="1"/>
  <c r="P153" i="1"/>
  <c r="Q153" i="1"/>
  <c r="R153" i="1"/>
  <c r="S153" i="1"/>
  <c r="T153" i="1"/>
  <c r="J154" i="1"/>
  <c r="K154" i="1"/>
  <c r="L154" i="1"/>
  <c r="M154" i="1"/>
  <c r="N154" i="1"/>
  <c r="O154" i="1"/>
  <c r="P154" i="1"/>
  <c r="Q154" i="1"/>
  <c r="R154" i="1"/>
  <c r="S154" i="1"/>
  <c r="T154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B148" i="1"/>
  <c r="E148" i="1" s="1"/>
  <c r="E147" i="1"/>
  <c r="B147" i="1"/>
  <c r="B146" i="1"/>
  <c r="E146" i="1" s="1"/>
  <c r="E145" i="1"/>
  <c r="B145" i="1"/>
  <c r="B144" i="1"/>
  <c r="E144" i="1" s="1"/>
  <c r="E143" i="1"/>
  <c r="B143" i="1"/>
  <c r="B142" i="1"/>
  <c r="E142" i="1" s="1"/>
  <c r="E141" i="1"/>
  <c r="B141" i="1"/>
  <c r="B140" i="1"/>
  <c r="E140" i="1" s="1"/>
  <c r="E139" i="1"/>
  <c r="B139" i="1"/>
  <c r="B138" i="1"/>
  <c r="E138" i="1" s="1"/>
  <c r="M48" i="1"/>
  <c r="M82" i="1" s="1"/>
  <c r="L48" i="1"/>
  <c r="L82" i="1" s="1"/>
  <c r="K48" i="1"/>
  <c r="K82" i="1" s="1"/>
  <c r="K133" i="1" s="1"/>
  <c r="J48" i="1"/>
  <c r="J82" i="1" s="1"/>
  <c r="I48" i="1"/>
  <c r="I82" i="1" s="1"/>
  <c r="H48" i="1"/>
  <c r="H82" i="1" s="1"/>
  <c r="G48" i="1"/>
  <c r="G82" i="1" s="1"/>
  <c r="F48" i="1"/>
  <c r="F82" i="1" s="1"/>
  <c r="F133" i="1" s="1"/>
  <c r="E48" i="1"/>
  <c r="E82" i="1" s="1"/>
  <c r="D48" i="1"/>
  <c r="D82" i="1" s="1"/>
  <c r="C48" i="1"/>
  <c r="C82" i="1" s="1"/>
  <c r="C116" i="1" s="1"/>
  <c r="B48" i="1"/>
  <c r="B82" i="1" s="1"/>
  <c r="M47" i="1"/>
  <c r="M81" i="1" s="1"/>
  <c r="L47" i="1"/>
  <c r="L81" i="1" s="1"/>
  <c r="K47" i="1"/>
  <c r="K81" i="1" s="1"/>
  <c r="J47" i="1"/>
  <c r="J81" i="1" s="1"/>
  <c r="J115" i="1" s="1"/>
  <c r="I47" i="1"/>
  <c r="I81" i="1" s="1"/>
  <c r="H47" i="1"/>
  <c r="H81" i="1" s="1"/>
  <c r="G47" i="1"/>
  <c r="G81" i="1" s="1"/>
  <c r="G132" i="1" s="1"/>
  <c r="F47" i="1"/>
  <c r="F81" i="1" s="1"/>
  <c r="E47" i="1"/>
  <c r="E81" i="1" s="1"/>
  <c r="D47" i="1"/>
  <c r="D81" i="1" s="1"/>
  <c r="C47" i="1"/>
  <c r="C81" i="1" s="1"/>
  <c r="B47" i="1"/>
  <c r="B81" i="1" s="1"/>
  <c r="B132" i="1" s="1"/>
  <c r="L46" i="1"/>
  <c r="L80" i="1" s="1"/>
  <c r="J46" i="1"/>
  <c r="J80" i="1" s="1"/>
  <c r="H46" i="1"/>
  <c r="H80" i="1" s="1"/>
  <c r="F46" i="1"/>
  <c r="F80" i="1" s="1"/>
  <c r="D46" i="1"/>
  <c r="D80" i="1" s="1"/>
  <c r="B46" i="1"/>
  <c r="B80" i="1" s="1"/>
  <c r="M45" i="1"/>
  <c r="M79" i="1" s="1"/>
  <c r="L45" i="1"/>
  <c r="L79" i="1" s="1"/>
  <c r="K45" i="1"/>
  <c r="K79" i="1" s="1"/>
  <c r="J45" i="1"/>
  <c r="J79" i="1" s="1"/>
  <c r="J130" i="1" s="1"/>
  <c r="I45" i="1"/>
  <c r="I79" i="1" s="1"/>
  <c r="H45" i="1"/>
  <c r="H79" i="1" s="1"/>
  <c r="G45" i="1"/>
  <c r="G79" i="1" s="1"/>
  <c r="G113" i="1" s="1"/>
  <c r="F45" i="1"/>
  <c r="F79" i="1" s="1"/>
  <c r="E45" i="1"/>
  <c r="E79" i="1" s="1"/>
  <c r="D45" i="1"/>
  <c r="D79" i="1" s="1"/>
  <c r="C45" i="1"/>
  <c r="C79" i="1" s="1"/>
  <c r="B45" i="1"/>
  <c r="B79" i="1" s="1"/>
  <c r="B113" i="1" s="1"/>
  <c r="M44" i="1"/>
  <c r="M78" i="1" s="1"/>
  <c r="L44" i="1"/>
  <c r="L78" i="1" s="1"/>
  <c r="K44" i="1"/>
  <c r="K78" i="1" s="1"/>
  <c r="K129" i="1" s="1"/>
  <c r="J44" i="1"/>
  <c r="J78" i="1" s="1"/>
  <c r="I44" i="1"/>
  <c r="I78" i="1" s="1"/>
  <c r="H44" i="1"/>
  <c r="H78" i="1" s="1"/>
  <c r="G44" i="1"/>
  <c r="G78" i="1" s="1"/>
  <c r="F44" i="1"/>
  <c r="F78" i="1" s="1"/>
  <c r="F129" i="1" s="1"/>
  <c r="E44" i="1"/>
  <c r="E78" i="1" s="1"/>
  <c r="D44" i="1"/>
  <c r="D78" i="1" s="1"/>
  <c r="C44" i="1"/>
  <c r="C78" i="1" s="1"/>
  <c r="C112" i="1" s="1"/>
  <c r="B44" i="1"/>
  <c r="N44" i="1" s="1"/>
  <c r="M43" i="1"/>
  <c r="M77" i="1" s="1"/>
  <c r="L43" i="1"/>
  <c r="L77" i="1" s="1"/>
  <c r="K43" i="1"/>
  <c r="K77" i="1" s="1"/>
  <c r="J43" i="1"/>
  <c r="J77" i="1" s="1"/>
  <c r="I43" i="1"/>
  <c r="I77" i="1" s="1"/>
  <c r="H43" i="1"/>
  <c r="H77" i="1" s="1"/>
  <c r="G43" i="1"/>
  <c r="G77" i="1" s="1"/>
  <c r="F43" i="1"/>
  <c r="F77" i="1" s="1"/>
  <c r="E43" i="1"/>
  <c r="E77" i="1" s="1"/>
  <c r="D43" i="1"/>
  <c r="D77" i="1" s="1"/>
  <c r="C43" i="1"/>
  <c r="C77" i="1" s="1"/>
  <c r="B43" i="1"/>
  <c r="N43" i="1" s="1"/>
  <c r="M42" i="1"/>
  <c r="M76" i="1" s="1"/>
  <c r="L42" i="1"/>
  <c r="L76" i="1" s="1"/>
  <c r="K42" i="1"/>
  <c r="K76" i="1" s="1"/>
  <c r="J42" i="1"/>
  <c r="J76" i="1" s="1"/>
  <c r="I42" i="1"/>
  <c r="I76" i="1" s="1"/>
  <c r="H42" i="1"/>
  <c r="H76" i="1" s="1"/>
  <c r="G42" i="1"/>
  <c r="G76" i="1" s="1"/>
  <c r="F42" i="1"/>
  <c r="F76" i="1" s="1"/>
  <c r="E42" i="1"/>
  <c r="E76" i="1" s="1"/>
  <c r="D42" i="1"/>
  <c r="D76" i="1" s="1"/>
  <c r="C42" i="1"/>
  <c r="C76" i="1" s="1"/>
  <c r="B42" i="1"/>
  <c r="N42" i="1" s="1"/>
  <c r="M41" i="1"/>
  <c r="M75" i="1" s="1"/>
  <c r="L41" i="1"/>
  <c r="L75" i="1" s="1"/>
  <c r="K41" i="1"/>
  <c r="K75" i="1" s="1"/>
  <c r="J41" i="1"/>
  <c r="J75" i="1" s="1"/>
  <c r="I41" i="1"/>
  <c r="I75" i="1" s="1"/>
  <c r="H41" i="1"/>
  <c r="H75" i="1" s="1"/>
  <c r="G41" i="1"/>
  <c r="G75" i="1" s="1"/>
  <c r="F41" i="1"/>
  <c r="F75" i="1" s="1"/>
  <c r="E41" i="1"/>
  <c r="E75" i="1" s="1"/>
  <c r="D41" i="1"/>
  <c r="D75" i="1" s="1"/>
  <c r="C41" i="1"/>
  <c r="C75" i="1" s="1"/>
  <c r="B41" i="1"/>
  <c r="B75" i="1" s="1"/>
  <c r="M40" i="1"/>
  <c r="M74" i="1" s="1"/>
  <c r="L40" i="1"/>
  <c r="L74" i="1" s="1"/>
  <c r="K40" i="1"/>
  <c r="K74" i="1" s="1"/>
  <c r="J40" i="1"/>
  <c r="J74" i="1" s="1"/>
  <c r="I40" i="1"/>
  <c r="I74" i="1" s="1"/>
  <c r="H40" i="1"/>
  <c r="H74" i="1" s="1"/>
  <c r="G40" i="1"/>
  <c r="G74" i="1" s="1"/>
  <c r="F40" i="1"/>
  <c r="F74" i="1" s="1"/>
  <c r="E40" i="1"/>
  <c r="E74" i="1" s="1"/>
  <c r="D40" i="1"/>
  <c r="D74" i="1" s="1"/>
  <c r="C40" i="1"/>
  <c r="C74" i="1" s="1"/>
  <c r="B40" i="1"/>
  <c r="N40" i="1" s="1"/>
  <c r="M39" i="1"/>
  <c r="M73" i="1" s="1"/>
  <c r="L39" i="1"/>
  <c r="L73" i="1" s="1"/>
  <c r="K39" i="1"/>
  <c r="K73" i="1" s="1"/>
  <c r="J39" i="1"/>
  <c r="J73" i="1" s="1"/>
  <c r="I39" i="1"/>
  <c r="I73" i="1" s="1"/>
  <c r="H39" i="1"/>
  <c r="H73" i="1" s="1"/>
  <c r="G39" i="1"/>
  <c r="G73" i="1" s="1"/>
  <c r="F39" i="1"/>
  <c r="F73" i="1" s="1"/>
  <c r="E39" i="1"/>
  <c r="E73" i="1" s="1"/>
  <c r="D39" i="1"/>
  <c r="D73" i="1" s="1"/>
  <c r="C39" i="1"/>
  <c r="C73" i="1" s="1"/>
  <c r="B39" i="1"/>
  <c r="N39" i="1" s="1"/>
  <c r="M38" i="1"/>
  <c r="M72" i="1" s="1"/>
  <c r="L38" i="1"/>
  <c r="L72" i="1" s="1"/>
  <c r="K38" i="1"/>
  <c r="K72" i="1" s="1"/>
  <c r="J38" i="1"/>
  <c r="J72" i="1" s="1"/>
  <c r="I38" i="1"/>
  <c r="I72" i="1" s="1"/>
  <c r="H38" i="1"/>
  <c r="H72" i="1" s="1"/>
  <c r="G38" i="1"/>
  <c r="G72" i="1" s="1"/>
  <c r="F38" i="1"/>
  <c r="F72" i="1" s="1"/>
  <c r="E38" i="1"/>
  <c r="E72" i="1" s="1"/>
  <c r="D38" i="1"/>
  <c r="D72" i="1" s="1"/>
  <c r="C38" i="1"/>
  <c r="C72" i="1" s="1"/>
  <c r="B38" i="1"/>
  <c r="N38" i="1" s="1"/>
  <c r="M37" i="1"/>
  <c r="M71" i="1" s="1"/>
  <c r="L37" i="1"/>
  <c r="L71" i="1" s="1"/>
  <c r="K37" i="1"/>
  <c r="K71" i="1" s="1"/>
  <c r="J37" i="1"/>
  <c r="J71" i="1" s="1"/>
  <c r="I37" i="1"/>
  <c r="I71" i="1" s="1"/>
  <c r="H37" i="1"/>
  <c r="H71" i="1" s="1"/>
  <c r="G37" i="1"/>
  <c r="G71" i="1" s="1"/>
  <c r="F37" i="1"/>
  <c r="F71" i="1" s="1"/>
  <c r="E37" i="1"/>
  <c r="E71" i="1" s="1"/>
  <c r="D37" i="1"/>
  <c r="D71" i="1" s="1"/>
  <c r="C37" i="1"/>
  <c r="C71" i="1" s="1"/>
  <c r="B37" i="1"/>
  <c r="B71" i="1" s="1"/>
  <c r="M36" i="1"/>
  <c r="M70" i="1" s="1"/>
  <c r="L36" i="1"/>
  <c r="L70" i="1" s="1"/>
  <c r="K36" i="1"/>
  <c r="K70" i="1" s="1"/>
  <c r="J36" i="1"/>
  <c r="J70" i="1" s="1"/>
  <c r="I36" i="1"/>
  <c r="I70" i="1" s="1"/>
  <c r="H36" i="1"/>
  <c r="H70" i="1" s="1"/>
  <c r="G36" i="1"/>
  <c r="G70" i="1" s="1"/>
  <c r="F36" i="1"/>
  <c r="F70" i="1" s="1"/>
  <c r="E36" i="1"/>
  <c r="E70" i="1" s="1"/>
  <c r="D36" i="1"/>
  <c r="D70" i="1" s="1"/>
  <c r="C36" i="1"/>
  <c r="C70" i="1" s="1"/>
  <c r="B36" i="1"/>
  <c r="N36" i="1" s="1"/>
  <c r="M35" i="1"/>
  <c r="L35" i="1"/>
  <c r="L69" i="1" s="1"/>
  <c r="K35" i="1"/>
  <c r="K69" i="1" s="1"/>
  <c r="J35" i="1"/>
  <c r="J69" i="1" s="1"/>
  <c r="I35" i="1"/>
  <c r="I69" i="1" s="1"/>
  <c r="H35" i="1"/>
  <c r="H83" i="1" s="1"/>
  <c r="G35" i="1"/>
  <c r="G69" i="1" s="1"/>
  <c r="F35" i="1"/>
  <c r="F69" i="1" s="1"/>
  <c r="E35" i="1"/>
  <c r="E69" i="1" s="1"/>
  <c r="D35" i="1"/>
  <c r="D69" i="1" s="1"/>
  <c r="C69" i="1"/>
  <c r="M29" i="1"/>
  <c r="M46" i="1" s="1"/>
  <c r="M80" i="1" s="1"/>
  <c r="L29" i="1"/>
  <c r="K29" i="1"/>
  <c r="J29" i="1"/>
  <c r="I29" i="1"/>
  <c r="H29" i="1"/>
  <c r="G29" i="1"/>
  <c r="G46" i="1" s="1"/>
  <c r="G80" i="1" s="1"/>
  <c r="F29" i="1"/>
  <c r="F131" i="1" s="1"/>
  <c r="E29" i="1"/>
  <c r="E46" i="1" s="1"/>
  <c r="E80" i="1" s="1"/>
  <c r="D29" i="1"/>
  <c r="C29" i="1"/>
  <c r="B29" i="1"/>
  <c r="O141" i="1" l="1"/>
  <c r="AB52" i="1"/>
  <c r="C120" i="1"/>
  <c r="C103" i="1"/>
  <c r="K103" i="1"/>
  <c r="K120" i="1"/>
  <c r="G121" i="1"/>
  <c r="G104" i="1"/>
  <c r="K121" i="1"/>
  <c r="K104" i="1"/>
  <c r="G105" i="1"/>
  <c r="G122" i="1"/>
  <c r="C123" i="1"/>
  <c r="C106" i="1"/>
  <c r="D120" i="1"/>
  <c r="D103" i="1"/>
  <c r="H120" i="1"/>
  <c r="H134" i="1" s="1"/>
  <c r="H103" i="1"/>
  <c r="L120" i="1"/>
  <c r="L103" i="1"/>
  <c r="D121" i="1"/>
  <c r="D104" i="1"/>
  <c r="H121" i="1"/>
  <c r="H104" i="1"/>
  <c r="L121" i="1"/>
  <c r="L104" i="1"/>
  <c r="D122" i="1"/>
  <c r="D105" i="1"/>
  <c r="H122" i="1"/>
  <c r="H105" i="1"/>
  <c r="L122" i="1"/>
  <c r="L105" i="1"/>
  <c r="D123" i="1"/>
  <c r="D106" i="1"/>
  <c r="H123" i="1"/>
  <c r="H106" i="1"/>
  <c r="L123" i="1"/>
  <c r="L106" i="1"/>
  <c r="D124" i="1"/>
  <c r="D107" i="1"/>
  <c r="H124" i="1"/>
  <c r="H107" i="1"/>
  <c r="L124" i="1"/>
  <c r="L107" i="1"/>
  <c r="D125" i="1"/>
  <c r="D108" i="1"/>
  <c r="H125" i="1"/>
  <c r="H108" i="1"/>
  <c r="L125" i="1"/>
  <c r="L108" i="1"/>
  <c r="D126" i="1"/>
  <c r="D109" i="1"/>
  <c r="H126" i="1"/>
  <c r="H109" i="1"/>
  <c r="L126" i="1"/>
  <c r="L109" i="1"/>
  <c r="D127" i="1"/>
  <c r="D110" i="1"/>
  <c r="H127" i="1"/>
  <c r="H110" i="1"/>
  <c r="L127" i="1"/>
  <c r="L110" i="1"/>
  <c r="D128" i="1"/>
  <c r="D111" i="1"/>
  <c r="H128" i="1"/>
  <c r="H111" i="1"/>
  <c r="L128" i="1"/>
  <c r="L111" i="1"/>
  <c r="D129" i="1"/>
  <c r="D112" i="1"/>
  <c r="H129" i="1"/>
  <c r="H112" i="1"/>
  <c r="L129" i="1"/>
  <c r="L112" i="1"/>
  <c r="D130" i="1"/>
  <c r="D113" i="1"/>
  <c r="H130" i="1"/>
  <c r="H113" i="1"/>
  <c r="L130" i="1"/>
  <c r="L113" i="1"/>
  <c r="I120" i="1"/>
  <c r="I103" i="1"/>
  <c r="E121" i="1"/>
  <c r="E104" i="1"/>
  <c r="I104" i="1"/>
  <c r="I121" i="1"/>
  <c r="M121" i="1"/>
  <c r="M104" i="1"/>
  <c r="E122" i="1"/>
  <c r="E105" i="1"/>
  <c r="I122" i="1"/>
  <c r="I105" i="1"/>
  <c r="M105" i="1"/>
  <c r="M122" i="1"/>
  <c r="E123" i="1"/>
  <c r="E106" i="1"/>
  <c r="I123" i="1"/>
  <c r="I106" i="1"/>
  <c r="M123" i="1"/>
  <c r="M106" i="1"/>
  <c r="E107" i="1"/>
  <c r="E124" i="1"/>
  <c r="I124" i="1"/>
  <c r="I107" i="1"/>
  <c r="M124" i="1"/>
  <c r="M107" i="1"/>
  <c r="E108" i="1"/>
  <c r="E125" i="1"/>
  <c r="I108" i="1"/>
  <c r="I125" i="1"/>
  <c r="M125" i="1"/>
  <c r="M108" i="1"/>
  <c r="E126" i="1"/>
  <c r="E109" i="1"/>
  <c r="I109" i="1"/>
  <c r="I126" i="1"/>
  <c r="M109" i="1"/>
  <c r="M126" i="1"/>
  <c r="E127" i="1"/>
  <c r="E110" i="1"/>
  <c r="I127" i="1"/>
  <c r="I110" i="1"/>
  <c r="M110" i="1"/>
  <c r="M127" i="1"/>
  <c r="E111" i="1"/>
  <c r="E128" i="1"/>
  <c r="I128" i="1"/>
  <c r="I111" i="1"/>
  <c r="M128" i="1"/>
  <c r="M111" i="1"/>
  <c r="E112" i="1"/>
  <c r="E129" i="1"/>
  <c r="I112" i="1"/>
  <c r="I129" i="1"/>
  <c r="M129" i="1"/>
  <c r="M112" i="1"/>
  <c r="E130" i="1"/>
  <c r="E113" i="1"/>
  <c r="I113" i="1"/>
  <c r="I130" i="1"/>
  <c r="M113" i="1"/>
  <c r="M130" i="1"/>
  <c r="E103" i="1"/>
  <c r="E120" i="1"/>
  <c r="M120" i="1"/>
  <c r="M103" i="1"/>
  <c r="F120" i="1"/>
  <c r="F103" i="1"/>
  <c r="J103" i="1"/>
  <c r="J120" i="1"/>
  <c r="F121" i="1"/>
  <c r="F104" i="1"/>
  <c r="J121" i="1"/>
  <c r="J104" i="1"/>
  <c r="B105" i="1"/>
  <c r="B122" i="1"/>
  <c r="B153" i="1" s="1"/>
  <c r="F122" i="1"/>
  <c r="F105" i="1"/>
  <c r="J122" i="1"/>
  <c r="J105" i="1"/>
  <c r="F106" i="1"/>
  <c r="F123" i="1"/>
  <c r="J123" i="1"/>
  <c r="J106" i="1"/>
  <c r="F124" i="1"/>
  <c r="F107" i="1"/>
  <c r="J107" i="1"/>
  <c r="J124" i="1"/>
  <c r="F125" i="1"/>
  <c r="F108" i="1"/>
  <c r="J108" i="1"/>
  <c r="J125" i="1"/>
  <c r="B109" i="1"/>
  <c r="B126" i="1"/>
  <c r="F126" i="1"/>
  <c r="F109" i="1"/>
  <c r="J126" i="1"/>
  <c r="J109" i="1"/>
  <c r="F110" i="1"/>
  <c r="F127" i="1"/>
  <c r="J127" i="1"/>
  <c r="J110" i="1"/>
  <c r="F111" i="1"/>
  <c r="F128" i="1"/>
  <c r="J111" i="1"/>
  <c r="J128" i="1"/>
  <c r="D132" i="1"/>
  <c r="D115" i="1"/>
  <c r="H132" i="1"/>
  <c r="H115" i="1"/>
  <c r="L132" i="1"/>
  <c r="L115" i="1"/>
  <c r="D133" i="1"/>
  <c r="D116" i="1"/>
  <c r="H133" i="1"/>
  <c r="H116" i="1"/>
  <c r="L133" i="1"/>
  <c r="L116" i="1"/>
  <c r="G120" i="1"/>
  <c r="G103" i="1"/>
  <c r="C104" i="1"/>
  <c r="C121" i="1"/>
  <c r="C122" i="1"/>
  <c r="C105" i="1"/>
  <c r="K122" i="1"/>
  <c r="K105" i="1"/>
  <c r="G123" i="1"/>
  <c r="G106" i="1"/>
  <c r="K106" i="1"/>
  <c r="K123" i="1"/>
  <c r="C124" i="1"/>
  <c r="C107" i="1"/>
  <c r="G124" i="1"/>
  <c r="G107" i="1"/>
  <c r="K124" i="1"/>
  <c r="K107" i="1"/>
  <c r="C108" i="1"/>
  <c r="C125" i="1"/>
  <c r="G125" i="1"/>
  <c r="G108" i="1"/>
  <c r="K125" i="1"/>
  <c r="K108" i="1"/>
  <c r="C109" i="1"/>
  <c r="C126" i="1"/>
  <c r="G109" i="1"/>
  <c r="G126" i="1"/>
  <c r="K126" i="1"/>
  <c r="K109" i="1"/>
  <c r="C127" i="1"/>
  <c r="C110" i="1"/>
  <c r="G110" i="1"/>
  <c r="G127" i="1"/>
  <c r="K110" i="1"/>
  <c r="K127" i="1"/>
  <c r="C128" i="1"/>
  <c r="C111" i="1"/>
  <c r="G128" i="1"/>
  <c r="G111" i="1"/>
  <c r="K111" i="1"/>
  <c r="K128" i="1"/>
  <c r="E115" i="1"/>
  <c r="E132" i="1"/>
  <c r="I132" i="1"/>
  <c r="I115" i="1"/>
  <c r="M132" i="1"/>
  <c r="M115" i="1"/>
  <c r="E116" i="1"/>
  <c r="E133" i="1"/>
  <c r="I116" i="1"/>
  <c r="I133" i="1"/>
  <c r="M133" i="1"/>
  <c r="M116" i="1"/>
  <c r="C131" i="1"/>
  <c r="J112" i="1"/>
  <c r="J129" i="1"/>
  <c r="D131" i="1"/>
  <c r="D114" i="1"/>
  <c r="H131" i="1"/>
  <c r="H114" i="1"/>
  <c r="L131" i="1"/>
  <c r="L114" i="1"/>
  <c r="N37" i="1"/>
  <c r="N41" i="1"/>
  <c r="G129" i="1"/>
  <c r="G112" i="1"/>
  <c r="F130" i="1"/>
  <c r="F113" i="1"/>
  <c r="N45" i="1"/>
  <c r="I46" i="1"/>
  <c r="I80" i="1" s="1"/>
  <c r="I131" i="1" s="1"/>
  <c r="G133" i="1"/>
  <c r="G116" i="1"/>
  <c r="J113" i="1"/>
  <c r="G115" i="1"/>
  <c r="C129" i="1"/>
  <c r="J132" i="1"/>
  <c r="B70" i="1"/>
  <c r="B72" i="1"/>
  <c r="B73" i="1"/>
  <c r="B74" i="1"/>
  <c r="B76" i="1"/>
  <c r="B77" i="1"/>
  <c r="B78" i="1"/>
  <c r="F112" i="1"/>
  <c r="C133" i="1"/>
  <c r="E131" i="1"/>
  <c r="E114" i="1"/>
  <c r="M114" i="1"/>
  <c r="M131" i="1"/>
  <c r="C113" i="1"/>
  <c r="C130" i="1"/>
  <c r="K130" i="1"/>
  <c r="K113" i="1"/>
  <c r="B114" i="1"/>
  <c r="B131" i="1"/>
  <c r="F114" i="1"/>
  <c r="J131" i="1"/>
  <c r="J114" i="1"/>
  <c r="C46" i="1"/>
  <c r="C80" i="1" s="1"/>
  <c r="C114" i="1" s="1"/>
  <c r="K46" i="1"/>
  <c r="K80" i="1" s="1"/>
  <c r="K114" i="1" s="1"/>
  <c r="F115" i="1"/>
  <c r="F132" i="1"/>
  <c r="N47" i="1"/>
  <c r="K112" i="1"/>
  <c r="I114" i="1"/>
  <c r="F116" i="1"/>
  <c r="B130" i="1"/>
  <c r="B161" i="1" s="1"/>
  <c r="G114" i="1"/>
  <c r="G131" i="1"/>
  <c r="C132" i="1"/>
  <c r="B163" i="1" s="1"/>
  <c r="C115" i="1"/>
  <c r="K115" i="1"/>
  <c r="K132" i="1"/>
  <c r="B133" i="1"/>
  <c r="B164" i="1" s="1"/>
  <c r="B116" i="1"/>
  <c r="J116" i="1"/>
  <c r="J133" i="1"/>
  <c r="N48" i="1"/>
  <c r="B115" i="1"/>
  <c r="K116" i="1"/>
  <c r="G130" i="1"/>
  <c r="O155" i="1" l="1"/>
  <c r="X120" i="1"/>
  <c r="X134" i="1" s="1"/>
  <c r="O195" i="1"/>
  <c r="O209" i="1" s="1"/>
  <c r="O178" i="1"/>
  <c r="O192" i="1" s="1"/>
  <c r="AD178" i="1"/>
  <c r="W52" i="1"/>
  <c r="B83" i="1"/>
  <c r="N69" i="1"/>
  <c r="N49" i="1"/>
  <c r="K131" i="1"/>
  <c r="B162" i="1" s="1"/>
  <c r="N46" i="1"/>
  <c r="B129" i="1"/>
  <c r="B160" i="1" s="1"/>
  <c r="B112" i="1"/>
  <c r="B124" i="1"/>
  <c r="B107" i="1"/>
  <c r="B128" i="1"/>
  <c r="B159" i="1" s="1"/>
  <c r="B111" i="1"/>
  <c r="B123" i="1"/>
  <c r="B154" i="1" s="1"/>
  <c r="B106" i="1"/>
  <c r="B110" i="1"/>
  <c r="B127" i="1"/>
  <c r="B158" i="1" s="1"/>
  <c r="B121" i="1"/>
  <c r="B152" i="1" s="1"/>
  <c r="B104" i="1"/>
  <c r="B125" i="1"/>
  <c r="B156" i="1" s="1"/>
  <c r="B108" i="1"/>
  <c r="B157" i="1"/>
  <c r="I173" i="1" l="1"/>
  <c r="U159" i="1"/>
  <c r="B134" i="1"/>
  <c r="I155" i="1"/>
  <c r="U155" i="1" s="1"/>
  <c r="R120" i="1"/>
  <c r="I195" i="1"/>
  <c r="I178" i="1"/>
  <c r="U141" i="1"/>
  <c r="X178" i="1"/>
  <c r="AJ178" i="1" s="1"/>
  <c r="Q52" i="1"/>
  <c r="AD194" i="1" l="1"/>
  <c r="AJ193" i="1"/>
  <c r="R134" i="1"/>
  <c r="AD120" i="1"/>
  <c r="I192" i="1"/>
  <c r="U178" i="1"/>
  <c r="I209" i="1"/>
  <c r="U195" i="1"/>
</calcChain>
</file>

<file path=xl/sharedStrings.xml><?xml version="1.0" encoding="utf-8"?>
<sst xmlns="http://schemas.openxmlformats.org/spreadsheetml/2006/main" count="526" uniqueCount="85">
  <si>
    <t>AVERAGE MONTHLY TEMPERATURE IN CELCIUS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</si>
  <si>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</si>
  <si>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</si>
  <si>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</si>
  <si>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</si>
  <si>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</si>
  <si>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</si>
  <si>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</si>
  <si>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</si>
  <si>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</si>
  <si>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</si>
  <si>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</si>
  <si>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</si>
  <si>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MONTHLY TEMPERATURE IN KELVIN</t>
  </si>
  <si>
    <t>SATURATED VAPOUR PRESSURE</t>
  </si>
  <si>
    <t>RELATIVE HUMIDITY</t>
  </si>
  <si>
    <t>Vapour Pressure</t>
  </si>
  <si>
    <t>ATMOSPHERIC PRESSURE IN HECTOPASCAL (HPA)</t>
  </si>
  <si>
    <t>REFRACTIVITY</t>
  </si>
  <si>
    <t>YEAR</t>
  </si>
  <si>
    <t>AVERAGE YEARLY TEMPERATURE IN KELVIN</t>
  </si>
  <si>
    <t>AVERAGE YEARLY TEMPERATURE IN CELCUIS</t>
  </si>
  <si>
    <t xml:space="preserve">REFRACTIVTY </t>
  </si>
  <si>
    <t>MIXING RATIO</t>
  </si>
  <si>
    <t>SATURATED MIXING RATIO</t>
  </si>
  <si>
    <t>CONDENSATION TEMPERATURE</t>
  </si>
  <si>
    <t>EPT</t>
  </si>
  <si>
    <t>MEAN</t>
  </si>
  <si>
    <t>CORREL</t>
  </si>
  <si>
    <t>CT</t>
  </si>
  <si>
    <t>SLOPE</t>
  </si>
  <si>
    <t>C</t>
  </si>
  <si>
    <t>ERROR M</t>
  </si>
  <si>
    <t>ERROR C</t>
  </si>
  <si>
    <t>R^2</t>
  </si>
  <si>
    <t>PT</t>
  </si>
  <si>
    <t>Mixing Ratio</t>
  </si>
  <si>
    <t>Vap. Pressure</t>
  </si>
  <si>
    <t>Sat. Vap. Pressure</t>
  </si>
  <si>
    <t>Av. Temp</t>
  </si>
  <si>
    <t>SPECIFIC HUMUDITY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</si>
  <si>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</si>
  <si>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</si>
  <si>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</si>
  <si>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</si>
  <si>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</si>
  <si>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</si>
  <si>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</si>
  <si>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</si>
  <si>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</si>
  <si>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</si>
  <si>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</si>
  <si>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</si>
  <si>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DPT  IN CELCUIS</t>
  </si>
  <si>
    <t>DPT NUM</t>
  </si>
  <si>
    <t>DPT DEN</t>
  </si>
  <si>
    <t>Max. Temp</t>
  </si>
  <si>
    <t>Min Temp.</t>
  </si>
  <si>
    <t>Atm. Pressure</t>
  </si>
  <si>
    <t>Dew. Pt. Temp.</t>
  </si>
  <si>
    <t>Rel. Humidity</t>
  </si>
  <si>
    <t>Spec. Humidity</t>
  </si>
  <si>
    <t>Temp. at lifting Con. Level</t>
  </si>
  <si>
    <t>Potential Temp.</t>
  </si>
  <si>
    <t>Refractivity</t>
  </si>
  <si>
    <t>Equ. Potential Temp.</t>
  </si>
  <si>
    <t>DATE</t>
  </si>
  <si>
    <t>Sat. Mixing Ratio</t>
  </si>
  <si>
    <t>MONTH</t>
  </si>
  <si>
    <t>JAN</t>
  </si>
  <si>
    <t>Variables</t>
  </si>
  <si>
    <t>Kendall's Tau</t>
  </si>
  <si>
    <t>Mann Kendall's Statistic (S)</t>
  </si>
  <si>
    <t>VAR(S)</t>
  </si>
  <si>
    <t>Test Statistic (Z)</t>
  </si>
  <si>
    <t>p-value (Two-tailed)</t>
  </si>
  <si>
    <t>Alpha (α)</t>
  </si>
  <si>
    <t>Sen's slope (Q)</t>
  </si>
  <si>
    <t>Test Interpretation</t>
  </si>
  <si>
    <t>trend</t>
  </si>
  <si>
    <t>increasing</t>
  </si>
  <si>
    <t>Intercept</t>
  </si>
  <si>
    <t>no trend</t>
  </si>
  <si>
    <t>decreasing</t>
  </si>
  <si>
    <t>Min. Temp.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</si>
</sst>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Arial Unicode MS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6" xfId="0" applyFont="1" applyFill="1" applyBorder="1"/>
    <xf numFmtId="0" fontId="1" fillId="0" borderId="8" xfId="0" applyFont="1" applyFill="1" applyBorder="1"/>
    <xf numFmtId="0" fontId="0" fillId="0" borderId="8" xfId="0" applyBorder="1"/>
    <xf numFmtId="0" fontId="1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1" fillId="0" borderId="13" xfId="0" applyFont="1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7" xfId="0" applyFont="1" applyFill="1" applyBorder="1"/>
    <xf numFmtId="0" fontId="3" fillId="2" borderId="6" xfId="0" applyFont="1" applyFill="1" applyBorder="1"/>
    <xf numFmtId="0" fontId="0" fillId="0" borderId="0" xfId="0" applyBorder="1"/>
    <xf numFmtId="0" fontId="1" fillId="0" borderId="12" xfId="0" applyFont="1" applyFill="1" applyBorder="1"/>
    <xf numFmtId="0" fontId="1" fillId="0" borderId="18" xfId="0" applyFont="1" applyFill="1" applyBorder="1"/>
    <xf numFmtId="0" fontId="1" fillId="0" borderId="2" xfId="0" applyFont="1" applyBorder="1"/>
    <xf numFmtId="0" fontId="1" fillId="0" borderId="4" xfId="0" applyFont="1" applyBorder="1" applyAlignment="1">
      <alignment wrapText="1"/>
    </xf>
    <xf numFmtId="0" fontId="1" fillId="0" borderId="0" xfId="0" applyFont="1" applyBorder="1"/>
    <xf numFmtId="0" fontId="1" fillId="0" borderId="6" xfId="0" applyFont="1" applyBorder="1"/>
    <xf numFmtId="2" fontId="0" fillId="0" borderId="6" xfId="0" applyNumberFormat="1" applyBorder="1"/>
    <xf numFmtId="2" fontId="0" fillId="0" borderId="0" xfId="0" applyNumberFormat="1"/>
    <xf numFmtId="0" fontId="0" fillId="0" borderId="19" xfId="0" applyFill="1" applyBorder="1"/>
    <xf numFmtId="0" fontId="1" fillId="0" borderId="6" xfId="0" applyFont="1" applyBorder="1" applyAlignment="1">
      <alignment wrapText="1"/>
    </xf>
    <xf numFmtId="2" fontId="1" fillId="0" borderId="6" xfId="0" applyNumberFormat="1" applyFont="1" applyBorder="1"/>
    <xf numFmtId="0" fontId="1" fillId="0" borderId="0" xfId="0" applyFont="1"/>
    <xf numFmtId="2" fontId="0" fillId="0" borderId="12" xfId="0" applyNumberFormat="1" applyFill="1" applyBorder="1"/>
    <xf numFmtId="0" fontId="1" fillId="3" borderId="6" xfId="0" applyFont="1" applyFill="1" applyBorder="1" applyAlignment="1">
      <alignment wrapText="1"/>
    </xf>
    <xf numFmtId="0" fontId="0" fillId="3" borderId="6" xfId="0" applyFill="1" applyBorder="1"/>
    <xf numFmtId="1" fontId="0" fillId="3" borderId="6" xfId="0" applyNumberFormat="1" applyFill="1" applyBorder="1"/>
    <xf numFmtId="1" fontId="1" fillId="3" borderId="6" xfId="0" applyNumberFormat="1" applyFont="1" applyFill="1" applyBorder="1"/>
    <xf numFmtId="0" fontId="1" fillId="0" borderId="0" xfId="0" applyFont="1" applyAlignment="1">
      <alignment wrapText="1"/>
    </xf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 applyFill="1" applyBorder="1" applyAlignment="1">
      <alignment wrapText="1"/>
    </xf>
    <xf numFmtId="164" fontId="0" fillId="0" borderId="12" xfId="0" applyNumberFormat="1" applyFill="1" applyBorder="1"/>
    <xf numFmtId="165" fontId="0" fillId="0" borderId="6" xfId="0" applyNumberFormat="1" applyBorder="1"/>
    <xf numFmtId="17" fontId="0" fillId="0" borderId="6" xfId="0" applyNumberFormat="1" applyBorder="1"/>
    <xf numFmtId="0" fontId="0" fillId="0" borderId="0" xfId="0" applyFill="1" applyBorder="1"/>
    <xf numFmtId="0" fontId="2" fillId="0" borderId="0" xfId="0" applyFont="1" applyBorder="1" applyAlignment="1">
      <alignment vertical="center"/>
    </xf>
    <xf numFmtId="0" fontId="3" fillId="2" borderId="0" xfId="0" applyFont="1" applyFill="1" applyBorder="1"/>
    <xf numFmtId="0" fontId="6" fillId="0" borderId="0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8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Fill="1" applyBorder="1" applyAlignment="1">
      <alignment wrapText="1"/>
    </xf>
    <xf numFmtId="166" fontId="7" fillId="0" borderId="0" xfId="0" applyNumberFormat="1" applyFont="1" applyBorder="1" applyAlignment="1">
      <alignment vertical="center"/>
    </xf>
    <xf numFmtId="165" fontId="7" fillId="0" borderId="0" xfId="0" applyNumberFormat="1" applyFont="1" applyBorder="1" applyAlignment="1">
      <alignment vertical="center"/>
    </xf>
    <xf numFmtId="2" fontId="7" fillId="0" borderId="8" xfId="0" applyNumberFormat="1" applyFont="1" applyBorder="1" applyAlignment="1">
      <alignment vertical="center"/>
    </xf>
    <xf numFmtId="2" fontId="7" fillId="0" borderId="0" xfId="0" applyNumberFormat="1" applyFont="1" applyBorder="1" applyAlignment="1">
      <alignment vertical="center"/>
    </xf>
    <xf numFmtId="0" fontId="8" fillId="0" borderId="6" xfId="0" applyFont="1" applyBorder="1" applyAlignment="1">
      <alignment wrapText="1"/>
    </xf>
    <xf numFmtId="0" fontId="8" fillId="0" borderId="20" xfId="0" applyFont="1" applyBorder="1" applyAlignment="1">
      <alignment wrapText="1"/>
    </xf>
    <xf numFmtId="2" fontId="7" fillId="0" borderId="10" xfId="0" applyNumberFormat="1" applyFont="1" applyBorder="1" applyAlignment="1">
      <alignment vertical="center"/>
    </xf>
    <xf numFmtId="2" fontId="7" fillId="0" borderId="20" xfId="0" applyNumberFormat="1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0" fillId="0" borderId="20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Sheet1!$U$177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Sheet1!$H$178:$H$191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xVal>
          <c:yVal>
            <c:numRef>
              <c:f>Sheet1!$U$178:$U$191</c:f>
              <c:numCache>
                <c:formatCode>0.00</c:formatCode>
                <c:ptCount val="14"/>
                <c:pt idx="0">
                  <c:v>358.39070609062281</c:v>
                </c:pt>
                <c:pt idx="1">
                  <c:v>356.65114448391705</c:v>
                </c:pt>
                <c:pt idx="2">
                  <c:v>356.03813823460194</c:v>
                </c:pt>
                <c:pt idx="3">
                  <c:v>357.39501610527481</c:v>
                </c:pt>
                <c:pt idx="4">
                  <c:v>355.87743875083987</c:v>
                </c:pt>
                <c:pt idx="5">
                  <c:v>357.70317421074515</c:v>
                </c:pt>
                <c:pt idx="6">
                  <c:v>357.89902212344145</c:v>
                </c:pt>
                <c:pt idx="7">
                  <c:v>359.93859550606402</c:v>
                </c:pt>
                <c:pt idx="8">
                  <c:v>357.20862303564655</c:v>
                </c:pt>
                <c:pt idx="9">
                  <c:v>354.60519114848307</c:v>
                </c:pt>
                <c:pt idx="10">
                  <c:v>356.11056456899831</c:v>
                </c:pt>
                <c:pt idx="11">
                  <c:v>359.19671919583965</c:v>
                </c:pt>
                <c:pt idx="12">
                  <c:v>358.92369807623527</c:v>
                </c:pt>
                <c:pt idx="13">
                  <c:v>357.30595290773232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E-4650-B100-6B3733B3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37119"/>
        <c:axId val="1271444191"/>
      </c:scatterChart>
      <c:valAx>
        <c:axId val="127143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44191"/>
        <c:crosses val="autoZero"/>
        <c:crossBetween val="midCat"/>
      </c:valAx>
      <c:valAx>
        <c:axId val="127144419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ANNUAL REFRACTIVTY TREND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23316434760724E-2"/>
          <c:y val="0.11146019970644165"/>
          <c:w val="0.86315248265199729"/>
          <c:h val="0.6918143496525746"/>
        </c:manualLayout>
      </c:layout>
      <c:scatterChart>
        <c:scatterStyle val="lineMarker"/>
        <c:varyColors val="0"/>
        <c:ser>
          <c:idx val="0"/>
          <c:order val="0"/>
          <c:tx>
            <c:v/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'[1]Mann-Kendall trend tests_HID1'!$A$1:$A$14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xVal>
          <c:yVal>
            <c:numRef>
              <c:f>'[1]Mann-Kendall trend tests_HID1'!$B$1:$B$14</c:f>
              <c:numCache>
                <c:formatCode>General</c:formatCode>
                <c:ptCount val="14"/>
                <c:pt idx="0">
                  <c:v>388.87566123685832</c:v>
                </c:pt>
                <c:pt idx="1">
                  <c:v>385.73346849032652</c:v>
                </c:pt>
                <c:pt idx="2">
                  <c:v>384.74101202619642</c:v>
                </c:pt>
                <c:pt idx="3">
                  <c:v>387.10986467967626</c:v>
                </c:pt>
                <c:pt idx="4">
                  <c:v>383.74823774760785</c:v>
                </c:pt>
                <c:pt idx="5">
                  <c:v>385.61538934455342</c:v>
                </c:pt>
                <c:pt idx="6">
                  <c:v>388.82707516563073</c:v>
                </c:pt>
                <c:pt idx="7">
                  <c:v>391.5712049559836</c:v>
                </c:pt>
                <c:pt idx="8">
                  <c:v>387.69006262046213</c:v>
                </c:pt>
                <c:pt idx="9">
                  <c:v>383.38012342558005</c:v>
                </c:pt>
                <c:pt idx="10">
                  <c:v>385.83131620614273</c:v>
                </c:pt>
                <c:pt idx="11">
                  <c:v>389.73041593867657</c:v>
                </c:pt>
                <c:pt idx="12">
                  <c:v>389.90307161006103</c:v>
                </c:pt>
                <c:pt idx="13">
                  <c:v>386.83810089026633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9-4281-99F0-BCFB34295A3E}"/>
            </c:ext>
          </c:extLst>
        </c:ser>
        <c:ser>
          <c:idx val="1"/>
          <c:order val="1"/>
          <c:tx>
            <c:v>Sen's slope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2005</c:v>
              </c:pt>
              <c:pt idx="1">
                <c:v>2018</c:v>
              </c:pt>
            </c:numLit>
          </c:xVal>
          <c:yVal>
            <c:numLit>
              <c:formatCode>General</c:formatCode>
              <c:ptCount val="2"/>
              <c:pt idx="0">
                <c:v>386.0239903109308</c:v>
              </c:pt>
              <c:pt idx="1">
                <c:v>388.01089657271427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059-4281-99F0-BCFB3429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58192"/>
        <c:axId val="68859440"/>
      </c:scatterChart>
      <c:valAx>
        <c:axId val="68858192"/>
        <c:scaling>
          <c:orientation val="minMax"/>
          <c:max val="2018"/>
          <c:min val="200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9440"/>
        <c:crosses val="autoZero"/>
        <c:crossBetween val="midCat"/>
        <c:majorUnit val="2"/>
      </c:valAx>
      <c:valAx>
        <c:axId val="6885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REFRACTIVTY (N-Units)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81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Sheet1!$N$211</c:f>
              <c:strCache>
                <c:ptCount val="1"/>
                <c:pt idx="0">
                  <c:v>EPT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Sheet1!$M$212:$M$225</c:f>
              <c:numCache>
                <c:formatCode>0</c:formatCode>
                <c:ptCount val="14"/>
                <c:pt idx="0">
                  <c:v>388.87566123685832</c:v>
                </c:pt>
                <c:pt idx="1">
                  <c:v>385.73346849032652</c:v>
                </c:pt>
                <c:pt idx="2">
                  <c:v>384.74101202619642</c:v>
                </c:pt>
                <c:pt idx="3">
                  <c:v>387.10986467967626</c:v>
                </c:pt>
                <c:pt idx="4">
                  <c:v>383.74823774760785</c:v>
                </c:pt>
                <c:pt idx="5">
                  <c:v>385.61538934455342</c:v>
                </c:pt>
                <c:pt idx="6">
                  <c:v>388.82707516563073</c:v>
                </c:pt>
                <c:pt idx="7">
                  <c:v>391.5712049559836</c:v>
                </c:pt>
                <c:pt idx="8">
                  <c:v>387.69006262046213</c:v>
                </c:pt>
                <c:pt idx="9">
                  <c:v>383.38012342558005</c:v>
                </c:pt>
                <c:pt idx="10">
                  <c:v>385.83131620614273</c:v>
                </c:pt>
                <c:pt idx="11">
                  <c:v>389.73041593867657</c:v>
                </c:pt>
                <c:pt idx="12">
                  <c:v>389.90307161006103</c:v>
                </c:pt>
                <c:pt idx="13">
                  <c:v>386.83810089026633</c:v>
                </c:pt>
              </c:numCache>
            </c:numRef>
          </c:xVal>
          <c:yVal>
            <c:numRef>
              <c:f>Sheet1!$N$212:$N$225</c:f>
              <c:numCache>
                <c:formatCode>0</c:formatCode>
                <c:ptCount val="14"/>
                <c:pt idx="0">
                  <c:v>358.39070609062281</c:v>
                </c:pt>
                <c:pt idx="1">
                  <c:v>356.65114448391705</c:v>
                </c:pt>
                <c:pt idx="2">
                  <c:v>356.03813823460194</c:v>
                </c:pt>
                <c:pt idx="3">
                  <c:v>357.39501610527481</c:v>
                </c:pt>
                <c:pt idx="4">
                  <c:v>355.87743875083987</c:v>
                </c:pt>
                <c:pt idx="5">
                  <c:v>357.70317421074515</c:v>
                </c:pt>
                <c:pt idx="6">
                  <c:v>357.89902212344145</c:v>
                </c:pt>
                <c:pt idx="7">
                  <c:v>359.93859550606402</c:v>
                </c:pt>
                <c:pt idx="8">
                  <c:v>357.20862303564655</c:v>
                </c:pt>
                <c:pt idx="9">
                  <c:v>354.60519114848307</c:v>
                </c:pt>
                <c:pt idx="10">
                  <c:v>356.11056456899831</c:v>
                </c:pt>
                <c:pt idx="11">
                  <c:v>359.19671919583965</c:v>
                </c:pt>
                <c:pt idx="12">
                  <c:v>358.92369807623527</c:v>
                </c:pt>
                <c:pt idx="13">
                  <c:v>357.30595290773232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0-43CF-87D1-17979FEEA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665663"/>
        <c:axId val="1366659007"/>
      </c:scatterChart>
      <c:valAx>
        <c:axId val="136666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59007"/>
        <c:crosses val="autoZero"/>
        <c:crossBetween val="midCat"/>
      </c:valAx>
      <c:valAx>
        <c:axId val="13666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6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Sheet1!$P$224</c:f>
              <c:strCache>
                <c:ptCount val="1"/>
                <c:pt idx="0">
                  <c:v>REFRACTIVTY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Sheet1!$O$225:$O$238</c:f>
              <c:numCache>
                <c:formatCode>General</c:formatCode>
                <c:ptCount val="14"/>
                <c:pt idx="0">
                  <c:v>358.39070609062281</c:v>
                </c:pt>
                <c:pt idx="1">
                  <c:v>356.65114448391705</c:v>
                </c:pt>
                <c:pt idx="2">
                  <c:v>356.03813823460194</c:v>
                </c:pt>
                <c:pt idx="3">
                  <c:v>357.39501610527481</c:v>
                </c:pt>
                <c:pt idx="4">
                  <c:v>355.87743875083987</c:v>
                </c:pt>
                <c:pt idx="5">
                  <c:v>357.70317421074515</c:v>
                </c:pt>
                <c:pt idx="6">
                  <c:v>357.89902212344145</c:v>
                </c:pt>
                <c:pt idx="7">
                  <c:v>359.93859550606402</c:v>
                </c:pt>
                <c:pt idx="8">
                  <c:v>357.20862303564655</c:v>
                </c:pt>
                <c:pt idx="9">
                  <c:v>354.60519114848307</c:v>
                </c:pt>
                <c:pt idx="10">
                  <c:v>356.11056456899831</c:v>
                </c:pt>
                <c:pt idx="11">
                  <c:v>359.19671919583965</c:v>
                </c:pt>
                <c:pt idx="12">
                  <c:v>358.92369807623527</c:v>
                </c:pt>
                <c:pt idx="13">
                  <c:v>357.30595290773232</c:v>
                </c:pt>
              </c:numCache>
            </c:numRef>
          </c:xVal>
          <c:yVal>
            <c:numRef>
              <c:f>Sheet1!$P$225:$P$238</c:f>
              <c:numCache>
                <c:formatCode>General</c:formatCode>
                <c:ptCount val="14"/>
                <c:pt idx="0">
                  <c:v>388.87566123685832</c:v>
                </c:pt>
                <c:pt idx="1">
                  <c:v>385.73346849032652</c:v>
                </c:pt>
                <c:pt idx="2">
                  <c:v>384.74101202619642</c:v>
                </c:pt>
                <c:pt idx="3">
                  <c:v>387.10986467967626</c:v>
                </c:pt>
                <c:pt idx="4">
                  <c:v>383.74823774760785</c:v>
                </c:pt>
                <c:pt idx="5">
                  <c:v>385.61538934455342</c:v>
                </c:pt>
                <c:pt idx="6">
                  <c:v>388.82707516563073</c:v>
                </c:pt>
                <c:pt idx="7">
                  <c:v>391.5712049559836</c:v>
                </c:pt>
                <c:pt idx="8">
                  <c:v>387.69006262046213</c:v>
                </c:pt>
                <c:pt idx="9">
                  <c:v>383.38012342558005</c:v>
                </c:pt>
                <c:pt idx="10">
                  <c:v>385.83131620614273</c:v>
                </c:pt>
                <c:pt idx="11">
                  <c:v>389.73041593867657</c:v>
                </c:pt>
                <c:pt idx="12">
                  <c:v>389.90307161006103</c:v>
                </c:pt>
                <c:pt idx="13">
                  <c:v>386.83810089026633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3-48C7-A1B1-AD0709E43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448351"/>
        <c:axId val="1271434207"/>
      </c:scatterChart>
      <c:valAx>
        <c:axId val="127144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34207"/>
        <c:crosses val="autoZero"/>
        <c:crossBetween val="midCat"/>
      </c:valAx>
      <c:valAx>
        <c:axId val="127143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4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Sheet1!$AJ$177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Sheet1!$AJ$178:$AJ$191</c:f>
              <c:numCache>
                <c:formatCode>0.00</c:formatCode>
                <c:ptCount val="14"/>
                <c:pt idx="0">
                  <c:v>358.37536275089616</c:v>
                </c:pt>
                <c:pt idx="1">
                  <c:v>356.63658637624548</c:v>
                </c:pt>
                <c:pt idx="2">
                  <c:v>356.02373522382521</c:v>
                </c:pt>
                <c:pt idx="3">
                  <c:v>357.38013118223603</c:v>
                </c:pt>
                <c:pt idx="4">
                  <c:v>355.86287438679341</c:v>
                </c:pt>
                <c:pt idx="5">
                  <c:v>357.68754216184158</c:v>
                </c:pt>
                <c:pt idx="6">
                  <c:v>357.8840846854805</c:v>
                </c:pt>
                <c:pt idx="7">
                  <c:v>359.92249772070892</c:v>
                </c:pt>
                <c:pt idx="8">
                  <c:v>357.19397250673779</c:v>
                </c:pt>
                <c:pt idx="9">
                  <c:v>354.59166747260161</c:v>
                </c:pt>
                <c:pt idx="10">
                  <c:v>356.0962335567192</c:v>
                </c:pt>
                <c:pt idx="11">
                  <c:v>359.18056873977713</c:v>
                </c:pt>
                <c:pt idx="12">
                  <c:v>358.90782095039367</c:v>
                </c:pt>
                <c:pt idx="13">
                  <c:v>357.29075884701956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8-458C-A554-1BD94847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667327"/>
        <c:axId val="1366662751"/>
      </c:scatterChart>
      <c:valAx>
        <c:axId val="136666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62751"/>
        <c:crosses val="autoZero"/>
        <c:crossBetween val="midCat"/>
      </c:valAx>
      <c:valAx>
        <c:axId val="136666275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6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Sheet1!$M$211</c:f>
              <c:strCache>
                <c:ptCount val="1"/>
                <c:pt idx="0">
                  <c:v>REFRACTIVTY 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Sheet1!$L$212:$L$225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Sheet1!$M$212:$M$225</c:f>
              <c:numCache>
                <c:formatCode>0</c:formatCode>
                <c:ptCount val="14"/>
                <c:pt idx="0">
                  <c:v>388.87566123685832</c:v>
                </c:pt>
                <c:pt idx="1">
                  <c:v>385.73346849032652</c:v>
                </c:pt>
                <c:pt idx="2">
                  <c:v>384.74101202619642</c:v>
                </c:pt>
                <c:pt idx="3">
                  <c:v>387.10986467967626</c:v>
                </c:pt>
                <c:pt idx="4">
                  <c:v>383.74823774760785</c:v>
                </c:pt>
                <c:pt idx="5">
                  <c:v>385.61538934455342</c:v>
                </c:pt>
                <c:pt idx="6">
                  <c:v>388.82707516563073</c:v>
                </c:pt>
                <c:pt idx="7">
                  <c:v>391.5712049559836</c:v>
                </c:pt>
                <c:pt idx="8">
                  <c:v>387.69006262046213</c:v>
                </c:pt>
                <c:pt idx="9">
                  <c:v>383.38012342558005</c:v>
                </c:pt>
                <c:pt idx="10">
                  <c:v>385.83131620614273</c:v>
                </c:pt>
                <c:pt idx="11">
                  <c:v>389.73041593867657</c:v>
                </c:pt>
                <c:pt idx="12">
                  <c:v>389.90307161006103</c:v>
                </c:pt>
                <c:pt idx="13">
                  <c:v>386.83810089026633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A-410B-9DB9-2E027135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920656"/>
        <c:axId val="254920240"/>
      </c:lineChart>
      <c:lineChart>
        <c:grouping val="standard"/>
        <c:varyColors val="0"/>
        <c:ser>
          <c:idx val="1"/>
          <c:order val="1"/>
          <c:tx>
            <c:strRef>
              <c:f>Sheet1!$N$211</c:f>
              <c:strCache>
                <c:ptCount val="1"/>
                <c:pt idx="0">
                  <c:v>EPT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Sheet1!$L$211:$L$225</c:f>
              <c:numCache>
                <c:formatCode>General</c:formatCode>
                <c:ptCount val="15"/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</c:numCache>
            </c:numRef>
          </c:cat>
          <c:val>
            <c:numRef>
              <c:f>Sheet1!$N$212:$N$225</c:f>
              <c:numCache>
                <c:formatCode>0</c:formatCode>
                <c:ptCount val="14"/>
                <c:pt idx="0">
                  <c:v>358.39070609062281</c:v>
                </c:pt>
                <c:pt idx="1">
                  <c:v>356.65114448391705</c:v>
                </c:pt>
                <c:pt idx="2">
                  <c:v>356.03813823460194</c:v>
                </c:pt>
                <c:pt idx="3">
                  <c:v>357.39501610527481</c:v>
                </c:pt>
                <c:pt idx="4">
                  <c:v>355.87743875083987</c:v>
                </c:pt>
                <c:pt idx="5">
                  <c:v>357.70317421074515</c:v>
                </c:pt>
                <c:pt idx="6">
                  <c:v>357.89902212344145</c:v>
                </c:pt>
                <c:pt idx="7">
                  <c:v>359.93859550606402</c:v>
                </c:pt>
                <c:pt idx="8">
                  <c:v>357.20862303564655</c:v>
                </c:pt>
                <c:pt idx="9">
                  <c:v>354.60519114848307</c:v>
                </c:pt>
                <c:pt idx="10">
                  <c:v>356.11056456899831</c:v>
                </c:pt>
                <c:pt idx="11">
                  <c:v>359.19671919583965</c:v>
                </c:pt>
                <c:pt idx="12">
                  <c:v>358.92369807623527</c:v>
                </c:pt>
                <c:pt idx="13">
                  <c:v>357.30595290773232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A-410B-9DB9-2E027135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988928"/>
        <c:axId val="258966880"/>
      </c:lineChart>
      <c:catAx>
        <c:axId val="2549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20240"/>
        <c:crosses val="autoZero"/>
        <c:auto val="1"/>
        <c:lblAlgn val="ctr"/>
        <c:lblOffset val="100"/>
        <c:tickMarkSkip val="1"/>
        <c:noMultiLvlLbl val="0"/>
      </c:catAx>
      <c:valAx>
        <c:axId val="254920240"/>
        <c:scaling>
          <c:orientation val="minMax"/>
          <c:max val="392"/>
          <c:min val="382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920656"/>
        <c:crosses val="autoZero"/>
        <c:crossBetween val="between"/>
      </c:valAx>
      <c:valAx>
        <c:axId val="258966880"/>
        <c:scaling>
          <c:orientation val="minMax"/>
          <c:max val="360"/>
          <c:min val="354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88928"/>
        <c:crosses val="max"/>
        <c:crossBetween val="between"/>
      </c:valAx>
      <c:catAx>
        <c:axId val="25898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96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176</xdr:row>
      <xdr:rowOff>57150</xdr:rowOff>
    </xdr:from>
    <xdr:to>
      <xdr:col>7</xdr:col>
      <xdr:colOff>561975</xdr:colOff>
      <xdr:row>191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162</xdr:row>
      <xdr:rowOff>57151</xdr:rowOff>
    </xdr:from>
    <xdr:to>
      <xdr:col>8</xdr:col>
      <xdr:colOff>85725</xdr:colOff>
      <xdr:row>176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381000</xdr:colOff>
      <xdr:row>206</xdr:row>
      <xdr:rowOff>200025</xdr:rowOff>
    </xdr:from>
    <xdr:to>
      <xdr:col>29</xdr:col>
      <xdr:colOff>76200</xdr:colOff>
      <xdr:row>219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214312</xdr:colOff>
      <xdr:row>228</xdr:row>
      <xdr:rowOff>28575</xdr:rowOff>
    </xdr:from>
    <xdr:to>
      <xdr:col>24</xdr:col>
      <xdr:colOff>519112</xdr:colOff>
      <xdr:row>242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338137</xdr:colOff>
      <xdr:row>191</xdr:row>
      <xdr:rowOff>47625</xdr:rowOff>
    </xdr:from>
    <xdr:to>
      <xdr:col>32</xdr:col>
      <xdr:colOff>33337</xdr:colOff>
      <xdr:row>205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229</xdr:row>
      <xdr:rowOff>114301</xdr:rowOff>
    </xdr:from>
    <xdr:to>
      <xdr:col>8</xdr:col>
      <xdr:colOff>285749</xdr:colOff>
      <xdr:row>246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ma%20Agbor/Desktop/FSV%20WORK/FSV%20WORK%20(MACRO-ENABLE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SH"/>
      <sheetName val="Mann-Kendall trend tests_HID"/>
      <sheetName val="Mann-Kendall trend tests_HID1"/>
      <sheetName val="Mann-Kendall trend tests_HID2"/>
      <sheetName val="Mann-Kendall trend tests_HID3"/>
      <sheetName val="Mann-Kendall trend tests_HID4"/>
      <sheetName val="Mann-Kendall trend tests_HID5"/>
      <sheetName val="Mann-Kendall trend tests_HID6"/>
      <sheetName val="H Linear regression"/>
      <sheetName val="ATM Linear regression1"/>
      <sheetName val="T Linear regression2"/>
      <sheetName val="MONTHLY Linear regression"/>
      <sheetName val="ANNUAL Linear regression"/>
      <sheetName val="H Mann-Kendall trend tests"/>
      <sheetName val="MAX Mann-Kendall trend tests"/>
      <sheetName val="MIN Mann-Kendall trend tests"/>
      <sheetName val="AVG Mann-Kendall trend tests"/>
      <sheetName val="ATM Mann-Kendall trend tests"/>
      <sheetName val="REF Mann-Kendall trend tests"/>
      <sheetName val="FSV Mann-Kendall trend tests"/>
      <sheetName val="FSV COMP"/>
      <sheetName val="REF"/>
      <sheetName val="ATM P"/>
      <sheetName val="Mann-Kendall trend tests_HID7"/>
      <sheetName val="Mann-Kendall trend tests1_HID"/>
      <sheetName val="Mann-Kendall trend tests_HID8"/>
      <sheetName val="H"/>
      <sheetName val="T"/>
      <sheetName val="Sheet2"/>
      <sheetName val="Desc"/>
    </sheetNames>
    <sheetDataSet>
      <sheetData sheetId="0"/>
      <sheetData sheetId="1"/>
      <sheetData sheetId="2">
        <row r="1">
          <cell r="A1">
            <v>2005</v>
          </cell>
          <cell r="B1">
            <v>388.87566123685832</v>
          </cell>
        </row>
        <row r="2">
          <cell r="A2">
            <v>2006</v>
          </cell>
          <cell r="B2">
            <v>385.73346849032652</v>
          </cell>
        </row>
        <row r="3">
          <cell r="A3">
            <v>2007</v>
          </cell>
          <cell r="B3">
            <v>384.74101202619642</v>
          </cell>
        </row>
        <row r="4">
          <cell r="A4">
            <v>2008</v>
          </cell>
          <cell r="B4">
            <v>387.10986467967626</v>
          </cell>
        </row>
        <row r="5">
          <cell r="A5">
            <v>2009</v>
          </cell>
          <cell r="B5">
            <v>383.74823774760785</v>
          </cell>
        </row>
        <row r="6">
          <cell r="A6">
            <v>2010</v>
          </cell>
          <cell r="B6">
            <v>385.61538934455342</v>
          </cell>
        </row>
        <row r="7">
          <cell r="A7">
            <v>2011</v>
          </cell>
          <cell r="B7">
            <v>388.82707516563073</v>
          </cell>
        </row>
        <row r="8">
          <cell r="A8">
            <v>2012</v>
          </cell>
          <cell r="B8">
            <v>391.5712049559836</v>
          </cell>
        </row>
        <row r="9">
          <cell r="A9">
            <v>2013</v>
          </cell>
          <cell r="B9">
            <v>387.69006262046213</v>
          </cell>
        </row>
        <row r="10">
          <cell r="A10">
            <v>2014</v>
          </cell>
          <cell r="B10">
            <v>383.38012342558005</v>
          </cell>
        </row>
        <row r="11">
          <cell r="A11">
            <v>2015</v>
          </cell>
          <cell r="B11">
            <v>385.83131620614273</v>
          </cell>
        </row>
        <row r="12">
          <cell r="A12">
            <v>2016</v>
          </cell>
          <cell r="B12">
            <v>389.73041593867657</v>
          </cell>
        </row>
        <row r="13">
          <cell r="A13">
            <v>2017</v>
          </cell>
          <cell r="B13">
            <v>389.90307161006103</v>
          </cell>
        </row>
        <row r="14">
          <cell r="A14">
            <v>2018</v>
          </cell>
          <cell r="B14">
            <v>386.83810089026633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8"/>
  <sheetViews>
    <sheetView topLeftCell="A165" workbookViewId="0">
      <selection activeCell="I178" sqref="I178"/>
    </sheetView>
  </sheetViews>
  <sheetFormatPr defaultRowHeight="15"/>
  <cols>
    <col min="2" max="2" width="9.28515625" customWidth="1"/>
    <col min="9" max="9" width="10.5703125" bestFit="1" customWidth="1"/>
    <col min="30" max="30" width="9.5703125" bestFit="1" customWidth="1"/>
  </cols>
  <sheetData>
    <row r="1" spans="1:26" ht="15.75" thickBot="1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26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s">
        <v>12</v>
      </c>
    </row>
    <row r="3" spans="1:26">
      <c r="A3" s="4">
        <v>2005</v>
      </c>
      <c r="B3" s="5">
        <v>27.258064516129032</v>
      </c>
      <c r="C3" s="5">
        <v>29.625</v>
      </c>
      <c r="D3" s="5">
        <v>28.20967741935484</v>
      </c>
      <c r="E3" s="5">
        <v>28.533333333333331</v>
      </c>
      <c r="F3" s="5">
        <v>27.5</v>
      </c>
      <c r="G3" s="5">
        <v>26.416666666666668</v>
      </c>
      <c r="H3" s="5">
        <v>25.629032258064516</v>
      </c>
      <c r="I3" s="5">
        <v>24.854838709677416</v>
      </c>
      <c r="J3" s="5">
        <v>26.166666666666664</v>
      </c>
      <c r="K3" s="5">
        <v>26.258064516129032</v>
      </c>
      <c r="L3" s="5">
        <v>27.416666666666668</v>
      </c>
      <c r="M3" s="5">
        <v>27.064516129032256</v>
      </c>
    </row>
    <row r="4" spans="1:26">
      <c r="A4" s="4">
        <v>2006</v>
      </c>
      <c r="B4" s="5">
        <v>28.193548387096776</v>
      </c>
      <c r="C4" s="5">
        <v>28.410714285714285</v>
      </c>
      <c r="D4" s="5">
        <v>27.645161290322584</v>
      </c>
      <c r="E4" s="5">
        <v>27.783333333333331</v>
      </c>
      <c r="F4" s="5">
        <v>26.870967741935484</v>
      </c>
      <c r="G4" s="5">
        <v>26.783333333333331</v>
      </c>
      <c r="H4" s="5">
        <v>25.725806451612904</v>
      </c>
      <c r="I4" s="5">
        <v>25.564516129032256</v>
      </c>
      <c r="J4" s="5">
        <v>25.683333333333334</v>
      </c>
      <c r="K4" s="5">
        <v>26.725806451612904</v>
      </c>
      <c r="L4" s="5">
        <v>27.233333333333334</v>
      </c>
      <c r="M4" s="5">
        <v>27.564516129032256</v>
      </c>
    </row>
    <row r="5" spans="1:26">
      <c r="A5" s="4">
        <v>2007</v>
      </c>
      <c r="B5" s="5">
        <v>27.629032258064512</v>
      </c>
      <c r="C5" s="5">
        <v>29.053571428571427</v>
      </c>
      <c r="D5" s="5">
        <v>29</v>
      </c>
      <c r="E5" s="5">
        <v>27.333333333333336</v>
      </c>
      <c r="F5" s="5">
        <v>27.467741935483872</v>
      </c>
      <c r="G5" s="5">
        <v>26.183333333333334</v>
      </c>
      <c r="H5" s="5">
        <v>25.64516129032258</v>
      </c>
      <c r="I5" s="5">
        <v>25.370967741935484</v>
      </c>
      <c r="J5" s="5">
        <v>25.85</v>
      </c>
      <c r="K5" s="5">
        <v>26.193548387096776</v>
      </c>
      <c r="L5" s="5">
        <v>27.35</v>
      </c>
      <c r="M5" s="5">
        <v>26.338709677419352</v>
      </c>
    </row>
    <row r="6" spans="1:26">
      <c r="A6" s="4">
        <v>2008</v>
      </c>
      <c r="B6" s="5">
        <v>26.661290322580648</v>
      </c>
      <c r="C6" s="5">
        <v>28.827586206896555</v>
      </c>
      <c r="D6" s="5">
        <v>28.177419354838712</v>
      </c>
      <c r="E6" s="5">
        <v>27.466666666666669</v>
      </c>
      <c r="F6" s="5">
        <v>27.338709677419352</v>
      </c>
      <c r="G6" s="5">
        <v>26.450000000000003</v>
      </c>
      <c r="H6" s="5">
        <v>25.596774193548388</v>
      </c>
      <c r="I6" s="5">
        <v>25.806451612903224</v>
      </c>
      <c r="J6" s="5">
        <v>26.583333333333336</v>
      </c>
      <c r="K6" s="5">
        <v>26.758064516129032</v>
      </c>
      <c r="L6" s="5">
        <v>27.633333333333333</v>
      </c>
      <c r="M6" s="5">
        <v>27.467741935483872</v>
      </c>
    </row>
    <row r="7" spans="1:26">
      <c r="A7" s="4">
        <v>2009</v>
      </c>
      <c r="B7" s="5">
        <v>28.08064516129032</v>
      </c>
      <c r="C7" s="5">
        <v>28.446428571428569</v>
      </c>
      <c r="D7" s="5">
        <v>28.951612903225808</v>
      </c>
      <c r="E7" s="5">
        <v>27.933333333333334</v>
      </c>
      <c r="F7" s="5">
        <v>27.516129032258064</v>
      </c>
      <c r="G7" s="5">
        <v>26.866666666666667</v>
      </c>
      <c r="H7" s="5">
        <v>25.951612903225808</v>
      </c>
      <c r="I7" s="5">
        <v>25.56451612903226</v>
      </c>
      <c r="J7" s="5">
        <v>26.383333333333333</v>
      </c>
      <c r="K7" s="5">
        <v>26.612903225806452</v>
      </c>
      <c r="L7" s="5">
        <v>26.733333333333334</v>
      </c>
      <c r="M7" s="5">
        <v>26.633333333333333</v>
      </c>
    </row>
    <row r="8" spans="1:26">
      <c r="A8" s="4">
        <v>2010</v>
      </c>
      <c r="B8" s="5">
        <v>29.12903225806452</v>
      </c>
      <c r="C8" s="5">
        <v>29.071428571428573</v>
      </c>
      <c r="D8" s="5">
        <v>28.838709677419352</v>
      </c>
      <c r="E8" s="5">
        <v>28.783333333333331</v>
      </c>
      <c r="F8" s="5">
        <v>27.822580645161288</v>
      </c>
      <c r="G8" s="5">
        <v>26.733333333333334</v>
      </c>
      <c r="H8" s="5">
        <v>26.064516129032256</v>
      </c>
      <c r="I8" s="5">
        <v>25.629032258064516</v>
      </c>
      <c r="J8" s="5">
        <v>25.95</v>
      </c>
      <c r="K8" s="5">
        <v>27.096774193548388</v>
      </c>
      <c r="L8" s="5">
        <v>26.95</v>
      </c>
      <c r="M8" s="5">
        <v>28.661290322580644</v>
      </c>
    </row>
    <row r="9" spans="1:26">
      <c r="A9" s="4">
        <v>2011</v>
      </c>
      <c r="B9" s="5">
        <v>27.225806451612904</v>
      </c>
      <c r="C9" s="5">
        <v>27.875</v>
      </c>
      <c r="D9" s="5">
        <v>27.725806451612904</v>
      </c>
      <c r="E9" s="5">
        <v>27.95</v>
      </c>
      <c r="F9" s="5">
        <v>27.70967741935484</v>
      </c>
      <c r="G9" s="5">
        <v>26.5</v>
      </c>
      <c r="H9" s="5">
        <v>25.241935483870968</v>
      </c>
      <c r="I9" s="5">
        <v>25.322580645161288</v>
      </c>
      <c r="J9" s="5">
        <v>26.133333333333333</v>
      </c>
      <c r="K9" s="5">
        <v>26.451612903225808</v>
      </c>
      <c r="L9" s="5">
        <v>27.6</v>
      </c>
      <c r="M9" s="5">
        <v>27.887096774193552</v>
      </c>
    </row>
    <row r="10" spans="1:26">
      <c r="A10" s="4">
        <v>2012</v>
      </c>
      <c r="B10" s="5">
        <v>27.838709677419352</v>
      </c>
      <c r="C10" s="5">
        <v>28.821428571428569</v>
      </c>
      <c r="D10" s="5">
        <v>29.403225806451616</v>
      </c>
      <c r="E10" s="5">
        <v>27.983333333333334</v>
      </c>
      <c r="F10" s="5">
        <v>27.516129032258064</v>
      </c>
      <c r="G10" s="5">
        <v>26.85</v>
      </c>
      <c r="H10" s="5">
        <v>25.516129032258064</v>
      </c>
      <c r="I10" s="5">
        <v>25.64516129032258</v>
      </c>
      <c r="J10" s="5">
        <v>25.983333333333334</v>
      </c>
      <c r="K10" s="5">
        <v>26.911290322580648</v>
      </c>
      <c r="L10" s="5">
        <v>27.341666666666669</v>
      </c>
      <c r="M10" s="5">
        <v>27.708064516129035</v>
      </c>
    </row>
    <row r="11" spans="1:26">
      <c r="A11" s="4">
        <v>2013</v>
      </c>
      <c r="B11" s="5">
        <v>28.430645161290318</v>
      </c>
      <c r="C11" s="5">
        <v>27.946428571428569</v>
      </c>
      <c r="D11" s="5">
        <v>28.087096774193547</v>
      </c>
      <c r="E11" s="5">
        <v>27.989999999999995</v>
      </c>
      <c r="F11" s="5">
        <v>27.690322580645159</v>
      </c>
      <c r="G11" s="5">
        <v>26.796666666666667</v>
      </c>
      <c r="H11" s="5">
        <v>25.464516129032255</v>
      </c>
      <c r="I11" s="5">
        <v>25.177419354838708</v>
      </c>
      <c r="J11" s="5">
        <v>26.066666666666666</v>
      </c>
      <c r="K11" s="5">
        <v>26.217741935483872</v>
      </c>
      <c r="L11" s="5">
        <v>25.984999999999999</v>
      </c>
      <c r="M11" s="5">
        <v>26.725806451612904</v>
      </c>
    </row>
    <row r="12" spans="1:26">
      <c r="A12" s="4">
        <v>2014</v>
      </c>
      <c r="B12" s="5">
        <v>27.867741935483878</v>
      </c>
      <c r="C12" s="5">
        <v>28.198214285714286</v>
      </c>
      <c r="D12" s="5">
        <v>27.232258064516131</v>
      </c>
      <c r="E12" s="5">
        <v>27.343333333333334</v>
      </c>
      <c r="F12" s="5">
        <v>27.238709677419354</v>
      </c>
      <c r="G12" s="5">
        <v>26.27</v>
      </c>
      <c r="H12" s="5">
        <v>25.011290322580649</v>
      </c>
      <c r="I12" s="5">
        <v>25.083870967741937</v>
      </c>
      <c r="J12" s="5">
        <v>25.555</v>
      </c>
      <c r="K12" s="5">
        <v>26.12419354838709</v>
      </c>
      <c r="L12" s="5">
        <v>26.585000000000004</v>
      </c>
      <c r="M12" s="5">
        <v>27.162903225806453</v>
      </c>
      <c r="O12" t="s">
        <v>41</v>
      </c>
      <c r="P12" t="s">
        <v>42</v>
      </c>
      <c r="Q12" t="s">
        <v>43</v>
      </c>
      <c r="R12" t="s">
        <v>44</v>
      </c>
      <c r="S12" t="s">
        <v>45</v>
      </c>
      <c r="T12" t="s">
        <v>46</v>
      </c>
      <c r="U12" t="s">
        <v>47</v>
      </c>
      <c r="V12" t="s">
        <v>48</v>
      </c>
      <c r="W12" t="s">
        <v>49</v>
      </c>
      <c r="X12" t="s">
        <v>50</v>
      </c>
      <c r="Y12" t="s">
        <v>51</v>
      </c>
      <c r="Z12" t="s">
        <v>52</v>
      </c>
    </row>
    <row r="13" spans="1:26" ht="15.75" thickBot="1">
      <c r="A13" s="6">
        <v>2015</v>
      </c>
      <c r="B13" s="5">
        <v>27.401612903225807</v>
      </c>
      <c r="C13" s="5">
        <v>28.535714285714292</v>
      </c>
      <c r="D13" s="5">
        <v>27.698387096774191</v>
      </c>
      <c r="E13" s="5">
        <v>28.009999999999998</v>
      </c>
      <c r="F13" s="5">
        <v>27.509677419354841</v>
      </c>
      <c r="G13" s="5">
        <v>25.758333333333333</v>
      </c>
      <c r="H13" s="5">
        <v>25.488709677419354</v>
      </c>
      <c r="I13" s="5">
        <v>25.259677419354837</v>
      </c>
      <c r="J13" s="5">
        <v>25.940000000000005</v>
      </c>
      <c r="K13" s="5">
        <v>26.467741935483872</v>
      </c>
      <c r="L13" s="5">
        <v>27.356666666666669</v>
      </c>
      <c r="M13" s="5">
        <v>27.138709677419357</v>
      </c>
      <c r="N13" s="13">
        <v>2017</v>
      </c>
      <c r="O13">
        <f>CONVERT(B30, "K", "C")</f>
        <v>28.399999999999977</v>
      </c>
      <c r="P13">
        <f t="shared" ref="P13:Z13" si="0">CONVERT(C30, "K", "C")</f>
        <v>29.449999999999989</v>
      </c>
      <c r="Q13">
        <f t="shared" si="0"/>
        <v>28.949999999999989</v>
      </c>
      <c r="R13">
        <f t="shared" si="0"/>
        <v>27.800000000000011</v>
      </c>
      <c r="S13">
        <f t="shared" si="0"/>
        <v>27.149999999999977</v>
      </c>
      <c r="T13">
        <f t="shared" si="0"/>
        <v>26.899999999999977</v>
      </c>
      <c r="U13">
        <f t="shared" si="0"/>
        <v>25.899999999999977</v>
      </c>
      <c r="V13">
        <f t="shared" si="0"/>
        <v>25.550000000000011</v>
      </c>
      <c r="W13">
        <f t="shared" si="0"/>
        <v>26.199999999999989</v>
      </c>
      <c r="X13">
        <f t="shared" si="0"/>
        <v>26.899999999999977</v>
      </c>
      <c r="Y13">
        <f t="shared" si="0"/>
        <v>27.399999999999977</v>
      </c>
      <c r="Z13">
        <f t="shared" si="0"/>
        <v>28.199999999999989</v>
      </c>
    </row>
    <row r="14" spans="1:26">
      <c r="A14" s="7">
        <v>2016</v>
      </c>
      <c r="B14" s="5">
        <v>28.282258064516132</v>
      </c>
      <c r="C14" s="5">
        <v>29.970689655172418</v>
      </c>
      <c r="D14" s="5">
        <v>28.316129032258068</v>
      </c>
      <c r="E14" s="5">
        <v>28.288333333333334</v>
      </c>
      <c r="F14" s="5">
        <v>27.948387096774191</v>
      </c>
      <c r="G14" s="5">
        <v>26.678333333333331</v>
      </c>
      <c r="H14" s="5">
        <v>26.106451612903225</v>
      </c>
      <c r="I14" s="5">
        <v>25.720967741935482</v>
      </c>
      <c r="J14" s="5">
        <v>26.173333333333332</v>
      </c>
      <c r="K14" s="5">
        <v>26.977419354838709</v>
      </c>
      <c r="L14" s="5">
        <v>27.706666666666667</v>
      </c>
      <c r="M14" s="5">
        <v>28.479032258064517</v>
      </c>
      <c r="N14" s="13">
        <v>2018</v>
      </c>
      <c r="O14">
        <f>CONVERT(B31, "K", "C")</f>
        <v>27.600000000000023</v>
      </c>
      <c r="P14">
        <f t="shared" ref="P14:Z14" si="1">CONVERT(C31, "K", "C")</f>
        <v>28.949999999999989</v>
      </c>
      <c r="Q14">
        <f t="shared" si="1"/>
        <v>28.199999999999989</v>
      </c>
      <c r="R14">
        <f t="shared" si="1"/>
        <v>27.850000000000023</v>
      </c>
      <c r="S14">
        <f t="shared" si="1"/>
        <v>27.899999999999977</v>
      </c>
      <c r="T14">
        <f t="shared" si="1"/>
        <v>27.100000000000023</v>
      </c>
      <c r="U14">
        <f t="shared" si="1"/>
        <v>26.199999999999989</v>
      </c>
      <c r="V14">
        <f t="shared" si="1"/>
        <v>25.949999999999989</v>
      </c>
      <c r="W14">
        <f t="shared" si="1"/>
        <v>26.550000000000011</v>
      </c>
      <c r="X14">
        <f t="shared" si="1"/>
        <v>26.550000000000011</v>
      </c>
      <c r="Y14">
        <f t="shared" si="1"/>
        <v>27.149999999999977</v>
      </c>
      <c r="Z14">
        <f t="shared" si="1"/>
        <v>27.75</v>
      </c>
    </row>
    <row r="15" spans="1:26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26" ht="15.75" thickBot="1">
      <c r="A16" s="70" t="s">
        <v>13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pans="1:13">
      <c r="A17" s="1"/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3" t="s">
        <v>12</v>
      </c>
    </row>
    <row r="18" spans="1:13">
      <c r="A18" s="4">
        <v>2005</v>
      </c>
      <c r="B18" s="5">
        <v>300.408064516129</v>
      </c>
      <c r="C18" s="5">
        <v>302.77499999999998</v>
      </c>
      <c r="D18" s="5">
        <v>301.3596774193548</v>
      </c>
      <c r="E18" s="5">
        <v>301.68333333333328</v>
      </c>
      <c r="F18" s="5">
        <v>300.64999999999998</v>
      </c>
      <c r="G18" s="5">
        <v>299.56666666666666</v>
      </c>
      <c r="H18" s="5">
        <v>298.77903225806449</v>
      </c>
      <c r="I18" s="5">
        <v>298.00483870967741</v>
      </c>
      <c r="J18" s="5">
        <v>299.31666666666666</v>
      </c>
      <c r="K18" s="5">
        <v>299.408064516129</v>
      </c>
      <c r="L18" s="5">
        <v>300.56666666666666</v>
      </c>
      <c r="M18" s="5">
        <v>300.21451612903223</v>
      </c>
    </row>
    <row r="19" spans="1:13">
      <c r="A19" s="4">
        <v>2006</v>
      </c>
      <c r="B19" s="5">
        <v>301.34354838709675</v>
      </c>
      <c r="C19" s="5">
        <v>301.56071428571425</v>
      </c>
      <c r="D19" s="5">
        <v>300.79516129032254</v>
      </c>
      <c r="E19" s="5">
        <v>300.93333333333328</v>
      </c>
      <c r="F19" s="5">
        <v>300.02096774193546</v>
      </c>
      <c r="G19" s="5">
        <v>299.93333333333328</v>
      </c>
      <c r="H19" s="5">
        <v>298.8758064516129</v>
      </c>
      <c r="I19" s="5">
        <v>298.71451612903223</v>
      </c>
      <c r="J19" s="5">
        <v>298.83333333333331</v>
      </c>
      <c r="K19" s="5">
        <v>299.8758064516129</v>
      </c>
      <c r="L19" s="5">
        <v>300.38333333333333</v>
      </c>
      <c r="M19" s="5">
        <v>300.71451612903223</v>
      </c>
    </row>
    <row r="20" spans="1:13">
      <c r="A20" s="4">
        <v>2007</v>
      </c>
      <c r="B20" s="5">
        <v>300.77903225806449</v>
      </c>
      <c r="C20" s="5">
        <v>302.20357142857142</v>
      </c>
      <c r="D20" s="5">
        <v>302.14999999999998</v>
      </c>
      <c r="E20" s="5">
        <v>300.48333333333329</v>
      </c>
      <c r="F20" s="5">
        <v>300.61774193548388</v>
      </c>
      <c r="G20" s="5">
        <v>299.33333333333331</v>
      </c>
      <c r="H20" s="5">
        <v>298.79516129032254</v>
      </c>
      <c r="I20" s="5">
        <v>298.52096774193546</v>
      </c>
      <c r="J20" s="5">
        <v>299</v>
      </c>
      <c r="K20" s="5">
        <v>299.34354838709675</v>
      </c>
      <c r="L20" s="5">
        <v>300.5</v>
      </c>
      <c r="M20" s="5">
        <v>299.48870967741931</v>
      </c>
    </row>
    <row r="21" spans="1:13">
      <c r="A21" s="4">
        <v>2008</v>
      </c>
      <c r="B21" s="5">
        <v>299.81129032258065</v>
      </c>
      <c r="C21" s="5">
        <v>301.97758620689655</v>
      </c>
      <c r="D21" s="5">
        <v>301.3274193548387</v>
      </c>
      <c r="E21" s="5">
        <v>300.61666666666667</v>
      </c>
      <c r="F21" s="5">
        <v>300.48870967741931</v>
      </c>
      <c r="G21" s="5">
        <v>299.59999999999997</v>
      </c>
      <c r="H21" s="5">
        <v>298.74677419354839</v>
      </c>
      <c r="I21" s="5">
        <v>298.95645161290321</v>
      </c>
      <c r="J21" s="5">
        <v>299.73333333333329</v>
      </c>
      <c r="K21" s="5">
        <v>299.908064516129</v>
      </c>
      <c r="L21" s="5">
        <v>300.7833333333333</v>
      </c>
      <c r="M21" s="5">
        <v>300.61774193548388</v>
      </c>
    </row>
    <row r="22" spans="1:13">
      <c r="A22" s="4">
        <v>2009</v>
      </c>
      <c r="B22" s="5">
        <v>301.23064516129028</v>
      </c>
      <c r="C22" s="5">
        <v>301.59642857142853</v>
      </c>
      <c r="D22" s="5">
        <v>302.10161290322577</v>
      </c>
      <c r="E22" s="5">
        <v>301.08333333333331</v>
      </c>
      <c r="F22" s="5">
        <v>300.66612903225803</v>
      </c>
      <c r="G22" s="5">
        <v>300.01666666666665</v>
      </c>
      <c r="H22" s="5">
        <v>299.10161290322577</v>
      </c>
      <c r="I22" s="5">
        <v>298.71451612903223</v>
      </c>
      <c r="J22" s="5">
        <v>299.5333333333333</v>
      </c>
      <c r="K22" s="5">
        <v>299.76290322580644</v>
      </c>
      <c r="L22" s="5">
        <v>299.88333333333333</v>
      </c>
      <c r="M22" s="5">
        <v>299.7833333333333</v>
      </c>
    </row>
    <row r="23" spans="1:13">
      <c r="A23" s="4">
        <v>2010</v>
      </c>
      <c r="B23" s="5">
        <v>302.27903225806449</v>
      </c>
      <c r="C23" s="5">
        <v>302.22142857142853</v>
      </c>
      <c r="D23" s="5">
        <v>301.98870967741931</v>
      </c>
      <c r="E23" s="5">
        <v>301.93333333333328</v>
      </c>
      <c r="F23" s="5">
        <v>300.97258064516126</v>
      </c>
      <c r="G23" s="5">
        <v>299.88333333333333</v>
      </c>
      <c r="H23" s="5">
        <v>299.21451612903223</v>
      </c>
      <c r="I23" s="5">
        <v>298.77903225806449</v>
      </c>
      <c r="J23" s="5">
        <v>299.09999999999997</v>
      </c>
      <c r="K23" s="5">
        <v>300.24677419354839</v>
      </c>
      <c r="L23" s="5">
        <v>300.09999999999997</v>
      </c>
      <c r="M23" s="5">
        <v>301.81129032258065</v>
      </c>
    </row>
    <row r="24" spans="1:13">
      <c r="A24" s="4">
        <v>2011</v>
      </c>
      <c r="B24" s="5">
        <v>300.3758064516129</v>
      </c>
      <c r="C24" s="5">
        <v>301.02499999999998</v>
      </c>
      <c r="D24" s="5">
        <v>300.8758064516129</v>
      </c>
      <c r="E24" s="5">
        <v>301.09999999999997</v>
      </c>
      <c r="F24" s="5">
        <v>300.8596774193548</v>
      </c>
      <c r="G24" s="5">
        <v>299.64999999999998</v>
      </c>
      <c r="H24" s="5">
        <v>298.39193548387095</v>
      </c>
      <c r="I24" s="5">
        <v>298.47258064516126</v>
      </c>
      <c r="J24" s="5">
        <v>299.2833333333333</v>
      </c>
      <c r="K24" s="5">
        <v>299.60161290322577</v>
      </c>
      <c r="L24" s="5">
        <v>300.75</v>
      </c>
      <c r="M24" s="5">
        <v>301.03709677419351</v>
      </c>
    </row>
    <row r="25" spans="1:13">
      <c r="A25" s="4">
        <v>2012</v>
      </c>
      <c r="B25" s="5">
        <v>300.98870967741931</v>
      </c>
      <c r="C25" s="5">
        <v>301.97142857142853</v>
      </c>
      <c r="D25" s="5">
        <v>302.55322580645156</v>
      </c>
      <c r="E25" s="5">
        <v>301.13333333333333</v>
      </c>
      <c r="F25" s="5">
        <v>300.66612903225803</v>
      </c>
      <c r="G25" s="5">
        <v>300</v>
      </c>
      <c r="H25" s="5">
        <v>298.66612903225803</v>
      </c>
      <c r="I25" s="5">
        <v>298.79516129032254</v>
      </c>
      <c r="J25" s="5">
        <v>299.13333333333333</v>
      </c>
      <c r="K25" s="5">
        <v>300.06129032258065</v>
      </c>
      <c r="L25" s="5">
        <v>300.49166666666667</v>
      </c>
      <c r="M25" s="5">
        <v>300.85806451612899</v>
      </c>
    </row>
    <row r="26" spans="1:13">
      <c r="A26" s="4">
        <v>2013</v>
      </c>
      <c r="B26" s="5">
        <v>301.58064516129031</v>
      </c>
      <c r="C26" s="5">
        <v>301.09642857142853</v>
      </c>
      <c r="D26" s="5">
        <v>301.2370967741935</v>
      </c>
      <c r="E26" s="5">
        <v>301.14</v>
      </c>
      <c r="F26" s="5">
        <v>300.84032258064514</v>
      </c>
      <c r="G26" s="5">
        <v>299.94666666666666</v>
      </c>
      <c r="H26" s="5">
        <v>298.61451612903221</v>
      </c>
      <c r="I26" s="5">
        <v>298.3274193548387</v>
      </c>
      <c r="J26" s="5">
        <v>299.21666666666664</v>
      </c>
      <c r="K26" s="5">
        <v>299.36774193548388</v>
      </c>
      <c r="L26" s="5">
        <v>299.13499999999999</v>
      </c>
      <c r="M26" s="5">
        <v>299.8758064516129</v>
      </c>
    </row>
    <row r="27" spans="1:13">
      <c r="A27" s="4">
        <v>2014</v>
      </c>
      <c r="B27" s="5">
        <v>301.01774193548385</v>
      </c>
      <c r="C27" s="5">
        <v>301.34821428571428</v>
      </c>
      <c r="D27" s="5">
        <v>300.38225806451612</v>
      </c>
      <c r="E27" s="5">
        <v>300.49333333333334</v>
      </c>
      <c r="F27" s="5">
        <v>300.38870967741934</v>
      </c>
      <c r="G27" s="5">
        <v>299.41999999999996</v>
      </c>
      <c r="H27" s="5">
        <v>298.16129032258061</v>
      </c>
      <c r="I27" s="5">
        <v>298.23387096774189</v>
      </c>
      <c r="J27" s="5">
        <v>298.70499999999998</v>
      </c>
      <c r="K27" s="5">
        <v>299.27419354838707</v>
      </c>
      <c r="L27" s="5">
        <v>299.73499999999996</v>
      </c>
      <c r="M27" s="5">
        <v>300.31290322580645</v>
      </c>
    </row>
    <row r="28" spans="1:13" ht="15.75" thickBot="1">
      <c r="A28" s="6">
        <v>2015</v>
      </c>
      <c r="B28" s="5">
        <v>300.55161290322576</v>
      </c>
      <c r="C28" s="5">
        <v>301.68571428571425</v>
      </c>
      <c r="D28" s="5">
        <v>300.84838709677416</v>
      </c>
      <c r="E28" s="5">
        <v>301.15999999999997</v>
      </c>
      <c r="F28" s="5">
        <v>300.65967741935481</v>
      </c>
      <c r="G28" s="5">
        <v>298.9083333333333</v>
      </c>
      <c r="H28" s="5">
        <v>298.63870967741934</v>
      </c>
      <c r="I28" s="5">
        <v>298.40967741935481</v>
      </c>
      <c r="J28" s="5">
        <v>299.08999999999997</v>
      </c>
      <c r="K28" s="5">
        <v>299.61774193548388</v>
      </c>
      <c r="L28" s="5">
        <v>300.50666666666666</v>
      </c>
      <c r="M28" s="5">
        <v>300.28870967741932</v>
      </c>
    </row>
    <row r="29" spans="1:13">
      <c r="A29" s="7">
        <v>2016</v>
      </c>
      <c r="B29" s="5">
        <f t="shared" ref="B29:M29" si="2">CONVERT(B14,"C","K")</f>
        <v>301.43225806451613</v>
      </c>
      <c r="C29" s="5">
        <f t="shared" si="2"/>
        <v>303.12068965517238</v>
      </c>
      <c r="D29" s="5">
        <f t="shared" si="2"/>
        <v>301.46612903225804</v>
      </c>
      <c r="E29" s="5">
        <f t="shared" si="2"/>
        <v>301.43833333333333</v>
      </c>
      <c r="F29" s="5">
        <f t="shared" si="2"/>
        <v>301.09838709677416</v>
      </c>
      <c r="G29" s="5">
        <f t="shared" si="2"/>
        <v>299.82833333333332</v>
      </c>
      <c r="H29" s="5">
        <f t="shared" si="2"/>
        <v>299.25645161290322</v>
      </c>
      <c r="I29" s="5">
        <f t="shared" si="2"/>
        <v>298.87096774193549</v>
      </c>
      <c r="J29" s="5">
        <f t="shared" si="2"/>
        <v>299.32333333333332</v>
      </c>
      <c r="K29" s="5">
        <f t="shared" si="2"/>
        <v>300.12741935483871</v>
      </c>
      <c r="L29" s="5">
        <f t="shared" si="2"/>
        <v>300.85666666666663</v>
      </c>
      <c r="M29" s="5">
        <f t="shared" si="2"/>
        <v>301.62903225806451</v>
      </c>
    </row>
    <row r="30" spans="1:13">
      <c r="A30" s="10">
        <v>2017</v>
      </c>
      <c r="B30" s="11">
        <v>301.54999999999995</v>
      </c>
      <c r="C30" s="11">
        <v>302.59999999999997</v>
      </c>
      <c r="D30" s="11">
        <v>302.09999999999997</v>
      </c>
      <c r="E30" s="11">
        <v>300.95</v>
      </c>
      <c r="F30" s="11">
        <v>300.29999999999995</v>
      </c>
      <c r="G30" s="11">
        <v>300.04999999999995</v>
      </c>
      <c r="H30" s="11">
        <v>299.04999999999995</v>
      </c>
      <c r="I30" s="11">
        <v>298.7</v>
      </c>
      <c r="J30" s="11">
        <v>299.34999999999997</v>
      </c>
      <c r="K30" s="11">
        <v>300.04999999999995</v>
      </c>
      <c r="L30" s="11">
        <v>300.54999999999995</v>
      </c>
      <c r="M30" s="12">
        <v>301.34999999999997</v>
      </c>
    </row>
    <row r="31" spans="1:13">
      <c r="A31" s="10">
        <v>2018</v>
      </c>
      <c r="B31" s="11">
        <v>300.75</v>
      </c>
      <c r="C31" s="11">
        <v>302.09999999999997</v>
      </c>
      <c r="D31" s="11">
        <v>301.34999999999997</v>
      </c>
      <c r="E31" s="11">
        <v>301</v>
      </c>
      <c r="F31" s="11">
        <v>301.04999999999995</v>
      </c>
      <c r="G31" s="11">
        <v>300.25</v>
      </c>
      <c r="H31" s="11">
        <v>299.34999999999997</v>
      </c>
      <c r="I31" s="11">
        <v>299.09999999999997</v>
      </c>
      <c r="J31" s="11">
        <v>299.7</v>
      </c>
      <c r="K31" s="11">
        <v>299.7</v>
      </c>
      <c r="L31" s="11">
        <v>300.29999999999995</v>
      </c>
      <c r="M31" s="12">
        <v>300.89999999999998</v>
      </c>
    </row>
    <row r="32" spans="1:13">
      <c r="B32">
        <f>AVERAGE(B18:B31)</f>
        <v>301.00702764976955</v>
      </c>
      <c r="C32">
        <f t="shared" ref="C32:M32" si="3">AVERAGE(C18:C31)</f>
        <v>301.94872888810693</v>
      </c>
      <c r="D32">
        <f t="shared" si="3"/>
        <v>301.46682027649769</v>
      </c>
      <c r="E32">
        <f t="shared" si="3"/>
        <v>301.08202380952378</v>
      </c>
      <c r="F32">
        <f t="shared" si="3"/>
        <v>300.66278801843322</v>
      </c>
      <c r="G32">
        <f t="shared" si="3"/>
        <v>299.74190476190472</v>
      </c>
      <c r="H32">
        <f t="shared" si="3"/>
        <v>298.83156682027646</v>
      </c>
      <c r="I32">
        <f t="shared" si="3"/>
        <v>298.61428571428576</v>
      </c>
      <c r="J32">
        <f t="shared" si="3"/>
        <v>299.23702380952375</v>
      </c>
      <c r="K32">
        <f t="shared" si="3"/>
        <v>299.73894009216593</v>
      </c>
      <c r="L32">
        <f t="shared" si="3"/>
        <v>300.32440476190476</v>
      </c>
      <c r="M32">
        <f t="shared" si="3"/>
        <v>300.63440860215047</v>
      </c>
    </row>
    <row r="33" spans="1:14" ht="15.75" thickBot="1">
      <c r="A33" s="73" t="s">
        <v>14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</row>
    <row r="34" spans="1:14">
      <c r="A34" s="1"/>
      <c r="B34" s="2" t="s">
        <v>1</v>
      </c>
      <c r="C34" s="2" t="s">
        <v>2</v>
      </c>
      <c r="D34" s="2" t="s">
        <v>3</v>
      </c>
      <c r="E34" s="2" t="s">
        <v>4</v>
      </c>
      <c r="F34" s="2" t="s">
        <v>5</v>
      </c>
      <c r="G34" s="2" t="s">
        <v>6</v>
      </c>
      <c r="H34" s="2" t="s">
        <v>7</v>
      </c>
      <c r="I34" s="2" t="s">
        <v>8</v>
      </c>
      <c r="J34" s="2" t="s">
        <v>9</v>
      </c>
      <c r="K34" s="2" t="s">
        <v>10</v>
      </c>
      <c r="L34" s="2" t="s">
        <v>11</v>
      </c>
      <c r="M34" s="3" t="s">
        <v>12</v>
      </c>
    </row>
    <row r="35" spans="1:14">
      <c r="A35" s="4">
        <v>2005</v>
      </c>
      <c r="B35" s="5">
        <f>6.11*EXP((17.26*(B18-273.16))/(B18-35.87))</f>
        <v>36.152596909031828</v>
      </c>
      <c r="C35" s="5">
        <f>6.11*EXP((17.26*(C18-273.16))/(C18-35.87))</f>
        <v>41.473140895294556</v>
      </c>
      <c r="D35" s="5">
        <f t="shared" ref="B35:M48" si="4">6.11*EXP((17.26*(D18-273.16))/(D18-35.87))</f>
        <v>38.215554478549727</v>
      </c>
      <c r="E35" s="5">
        <f t="shared" si="4"/>
        <v>38.940165165840043</v>
      </c>
      <c r="F35" s="5">
        <f t="shared" si="4"/>
        <v>36.667661178329226</v>
      </c>
      <c r="G35" s="5">
        <f t="shared" si="4"/>
        <v>34.410046492993025</v>
      </c>
      <c r="H35" s="5">
        <f t="shared" si="4"/>
        <v>32.845619511901582</v>
      </c>
      <c r="I35" s="5">
        <f t="shared" si="4"/>
        <v>31.368673452816772</v>
      </c>
      <c r="J35" s="5">
        <f t="shared" si="4"/>
        <v>33.906602012927046</v>
      </c>
      <c r="K35" s="5">
        <f t="shared" si="4"/>
        <v>34.08990760636997</v>
      </c>
      <c r="L35" s="5">
        <f t="shared" si="4"/>
        <v>36.489533453491021</v>
      </c>
      <c r="M35" s="5">
        <f t="shared" si="4"/>
        <v>35.745093169322224</v>
      </c>
      <c r="N35" s="13">
        <f>AVERAGE(B35:M35)</f>
        <v>35.858716193905586</v>
      </c>
    </row>
    <row r="36" spans="1:14">
      <c r="A36" s="4">
        <v>2006</v>
      </c>
      <c r="B36" s="5">
        <f t="shared" si="4"/>
        <v>38.179753384246546</v>
      </c>
      <c r="C36" s="5">
        <f t="shared" si="4"/>
        <v>38.664247429277616</v>
      </c>
      <c r="D36" s="5">
        <f t="shared" si="4"/>
        <v>36.979756739646099</v>
      </c>
      <c r="E36" s="5">
        <f t="shared" si="4"/>
        <v>37.278971286796221</v>
      </c>
      <c r="F36" s="5">
        <f t="shared" si="4"/>
        <v>35.341595622799339</v>
      </c>
      <c r="G36" s="5">
        <f t="shared" si="4"/>
        <v>35.160209580897039</v>
      </c>
      <c r="H36" s="5">
        <f t="shared" si="4"/>
        <v>33.034432425303244</v>
      </c>
      <c r="I36" s="5">
        <f t="shared" si="4"/>
        <v>32.720267439554611</v>
      </c>
      <c r="J36" s="5">
        <f t="shared" si="4"/>
        <v>32.951448373603974</v>
      </c>
      <c r="K36" s="5">
        <f t="shared" si="4"/>
        <v>35.041581565401067</v>
      </c>
      <c r="L36" s="5">
        <f t="shared" si="4"/>
        <v>36.100302581404115</v>
      </c>
      <c r="M36" s="5">
        <f t="shared" si="4"/>
        <v>36.806086023689836</v>
      </c>
      <c r="N36" s="13">
        <f t="shared" ref="N36:N48" si="5">AVERAGE(B36:M36)</f>
        <v>35.6882210377183</v>
      </c>
    </row>
    <row r="37" spans="1:14">
      <c r="A37" s="4">
        <v>2007</v>
      </c>
      <c r="B37" s="5">
        <f t="shared" si="4"/>
        <v>36.944965633319818</v>
      </c>
      <c r="C37" s="5">
        <f t="shared" si="4"/>
        <v>40.129952420634027</v>
      </c>
      <c r="D37" s="5">
        <f t="shared" si="4"/>
        <v>40.005991153427715</v>
      </c>
      <c r="E37" s="5">
        <f t="shared" si="4"/>
        <v>36.312159677916149</v>
      </c>
      <c r="F37" s="5">
        <f t="shared" si="4"/>
        <v>36.598618900831454</v>
      </c>
      <c r="G37" s="5">
        <f t="shared" si="4"/>
        <v>33.939964155094287</v>
      </c>
      <c r="H37" s="5">
        <f t="shared" si="4"/>
        <v>32.877022853961037</v>
      </c>
      <c r="I37" s="5">
        <f t="shared" si="4"/>
        <v>32.34670971428104</v>
      </c>
      <c r="J37" s="5">
        <f t="shared" si="4"/>
        <v>33.278127867314403</v>
      </c>
      <c r="K37" s="5">
        <f t="shared" si="4"/>
        <v>33.96042605439709</v>
      </c>
      <c r="L37" s="5">
        <f t="shared" si="4"/>
        <v>36.347574246041553</v>
      </c>
      <c r="M37" s="5">
        <f t="shared" si="4"/>
        <v>34.252364280777179</v>
      </c>
      <c r="N37" s="13">
        <f t="shared" si="5"/>
        <v>35.582823079832977</v>
      </c>
    </row>
    <row r="38" spans="1:14">
      <c r="A38" s="4">
        <v>2008</v>
      </c>
      <c r="B38" s="5">
        <f t="shared" si="4"/>
        <v>34.908955692973798</v>
      </c>
      <c r="C38" s="5">
        <f t="shared" si="4"/>
        <v>39.609293807975376</v>
      </c>
      <c r="D38" s="5">
        <f t="shared" si="4"/>
        <v>38.143981484729942</v>
      </c>
      <c r="E38" s="5">
        <f t="shared" si="4"/>
        <v>36.596319442377634</v>
      </c>
      <c r="F38" s="5">
        <f t="shared" si="4"/>
        <v>36.323580447755404</v>
      </c>
      <c r="G38" s="5">
        <f t="shared" si="4"/>
        <v>34.47766201443924</v>
      </c>
      <c r="H38" s="5">
        <f t="shared" si="4"/>
        <v>32.782891253197555</v>
      </c>
      <c r="I38" s="5">
        <f t="shared" si="4"/>
        <v>33.192498450106335</v>
      </c>
      <c r="J38" s="5">
        <f t="shared" si="4"/>
        <v>34.749283004183596</v>
      </c>
      <c r="K38" s="5">
        <f t="shared" si="4"/>
        <v>35.108058936818495</v>
      </c>
      <c r="L38" s="5">
        <f t="shared" si="4"/>
        <v>36.954240474080393</v>
      </c>
      <c r="M38" s="5">
        <f t="shared" si="4"/>
        <v>36.598618900831454</v>
      </c>
      <c r="N38" s="13">
        <f t="shared" si="5"/>
        <v>35.787115325789109</v>
      </c>
    </row>
    <row r="39" spans="1:14">
      <c r="A39" s="4">
        <v>2009</v>
      </c>
      <c r="B39" s="5">
        <f t="shared" si="4"/>
        <v>37.929962058896493</v>
      </c>
      <c r="C39" s="5">
        <f t="shared" si="4"/>
        <v>38.744435653766537</v>
      </c>
      <c r="D39" s="5">
        <f t="shared" si="4"/>
        <v>39.894312601697692</v>
      </c>
      <c r="E39" s="5">
        <f t="shared" si="4"/>
        <v>37.606183457927507</v>
      </c>
      <c r="F39" s="5">
        <f t="shared" si="4"/>
        <v>36.702224824045295</v>
      </c>
      <c r="G39" s="5">
        <f t="shared" si="4"/>
        <v>35.332674258736255</v>
      </c>
      <c r="H39" s="5">
        <f t="shared" si="4"/>
        <v>33.478678912426716</v>
      </c>
      <c r="I39" s="5">
        <f t="shared" si="4"/>
        <v>32.720267439554611</v>
      </c>
      <c r="J39" s="5">
        <f t="shared" si="4"/>
        <v>34.342546528895326</v>
      </c>
      <c r="K39" s="5">
        <f t="shared" si="4"/>
        <v>34.809773451300117</v>
      </c>
      <c r="L39" s="5">
        <f t="shared" si="4"/>
        <v>35.057083136715534</v>
      </c>
      <c r="M39" s="5">
        <f t="shared" si="4"/>
        <v>34.851620414703646</v>
      </c>
      <c r="N39" s="13">
        <f t="shared" si="5"/>
        <v>35.955813561555473</v>
      </c>
    </row>
    <row r="40" spans="1:14">
      <c r="A40" s="4">
        <v>2010</v>
      </c>
      <c r="B40" s="5">
        <f t="shared" si="4"/>
        <v>40.305131314882352</v>
      </c>
      <c r="C40" s="5">
        <f t="shared" si="4"/>
        <v>40.171347030749743</v>
      </c>
      <c r="D40" s="5">
        <f t="shared" si="4"/>
        <v>39.634783505018838</v>
      </c>
      <c r="E40" s="5">
        <f t="shared" si="4"/>
        <v>39.50802848116782</v>
      </c>
      <c r="F40" s="5">
        <f t="shared" si="4"/>
        <v>37.364345610759017</v>
      </c>
      <c r="G40" s="5">
        <f t="shared" si="4"/>
        <v>35.057083136715534</v>
      </c>
      <c r="H40" s="5">
        <f t="shared" si="4"/>
        <v>33.702747961939863</v>
      </c>
      <c r="I40" s="5">
        <f t="shared" si="4"/>
        <v>32.845619511901582</v>
      </c>
      <c r="J40" s="5">
        <f t="shared" si="4"/>
        <v>33.475487354582391</v>
      </c>
      <c r="K40" s="5">
        <f t="shared" si="4"/>
        <v>35.81273135243913</v>
      </c>
      <c r="L40" s="5">
        <f t="shared" si="4"/>
        <v>35.505875309160906</v>
      </c>
      <c r="M40" s="5">
        <f t="shared" si="4"/>
        <v>39.229919743847006</v>
      </c>
      <c r="N40" s="13">
        <f t="shared" si="5"/>
        <v>36.88442502609702</v>
      </c>
    </row>
    <row r="41" spans="1:14">
      <c r="A41" s="4">
        <v>2011</v>
      </c>
      <c r="B41" s="5">
        <f t="shared" si="4"/>
        <v>36.084399996999423</v>
      </c>
      <c r="C41" s="5">
        <f t="shared" si="4"/>
        <v>37.478638413878436</v>
      </c>
      <c r="D41" s="5">
        <f t="shared" si="4"/>
        <v>37.15414047666922</v>
      </c>
      <c r="E41" s="5">
        <f t="shared" si="4"/>
        <v>37.642694226503515</v>
      </c>
      <c r="F41" s="5">
        <f t="shared" si="4"/>
        <v>37.119206569673651</v>
      </c>
      <c r="G41" s="5">
        <f t="shared" si="4"/>
        <v>34.579302330648744</v>
      </c>
      <c r="H41" s="5">
        <f t="shared" si="4"/>
        <v>32.099741643386189</v>
      </c>
      <c r="I41" s="5">
        <f t="shared" si="4"/>
        <v>32.253903268135765</v>
      </c>
      <c r="J41" s="5">
        <f t="shared" si="4"/>
        <v>33.839963444613034</v>
      </c>
      <c r="K41" s="5">
        <f t="shared" si="4"/>
        <v>34.480936667119757</v>
      </c>
      <c r="L41" s="5">
        <f t="shared" si="4"/>
        <v>36.88241345173445</v>
      </c>
      <c r="M41" s="5">
        <f t="shared" si="4"/>
        <v>37.505056854077004</v>
      </c>
      <c r="N41" s="13">
        <f t="shared" si="5"/>
        <v>35.593366445286598</v>
      </c>
    </row>
    <row r="42" spans="1:14">
      <c r="A42" s="4">
        <v>2012</v>
      </c>
      <c r="B42" s="5">
        <f t="shared" si="4"/>
        <v>37.399480265900763</v>
      </c>
      <c r="C42" s="5">
        <f t="shared" si="4"/>
        <v>39.595189573915945</v>
      </c>
      <c r="D42" s="5">
        <f t="shared" si="4"/>
        <v>40.94727171058733</v>
      </c>
      <c r="E42" s="5">
        <f t="shared" si="4"/>
        <v>37.715808342455141</v>
      </c>
      <c r="F42" s="5">
        <f t="shared" si="4"/>
        <v>36.702224824045295</v>
      </c>
      <c r="G42" s="5">
        <f t="shared" si="4"/>
        <v>35.298122497777477</v>
      </c>
      <c r="H42" s="5">
        <f t="shared" si="4"/>
        <v>32.626527233269691</v>
      </c>
      <c r="I42" s="5">
        <f t="shared" si="4"/>
        <v>32.877022853961037</v>
      </c>
      <c r="J42" s="5">
        <f t="shared" si="4"/>
        <v>33.541500127950485</v>
      </c>
      <c r="K42" s="5">
        <f t="shared" si="4"/>
        <v>35.425328876672964</v>
      </c>
      <c r="L42" s="5">
        <f t="shared" si="4"/>
        <v>36.329863204316403</v>
      </c>
      <c r="M42" s="5">
        <f t="shared" si="4"/>
        <v>37.115714752269604</v>
      </c>
      <c r="N42" s="13">
        <f t="shared" si="5"/>
        <v>36.297837855260177</v>
      </c>
    </row>
    <row r="43" spans="1:14">
      <c r="A43" s="4">
        <v>2013</v>
      </c>
      <c r="B43" s="5">
        <f t="shared" si="4"/>
        <v>38.708979802832403</v>
      </c>
      <c r="C43" s="5">
        <f t="shared" si="4"/>
        <v>37.634867893866137</v>
      </c>
      <c r="D43" s="5">
        <f t="shared" si="4"/>
        <v>37.944197431347654</v>
      </c>
      <c r="E43" s="5">
        <f t="shared" si="4"/>
        <v>37.730445990169308</v>
      </c>
      <c r="F43" s="5">
        <f t="shared" si="4"/>
        <v>37.077323630844688</v>
      </c>
      <c r="G43" s="5">
        <f t="shared" si="4"/>
        <v>35.187754553792033</v>
      </c>
      <c r="H43" s="5">
        <f t="shared" si="4"/>
        <v>32.526795784398139</v>
      </c>
      <c r="I43" s="5">
        <f t="shared" si="4"/>
        <v>31.976875246181372</v>
      </c>
      <c r="J43" s="5">
        <f t="shared" si="4"/>
        <v>33.707028595593293</v>
      </c>
      <c r="K43" s="5">
        <f t="shared" si="4"/>
        <v>34.008931329660264</v>
      </c>
      <c r="L43" s="5">
        <f t="shared" si="4"/>
        <v>33.544803742310364</v>
      </c>
      <c r="M43" s="5">
        <f t="shared" si="4"/>
        <v>35.041581565401067</v>
      </c>
      <c r="N43" s="13">
        <f t="shared" si="5"/>
        <v>35.424132130533053</v>
      </c>
    </row>
    <row r="44" spans="1:14">
      <c r="A44" s="4">
        <v>2014</v>
      </c>
      <c r="B44" s="5">
        <f t="shared" si="4"/>
        <v>37.462795126774346</v>
      </c>
      <c r="C44" s="5">
        <f t="shared" si="4"/>
        <v>38.190107127283824</v>
      </c>
      <c r="D44" s="5">
        <f t="shared" si="4"/>
        <v>36.098030410040465</v>
      </c>
      <c r="E44" s="5">
        <f t="shared" si="4"/>
        <v>36.333404811349631</v>
      </c>
      <c r="F44" s="5">
        <f t="shared" si="4"/>
        <v>36.111665306524408</v>
      </c>
      <c r="G44" s="5">
        <f t="shared" si="4"/>
        <v>34.113908783845879</v>
      </c>
      <c r="H44" s="5">
        <f t="shared" si="4"/>
        <v>31.662379631528058</v>
      </c>
      <c r="I44" s="5">
        <f t="shared" si="4"/>
        <v>31.799447308340536</v>
      </c>
      <c r="J44" s="5">
        <f t="shared" si="4"/>
        <v>32.70181334343841</v>
      </c>
      <c r="K44" s="5">
        <f t="shared" si="4"/>
        <v>33.821711526810311</v>
      </c>
      <c r="L44" s="5">
        <f t="shared" si="4"/>
        <v>34.752690028888722</v>
      </c>
      <c r="M44" s="5">
        <f t="shared" si="4"/>
        <v>35.951738175996176</v>
      </c>
      <c r="N44" s="13">
        <f t="shared" si="5"/>
        <v>34.916640965068396</v>
      </c>
    </row>
    <row r="45" spans="1:14">
      <c r="A45" s="14">
        <v>2015</v>
      </c>
      <c r="B45" s="5">
        <f t="shared" si="4"/>
        <v>36.457436020518962</v>
      </c>
      <c r="C45" s="5">
        <f t="shared" si="4"/>
        <v>38.945539705628654</v>
      </c>
      <c r="D45" s="5">
        <f t="shared" si="4"/>
        <v>37.094769852631167</v>
      </c>
      <c r="E45" s="5">
        <f t="shared" si="4"/>
        <v>37.774388607609531</v>
      </c>
      <c r="F45" s="5">
        <f t="shared" si="4"/>
        <v>36.688395963168993</v>
      </c>
      <c r="G45" s="5">
        <f t="shared" si="4"/>
        <v>33.098106602908246</v>
      </c>
      <c r="H45" s="5">
        <f t="shared" si="4"/>
        <v>32.573511763818772</v>
      </c>
      <c r="I45" s="5">
        <f t="shared" si="4"/>
        <v>32.133601972275564</v>
      </c>
      <c r="J45" s="5">
        <f t="shared" si="4"/>
        <v>33.455705613341131</v>
      </c>
      <c r="K45" s="5">
        <f t="shared" si="4"/>
        <v>34.513698100062093</v>
      </c>
      <c r="L45" s="5">
        <f t="shared" si="4"/>
        <v>36.361748492257675</v>
      </c>
      <c r="M45" s="5">
        <f t="shared" si="4"/>
        <v>35.900827611579977</v>
      </c>
      <c r="N45" s="13">
        <f t="shared" si="5"/>
        <v>35.416477525483394</v>
      </c>
    </row>
    <row r="46" spans="1:14">
      <c r="A46" s="7">
        <v>2016</v>
      </c>
      <c r="B46" s="5">
        <f t="shared" si="4"/>
        <v>38.377021225195612</v>
      </c>
      <c r="C46" s="5">
        <f t="shared" si="4"/>
        <v>42.304550818396379</v>
      </c>
      <c r="D46" s="5">
        <f t="shared" si="4"/>
        <v>38.452575345994774</v>
      </c>
      <c r="E46" s="5">
        <f t="shared" si="4"/>
        <v>38.390563479434434</v>
      </c>
      <c r="F46" s="5">
        <f t="shared" si="4"/>
        <v>37.639159578285003</v>
      </c>
      <c r="G46" s="5">
        <f t="shared" si="4"/>
        <v>34.943948458558239</v>
      </c>
      <c r="H46" s="5">
        <f t="shared" si="4"/>
        <v>33.786305819748407</v>
      </c>
      <c r="I46" s="5">
        <f t="shared" si="4"/>
        <v>33.024969361948521</v>
      </c>
      <c r="J46" s="5">
        <f t="shared" si="4"/>
        <v>33.91994343917483</v>
      </c>
      <c r="K46" s="5">
        <f t="shared" si="4"/>
        <v>35.563025495989585</v>
      </c>
      <c r="L46" s="5">
        <f t="shared" si="4"/>
        <v>37.112688741842113</v>
      </c>
      <c r="M46" s="5">
        <f t="shared" si="4"/>
        <v>38.81776607124894</v>
      </c>
      <c r="N46" s="13">
        <f t="shared" si="5"/>
        <v>36.861043152984735</v>
      </c>
    </row>
    <row r="47" spans="1:14">
      <c r="A47" s="10">
        <v>2017</v>
      </c>
      <c r="B47" s="5">
        <f t="shared" si="4"/>
        <v>38.640219143407194</v>
      </c>
      <c r="C47" s="5">
        <f t="shared" si="4"/>
        <v>41.057697085125305</v>
      </c>
      <c r="D47" s="5">
        <f t="shared" si="4"/>
        <v>39.890594659176173</v>
      </c>
      <c r="E47" s="5">
        <f t="shared" si="4"/>
        <v>37.315205368153663</v>
      </c>
      <c r="F47" s="5">
        <f t="shared" si="4"/>
        <v>35.924578056388057</v>
      </c>
      <c r="G47" s="5">
        <f t="shared" si="4"/>
        <v>35.401866166405249</v>
      </c>
      <c r="H47" s="5">
        <f t="shared" si="4"/>
        <v>33.376680483061413</v>
      </c>
      <c r="I47" s="5">
        <f t="shared" si="4"/>
        <v>32.69212075959139</v>
      </c>
      <c r="J47" s="5">
        <f t="shared" si="4"/>
        <v>33.973354896750905</v>
      </c>
      <c r="K47" s="5">
        <f t="shared" si="4"/>
        <v>35.401866166405249</v>
      </c>
      <c r="L47" s="5">
        <f t="shared" si="4"/>
        <v>36.453998468438847</v>
      </c>
      <c r="M47" s="5">
        <f t="shared" si="4"/>
        <v>38.194070317473063</v>
      </c>
      <c r="N47" s="13">
        <f t="shared" si="5"/>
        <v>36.526854297531372</v>
      </c>
    </row>
    <row r="48" spans="1:14">
      <c r="A48" s="10">
        <v>2018</v>
      </c>
      <c r="B48" s="5">
        <f t="shared" si="4"/>
        <v>36.88241345173445</v>
      </c>
      <c r="C48" s="5">
        <f t="shared" si="4"/>
        <v>39.890594659176173</v>
      </c>
      <c r="D48" s="5">
        <f t="shared" si="4"/>
        <v>38.194070317473063</v>
      </c>
      <c r="E48" s="5">
        <f t="shared" si="4"/>
        <v>37.424091633901796</v>
      </c>
      <c r="F48" s="5">
        <f t="shared" si="4"/>
        <v>37.53325439013603</v>
      </c>
      <c r="G48" s="5">
        <f t="shared" si="4"/>
        <v>35.819501297230083</v>
      </c>
      <c r="H48" s="5">
        <f t="shared" si="4"/>
        <v>33.973354896750905</v>
      </c>
      <c r="I48" s="5">
        <f t="shared" si="4"/>
        <v>33.475487354582391</v>
      </c>
      <c r="J48" s="5">
        <f t="shared" si="4"/>
        <v>34.68120358763251</v>
      </c>
      <c r="K48" s="5">
        <f t="shared" si="4"/>
        <v>34.68120358763251</v>
      </c>
      <c r="L48" s="5">
        <f t="shared" si="4"/>
        <v>35.924578056388057</v>
      </c>
      <c r="M48" s="5">
        <f t="shared" si="4"/>
        <v>37.206595004235474</v>
      </c>
      <c r="N48" s="13">
        <f t="shared" si="5"/>
        <v>36.307195686406125</v>
      </c>
    </row>
    <row r="49" spans="1:28">
      <c r="B49">
        <f t="shared" ref="B49:N49" si="6">AVERAGE(B35:B48)</f>
        <v>37.459579287622425</v>
      </c>
      <c r="C49">
        <f t="shared" si="6"/>
        <v>39.563543036783479</v>
      </c>
      <c r="D49">
        <f t="shared" si="6"/>
        <v>38.475002154784988</v>
      </c>
      <c r="E49">
        <f t="shared" si="6"/>
        <v>37.612030712257308</v>
      </c>
      <c r="F49">
        <f t="shared" si="6"/>
        <v>36.699559635970424</v>
      </c>
      <c r="G49">
        <f t="shared" si="6"/>
        <v>34.772867880717243</v>
      </c>
      <c r="H49">
        <f t="shared" si="6"/>
        <v>32.953335012477964</v>
      </c>
      <c r="I49">
        <f t="shared" si="6"/>
        <v>32.530533152373678</v>
      </c>
      <c r="J49">
        <f t="shared" si="6"/>
        <v>33.751714870714373</v>
      </c>
      <c r="K49">
        <f t="shared" si="6"/>
        <v>34.765655765505606</v>
      </c>
      <c r="L49">
        <f t="shared" si="6"/>
        <v>35.986956670505009</v>
      </c>
      <c r="M49">
        <f t="shared" si="6"/>
        <v>36.658360920389477</v>
      </c>
      <c r="N49" s="13">
        <f t="shared" si="6"/>
        <v>35.93576159167516</v>
      </c>
    </row>
    <row r="50" spans="1:28" ht="24" thickBot="1">
      <c r="A50" s="71" t="s">
        <v>15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P50" s="71" t="s">
        <v>15</v>
      </c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</row>
    <row r="51" spans="1:28">
      <c r="A51" s="1"/>
      <c r="B51" s="15" t="s">
        <v>1</v>
      </c>
      <c r="C51" s="15" t="s">
        <v>2</v>
      </c>
      <c r="D51" s="15" t="s">
        <v>3</v>
      </c>
      <c r="E51" s="15" t="s">
        <v>4</v>
      </c>
      <c r="F51" s="15" t="s">
        <v>5</v>
      </c>
      <c r="G51" s="15" t="s">
        <v>6</v>
      </c>
      <c r="H51" s="15" t="s">
        <v>7</v>
      </c>
      <c r="I51" s="15" t="s">
        <v>8</v>
      </c>
      <c r="J51" s="15" t="s">
        <v>9</v>
      </c>
      <c r="K51" s="15" t="s">
        <v>10</v>
      </c>
      <c r="L51" s="15" t="s">
        <v>11</v>
      </c>
      <c r="M51" s="16" t="s">
        <v>12</v>
      </c>
      <c r="P51" s="1"/>
      <c r="Q51" s="15" t="s">
        <v>1</v>
      </c>
      <c r="R51" s="15" t="s">
        <v>2</v>
      </c>
      <c r="S51" s="15" t="s">
        <v>3</v>
      </c>
      <c r="T51" s="15" t="s">
        <v>4</v>
      </c>
      <c r="U51" s="15" t="s">
        <v>5</v>
      </c>
      <c r="V51" s="15" t="s">
        <v>6</v>
      </c>
      <c r="W51" s="15" t="s">
        <v>7</v>
      </c>
      <c r="X51" s="15" t="s">
        <v>8</v>
      </c>
      <c r="Y51" s="15" t="s">
        <v>9</v>
      </c>
      <c r="Z51" s="15" t="s">
        <v>10</v>
      </c>
      <c r="AA51" s="15" t="s">
        <v>11</v>
      </c>
      <c r="AB51" s="16" t="s">
        <v>12</v>
      </c>
    </row>
    <row r="52" spans="1:28">
      <c r="A52" s="4">
        <v>2005</v>
      </c>
      <c r="B52" s="5">
        <v>69.064516129032299</v>
      </c>
      <c r="C52" s="5">
        <v>80.535714285714292</v>
      </c>
      <c r="D52" s="5">
        <v>90.741935483870961</v>
      </c>
      <c r="E52" s="5">
        <v>91.033333333333331</v>
      </c>
      <c r="F52" s="5">
        <v>91.290322580645167</v>
      </c>
      <c r="G52" s="5">
        <v>91.6</v>
      </c>
      <c r="H52" s="5">
        <v>94.645161290322605</v>
      </c>
      <c r="I52" s="5">
        <v>93.258064516129039</v>
      </c>
      <c r="J52" s="5">
        <v>91.966666666666669</v>
      </c>
      <c r="K52" s="5">
        <v>89.129032258064512</v>
      </c>
      <c r="L52" s="5">
        <v>88.36666666666666</v>
      </c>
      <c r="M52" s="17">
        <v>74.129032258064512</v>
      </c>
      <c r="P52" s="4">
        <v>2005</v>
      </c>
      <c r="Q52" s="29">
        <f>(I141/X141)*100</f>
        <v>68.275556516415747</v>
      </c>
      <c r="R52" s="29">
        <f t="shared" ref="R52:AB65" si="7">(J141/Y141)*100</f>
        <v>79.865693631588812</v>
      </c>
      <c r="S52" s="29">
        <f t="shared" si="7"/>
        <v>90.410180402951099</v>
      </c>
      <c r="T52" s="29">
        <f t="shared" si="7"/>
        <v>90.705123644476117</v>
      </c>
      <c r="U52" s="29">
        <f t="shared" si="7"/>
        <v>90.990384124534486</v>
      </c>
      <c r="V52" s="29">
        <f t="shared" si="7"/>
        <v>91.328273821560032</v>
      </c>
      <c r="W52" s="29">
        <f t="shared" si="7"/>
        <v>94.474797465191472</v>
      </c>
      <c r="X52" s="29">
        <f t="shared" si="7"/>
        <v>93.056471914918546</v>
      </c>
      <c r="Y52" s="29">
        <f t="shared" si="7"/>
        <v>91.709983423810797</v>
      </c>
      <c r="Z52" s="29">
        <f t="shared" si="7"/>
        <v>88.790507997844358</v>
      </c>
      <c r="AA52" s="29">
        <f t="shared" si="7"/>
        <v>87.980691559218059</v>
      </c>
      <c r="AB52" s="29">
        <f t="shared" si="7"/>
        <v>73.427236607707997</v>
      </c>
    </row>
    <row r="53" spans="1:28">
      <c r="A53" s="4">
        <v>2006</v>
      </c>
      <c r="B53" s="5">
        <v>69.838709677419359</v>
      </c>
      <c r="C53" s="5">
        <v>77.571428571428569</v>
      </c>
      <c r="D53" s="5">
        <v>90.290322580645167</v>
      </c>
      <c r="E53" s="5">
        <v>89.233333333333334</v>
      </c>
      <c r="F53" s="5">
        <v>90.322580645161295</v>
      </c>
      <c r="G53" s="5">
        <v>91.033333333333331</v>
      </c>
      <c r="H53" s="5">
        <v>90.967741935483872</v>
      </c>
      <c r="I53" s="5">
        <v>90.161290322580641</v>
      </c>
      <c r="J53" s="5">
        <v>91.36666666666666</v>
      </c>
      <c r="K53" s="5">
        <v>89.645161290322577</v>
      </c>
      <c r="L53" s="5">
        <v>88.566666666666663</v>
      </c>
      <c r="M53" s="17">
        <v>65.548387096774192</v>
      </c>
      <c r="P53" s="4">
        <v>2006</v>
      </c>
      <c r="Q53" s="29">
        <f t="shared" ref="Q53:Q65" si="8">(I142/X142)*100</f>
        <v>69.015326181630527</v>
      </c>
      <c r="R53" s="29">
        <f t="shared" si="7"/>
        <v>76.880364627015425</v>
      </c>
      <c r="S53" s="29">
        <f t="shared" si="7"/>
        <v>89.956377207105263</v>
      </c>
      <c r="T53" s="29">
        <f t="shared" si="7"/>
        <v>88.864189611463985</v>
      </c>
      <c r="U53" s="29">
        <f t="shared" si="7"/>
        <v>90.00541024116319</v>
      </c>
      <c r="V53" s="29">
        <f t="shared" si="7"/>
        <v>90.738759903641522</v>
      </c>
      <c r="W53" s="29">
        <f t="shared" si="7"/>
        <v>90.690111229347906</v>
      </c>
      <c r="X53" s="29">
        <f t="shared" si="7"/>
        <v>89.864478556258305</v>
      </c>
      <c r="Y53" s="29">
        <f t="shared" si="7"/>
        <v>91.100706956633331</v>
      </c>
      <c r="Z53" s="29">
        <f t="shared" si="7"/>
        <v>89.311230719222067</v>
      </c>
      <c r="AA53" s="29">
        <f t="shared" si="7"/>
        <v>88.190784028912233</v>
      </c>
      <c r="AB53" s="29">
        <f t="shared" si="7"/>
        <v>64.701353135952317</v>
      </c>
    </row>
    <row r="54" spans="1:28">
      <c r="A54" s="4">
        <v>2007</v>
      </c>
      <c r="B54" s="5">
        <v>68.677419354838705</v>
      </c>
      <c r="C54" s="5">
        <v>76.428571428571431</v>
      </c>
      <c r="D54" s="5">
        <v>82.483870967741936</v>
      </c>
      <c r="E54" s="5">
        <v>88.766666666666666</v>
      </c>
      <c r="F54" s="5">
        <v>90.451612903225808</v>
      </c>
      <c r="G54" s="5">
        <v>90.233333333333334</v>
      </c>
      <c r="H54" s="5">
        <v>89.709677419354833</v>
      </c>
      <c r="I54" s="5">
        <v>89.741935483870961</v>
      </c>
      <c r="J54" s="5">
        <v>90.166666666666671</v>
      </c>
      <c r="K54" s="5">
        <v>87.870967741935488</v>
      </c>
      <c r="L54" s="5">
        <v>87.466666666666669</v>
      </c>
      <c r="M54" s="17">
        <v>76.064516129032256</v>
      </c>
      <c r="P54" s="4">
        <v>2007</v>
      </c>
      <c r="Q54" s="29">
        <f t="shared" si="8"/>
        <v>67.866396711473868</v>
      </c>
      <c r="R54" s="29">
        <f t="shared" si="7"/>
        <v>75.686417985324866</v>
      </c>
      <c r="S54" s="29">
        <f t="shared" si="7"/>
        <v>81.888541982286156</v>
      </c>
      <c r="T54" s="29">
        <f t="shared" si="7"/>
        <v>88.394215100970186</v>
      </c>
      <c r="U54" s="29">
        <f t="shared" si="7"/>
        <v>90.126382413318595</v>
      </c>
      <c r="V54" s="29">
        <f t="shared" si="7"/>
        <v>89.926896032584494</v>
      </c>
      <c r="W54" s="29">
        <f t="shared" si="7"/>
        <v>89.399287210802342</v>
      </c>
      <c r="X54" s="29">
        <f t="shared" si="7"/>
        <v>89.437357826563201</v>
      </c>
      <c r="Y54" s="29">
        <f t="shared" si="7"/>
        <v>89.86460015489817</v>
      </c>
      <c r="Z54" s="29">
        <f t="shared" si="7"/>
        <v>87.500104939946155</v>
      </c>
      <c r="AA54" s="29">
        <f t="shared" si="7"/>
        <v>87.057111103793233</v>
      </c>
      <c r="AB54" s="29">
        <f t="shared" si="7"/>
        <v>75.427231299917096</v>
      </c>
    </row>
    <row r="55" spans="1:28">
      <c r="A55" s="4">
        <v>2008</v>
      </c>
      <c r="B55" s="5">
        <v>70.41935483870968</v>
      </c>
      <c r="C55" s="5">
        <v>74.620689655172413</v>
      </c>
      <c r="D55" s="5">
        <v>90.161290322580641</v>
      </c>
      <c r="E55" s="5">
        <v>90.13333333333334</v>
      </c>
      <c r="F55" s="5">
        <v>88.838709677419359</v>
      </c>
      <c r="G55" s="5">
        <v>88.533333333333331</v>
      </c>
      <c r="H55" s="5">
        <v>92.129032258064512</v>
      </c>
      <c r="I55" s="5">
        <v>92.41935483870968</v>
      </c>
      <c r="J55" s="5">
        <v>90.933333333333337</v>
      </c>
      <c r="K55" s="5">
        <v>88.161290322580641</v>
      </c>
      <c r="L55" s="5">
        <v>86.033333333333331</v>
      </c>
      <c r="M55" s="17">
        <v>79.58064516129032</v>
      </c>
      <c r="P55" s="4">
        <v>2008</v>
      </c>
      <c r="Q55" s="29">
        <f t="shared" si="8"/>
        <v>69.677432463962731</v>
      </c>
      <c r="R55" s="29">
        <f t="shared" si="7"/>
        <v>73.851675813326153</v>
      </c>
      <c r="S55" s="29">
        <f t="shared" si="7"/>
        <v>89.812392608441371</v>
      </c>
      <c r="T55" s="29">
        <f t="shared" si="7"/>
        <v>89.798057867967401</v>
      </c>
      <c r="U55" s="29">
        <f t="shared" si="7"/>
        <v>88.468406559264324</v>
      </c>
      <c r="V55" s="29">
        <f t="shared" si="7"/>
        <v>88.174963540811106</v>
      </c>
      <c r="W55" s="29">
        <f t="shared" si="7"/>
        <v>91.88536271830165</v>
      </c>
      <c r="X55" s="29">
        <f t="shared" si="7"/>
        <v>92.181022932021349</v>
      </c>
      <c r="Y55" s="29">
        <f t="shared" si="7"/>
        <v>90.639553264149527</v>
      </c>
      <c r="Z55" s="29">
        <f t="shared" si="7"/>
        <v>87.785562000549021</v>
      </c>
      <c r="AA55" s="29">
        <f t="shared" si="7"/>
        <v>85.577254312825076</v>
      </c>
      <c r="AB55" s="29">
        <f t="shared" si="7"/>
        <v>78.971220307134587</v>
      </c>
    </row>
    <row r="56" spans="1:28">
      <c r="A56" s="4">
        <v>2009</v>
      </c>
      <c r="B56" s="5">
        <v>67.129032258064512</v>
      </c>
      <c r="C56" s="5">
        <v>76.642857142857139</v>
      </c>
      <c r="D56" s="5">
        <v>86.612903225806448</v>
      </c>
      <c r="E56" s="5">
        <v>86.63333333333334</v>
      </c>
      <c r="F56" s="5">
        <v>88.354838709677423</v>
      </c>
      <c r="G56" s="5">
        <v>88.033333333333331</v>
      </c>
      <c r="H56" s="5">
        <v>89.129032258064512</v>
      </c>
      <c r="I56" s="5">
        <v>90.483870967741936</v>
      </c>
      <c r="J56" s="5">
        <v>87.766666666666666</v>
      </c>
      <c r="K56" s="5">
        <v>87.193548387096769</v>
      </c>
      <c r="L56" s="5">
        <v>86.533333333333331</v>
      </c>
      <c r="M56" s="17">
        <v>65.774193548387103</v>
      </c>
      <c r="P56" s="4">
        <v>2009</v>
      </c>
      <c r="Q56" s="29">
        <f t="shared" si="8"/>
        <v>66.274936247947892</v>
      </c>
      <c r="R56" s="29">
        <f t="shared" si="7"/>
        <v>75.931197993192853</v>
      </c>
      <c r="S56" s="29">
        <f t="shared" si="7"/>
        <v>86.135751835911307</v>
      </c>
      <c r="T56" s="29">
        <f t="shared" si="7"/>
        <v>86.185549268895684</v>
      </c>
      <c r="U56" s="29">
        <f t="shared" si="7"/>
        <v>87.966677065330359</v>
      </c>
      <c r="V56" s="29">
        <f t="shared" si="7"/>
        <v>87.651804754159016</v>
      </c>
      <c r="W56" s="29">
        <f t="shared" si="7"/>
        <v>88.797171140957673</v>
      </c>
      <c r="X56" s="29">
        <f t="shared" si="7"/>
        <v>90.19558509735846</v>
      </c>
      <c r="Y56" s="29">
        <f t="shared" si="7"/>
        <v>87.389396095347422</v>
      </c>
      <c r="Z56" s="29">
        <f t="shared" si="7"/>
        <v>86.795228371430468</v>
      </c>
      <c r="AA56" s="29">
        <f t="shared" si="7"/>
        <v>86.114446068611443</v>
      </c>
      <c r="AB56" s="29">
        <f t="shared" si="7"/>
        <v>64.975791632372633</v>
      </c>
    </row>
    <row r="57" spans="1:28">
      <c r="A57" s="4">
        <v>2010</v>
      </c>
      <c r="B57" s="5">
        <v>65.258064516129039</v>
      </c>
      <c r="C57" s="5">
        <v>75</v>
      </c>
      <c r="D57" s="5">
        <v>85.774193548387103</v>
      </c>
      <c r="E57" s="5">
        <v>88.1666666666667</v>
      </c>
      <c r="F57" s="5">
        <v>88.870967741935488</v>
      </c>
      <c r="G57" s="5">
        <v>88.833333333333329</v>
      </c>
      <c r="H57" s="5">
        <v>89.612903225806448</v>
      </c>
      <c r="I57" s="5">
        <v>91.096774193548384</v>
      </c>
      <c r="J57" s="5">
        <v>88.033333333333331</v>
      </c>
      <c r="K57" s="5">
        <v>87.483870967741936</v>
      </c>
      <c r="L57" s="5">
        <v>81.3</v>
      </c>
      <c r="M57" s="17">
        <v>69.677419354838705</v>
      </c>
      <c r="P57" s="4">
        <v>2010</v>
      </c>
      <c r="Q57" s="29">
        <f t="shared" si="8"/>
        <v>64.324857112379647</v>
      </c>
      <c r="R57" s="29">
        <f t="shared" si="7"/>
        <v>74.227213717888091</v>
      </c>
      <c r="S57" s="29">
        <f t="shared" si="7"/>
        <v>85.276124910126683</v>
      </c>
      <c r="T57" s="29">
        <f t="shared" si="7"/>
        <v>87.741583191068798</v>
      </c>
      <c r="U57" s="29">
        <f t="shared" si="7"/>
        <v>88.490924997621377</v>
      </c>
      <c r="V57" s="29">
        <f t="shared" si="7"/>
        <v>88.475543530692974</v>
      </c>
      <c r="W57" s="29">
        <f t="shared" si="7"/>
        <v>89.291838999229483</v>
      </c>
      <c r="X57" s="29">
        <f t="shared" si="7"/>
        <v>90.824240286827589</v>
      </c>
      <c r="Y57" s="29">
        <f t="shared" si="7"/>
        <v>87.672500677072179</v>
      </c>
      <c r="Z57" s="29">
        <f t="shared" si="7"/>
        <v>87.081874985572398</v>
      </c>
      <c r="AA57" s="29">
        <f t="shared" si="7"/>
        <v>80.746775938986389</v>
      </c>
      <c r="AB57" s="29">
        <f t="shared" si="7"/>
        <v>68.828854034646241</v>
      </c>
    </row>
    <row r="58" spans="1:28">
      <c r="A58" s="4">
        <v>2011</v>
      </c>
      <c r="B58" s="5">
        <v>71.935483870967744</v>
      </c>
      <c r="C58" s="5">
        <v>80.785714285714292</v>
      </c>
      <c r="D58" s="5">
        <v>86.612903225806448</v>
      </c>
      <c r="E58" s="5">
        <v>88.833333333333329</v>
      </c>
      <c r="F58" s="5">
        <v>91.064516129032256</v>
      </c>
      <c r="G58" s="5">
        <v>92.36666666666666</v>
      </c>
      <c r="H58" s="5">
        <v>92.838709677419359</v>
      </c>
      <c r="I58" s="5">
        <v>92.870967741935488</v>
      </c>
      <c r="J58" s="5">
        <v>91.566666666666663</v>
      </c>
      <c r="K58" s="5">
        <v>92.41935483870968</v>
      </c>
      <c r="L58" s="5">
        <v>88.433333333333337</v>
      </c>
      <c r="M58" s="17">
        <v>80.161290322580641</v>
      </c>
      <c r="P58" s="4">
        <v>2011</v>
      </c>
      <c r="Q58" s="29">
        <f t="shared" si="8"/>
        <v>71.190797022653456</v>
      </c>
      <c r="R58" s="29">
        <f t="shared" si="7"/>
        <v>80.188501643366578</v>
      </c>
      <c r="S58" s="29">
        <f t="shared" si="7"/>
        <v>86.169747398331126</v>
      </c>
      <c r="T58" s="29">
        <f t="shared" si="7"/>
        <v>88.448760553966849</v>
      </c>
      <c r="U58" s="29">
        <f t="shared" si="7"/>
        <v>90.753773552046141</v>
      </c>
      <c r="V58" s="29">
        <f t="shared" si="7"/>
        <v>92.116598266632295</v>
      </c>
      <c r="W58" s="29">
        <f t="shared" si="7"/>
        <v>92.620361275967753</v>
      </c>
      <c r="X58" s="29">
        <f t="shared" si="7"/>
        <v>92.652538172448345</v>
      </c>
      <c r="Y58" s="29">
        <f t="shared" si="7"/>
        <v>91.299065416122673</v>
      </c>
      <c r="Z58" s="29">
        <f t="shared" si="7"/>
        <v>92.171341801276185</v>
      </c>
      <c r="AA58" s="29">
        <f t="shared" si="7"/>
        <v>88.045595656558149</v>
      </c>
      <c r="AB58" s="29">
        <f t="shared" si="7"/>
        <v>79.550016412607334</v>
      </c>
    </row>
    <row r="59" spans="1:28">
      <c r="A59" s="4">
        <v>2012</v>
      </c>
      <c r="B59" s="5">
        <v>74.387096774193552</v>
      </c>
      <c r="C59" s="5">
        <v>90.137931034482762</v>
      </c>
      <c r="D59" s="5">
        <v>88.41935483870968</v>
      </c>
      <c r="E59" s="5">
        <v>90.933333333333337</v>
      </c>
      <c r="F59" s="5">
        <v>90.41935483870968</v>
      </c>
      <c r="G59" s="5">
        <v>91.566666666666663</v>
      </c>
      <c r="H59" s="5">
        <v>91.967741935483872</v>
      </c>
      <c r="I59" s="5">
        <v>92.451612903225808</v>
      </c>
      <c r="J59" s="5">
        <v>91.833333333333329</v>
      </c>
      <c r="K59" s="5">
        <v>90.548387096774192</v>
      </c>
      <c r="L59" s="5">
        <v>86.8</v>
      </c>
      <c r="M59" s="17">
        <v>76.129032258064512</v>
      </c>
      <c r="P59" s="4">
        <v>2012</v>
      </c>
      <c r="Q59" s="29">
        <f t="shared" si="8"/>
        <v>73.658417204950339</v>
      </c>
      <c r="R59" s="29">
        <f t="shared" si="7"/>
        <v>89.774619185668428</v>
      </c>
      <c r="S59" s="29">
        <f t="shared" si="7"/>
        <v>87.986166296514881</v>
      </c>
      <c r="T59" s="29">
        <f t="shared" si="7"/>
        <v>90.612764893330109</v>
      </c>
      <c r="U59" s="29">
        <f t="shared" si="7"/>
        <v>90.092325555904409</v>
      </c>
      <c r="V59" s="29">
        <f t="shared" si="7"/>
        <v>91.287008949611021</v>
      </c>
      <c r="W59" s="29">
        <f t="shared" si="7"/>
        <v>91.72112735986066</v>
      </c>
      <c r="X59" s="29">
        <f t="shared" si="7"/>
        <v>92.216921125122639</v>
      </c>
      <c r="Y59" s="29">
        <f t="shared" si="7"/>
        <v>91.575885252026907</v>
      </c>
      <c r="Z59" s="29">
        <f t="shared" si="7"/>
        <v>90.236993455535909</v>
      </c>
      <c r="AA59" s="29">
        <f t="shared" si="7"/>
        <v>86.372181167593283</v>
      </c>
      <c r="AB59" s="29">
        <f t="shared" si="7"/>
        <v>75.438195833125434</v>
      </c>
    </row>
    <row r="60" spans="1:28">
      <c r="A60" s="4">
        <v>2013</v>
      </c>
      <c r="B60" s="5">
        <v>74.354838709677423</v>
      </c>
      <c r="C60" s="5">
        <v>76.214285714285708</v>
      </c>
      <c r="D60" s="5">
        <v>90.483870967741936</v>
      </c>
      <c r="E60" s="5">
        <v>89.63333333333334</v>
      </c>
      <c r="F60" s="5">
        <v>90.741935483870961</v>
      </c>
      <c r="G60" s="5">
        <v>92.033333333333331</v>
      </c>
      <c r="H60" s="5">
        <v>92.225806451612897</v>
      </c>
      <c r="I60" s="5">
        <v>92.58064516129032</v>
      </c>
      <c r="J60" s="5">
        <v>91.533333333333331</v>
      </c>
      <c r="K60" s="5">
        <v>89.064516129032256</v>
      </c>
      <c r="L60" s="5">
        <v>88.6</v>
      </c>
      <c r="M60" s="17">
        <v>77.354838709677423</v>
      </c>
      <c r="P60" s="4">
        <v>2013</v>
      </c>
      <c r="Q60" s="29">
        <f t="shared" si="8"/>
        <v>73.598738106103895</v>
      </c>
      <c r="R60" s="29">
        <f t="shared" si="7"/>
        <v>75.514626892345831</v>
      </c>
      <c r="S60" s="29">
        <f t="shared" si="7"/>
        <v>90.147068469756491</v>
      </c>
      <c r="T60" s="29">
        <f t="shared" si="7"/>
        <v>89.272264573711979</v>
      </c>
      <c r="U60" s="29">
        <f t="shared" si="7"/>
        <v>90.421265362366356</v>
      </c>
      <c r="V60" s="29">
        <f t="shared" si="7"/>
        <v>91.76853592866037</v>
      </c>
      <c r="W60" s="29">
        <f t="shared" si="7"/>
        <v>91.987374205156129</v>
      </c>
      <c r="X60" s="29">
        <f t="shared" si="7"/>
        <v>92.355988807560749</v>
      </c>
      <c r="Y60" s="29">
        <f t="shared" si="7"/>
        <v>91.265863588502114</v>
      </c>
      <c r="Z60" s="29">
        <f t="shared" si="7"/>
        <v>88.725209455587191</v>
      </c>
      <c r="AA60" s="29">
        <f t="shared" si="7"/>
        <v>88.252382138033923</v>
      </c>
      <c r="AB60" s="29">
        <f t="shared" si="7"/>
        <v>76.727391240405879</v>
      </c>
    </row>
    <row r="61" spans="1:28">
      <c r="A61" s="4">
        <v>2014</v>
      </c>
      <c r="B61" s="5">
        <v>69.225806451612897</v>
      </c>
      <c r="C61" s="5">
        <v>74.642857142857139</v>
      </c>
      <c r="D61" s="5">
        <v>85.645161290322577</v>
      </c>
      <c r="E61" s="5">
        <v>88.933333333333337</v>
      </c>
      <c r="F61" s="5">
        <v>89.774193548387103</v>
      </c>
      <c r="G61" s="5">
        <v>88.36666666666666</v>
      </c>
      <c r="H61" s="5">
        <v>91.58064516129032</v>
      </c>
      <c r="I61" s="5">
        <v>92.161290322580641</v>
      </c>
      <c r="J61" s="5">
        <v>91.9</v>
      </c>
      <c r="K61" s="5">
        <v>89.741935483870961</v>
      </c>
      <c r="L61" s="5">
        <v>86</v>
      </c>
      <c r="M61" s="17">
        <v>73.774193548387103</v>
      </c>
      <c r="P61" s="4">
        <v>2014</v>
      </c>
      <c r="Q61" s="29">
        <f t="shared" si="8"/>
        <v>68.410563151073973</v>
      </c>
      <c r="R61" s="29">
        <f t="shared" si="7"/>
        <v>73.901862736539371</v>
      </c>
      <c r="S61" s="29">
        <f t="shared" si="7"/>
        <v>85.189369269415678</v>
      </c>
      <c r="T61" s="29">
        <f t="shared" si="7"/>
        <v>88.56562499951778</v>
      </c>
      <c r="U61" s="29">
        <f t="shared" si="7"/>
        <v>89.433512805816946</v>
      </c>
      <c r="V61" s="29">
        <f t="shared" si="7"/>
        <v>88.007483050407927</v>
      </c>
      <c r="W61" s="29">
        <f t="shared" si="7"/>
        <v>91.331429239263926</v>
      </c>
      <c r="X61" s="29">
        <f t="shared" si="7"/>
        <v>91.926465688194696</v>
      </c>
      <c r="Y61" s="29">
        <f t="shared" si="7"/>
        <v>91.650954251233202</v>
      </c>
      <c r="Z61" s="29">
        <f t="shared" si="7"/>
        <v>89.422972059516809</v>
      </c>
      <c r="AA61" s="29">
        <f t="shared" si="7"/>
        <v>85.571074375857876</v>
      </c>
      <c r="AB61" s="29">
        <f t="shared" si="7"/>
        <v>73.063375809641144</v>
      </c>
    </row>
    <row r="62" spans="1:28" ht="15.75" thickBot="1">
      <c r="A62" s="6">
        <v>2015</v>
      </c>
      <c r="B62" s="18">
        <v>65.161290322580641</v>
      </c>
      <c r="C62" s="18">
        <v>79.5</v>
      </c>
      <c r="D62" s="18">
        <v>87.483870967741936</v>
      </c>
      <c r="E62" s="18">
        <v>88.966666666666669</v>
      </c>
      <c r="F62" s="18">
        <v>90.612903225806448</v>
      </c>
      <c r="G62" s="18">
        <v>91.63333333333334</v>
      </c>
      <c r="H62" s="18">
        <v>90.935483870967744</v>
      </c>
      <c r="I62" s="18">
        <v>91.58064516129032</v>
      </c>
      <c r="J62" s="18">
        <v>91.096774193548384</v>
      </c>
      <c r="K62" s="18">
        <v>89.096774193548384</v>
      </c>
      <c r="L62" s="18">
        <v>89.5</v>
      </c>
      <c r="M62" s="19">
        <v>72.548387096774192</v>
      </c>
      <c r="P62" s="6">
        <v>2015</v>
      </c>
      <c r="Q62" s="29">
        <f t="shared" si="8"/>
        <v>64.318867517739847</v>
      </c>
      <c r="R62" s="29">
        <f t="shared" si="7"/>
        <v>78.848300671611071</v>
      </c>
      <c r="S62" s="29">
        <f t="shared" si="7"/>
        <v>87.066018504700708</v>
      </c>
      <c r="T62" s="29">
        <f t="shared" si="7"/>
        <v>88.585111302789457</v>
      </c>
      <c r="U62" s="29">
        <f t="shared" si="7"/>
        <v>90.291962408229097</v>
      </c>
      <c r="V62" s="29">
        <f t="shared" si="7"/>
        <v>91.373653342349982</v>
      </c>
      <c r="W62" s="29">
        <f t="shared" si="7"/>
        <v>90.66102339845591</v>
      </c>
      <c r="X62" s="29">
        <f t="shared" si="7"/>
        <v>91.327375966412603</v>
      </c>
      <c r="Y62" s="29">
        <f t="shared" si="7"/>
        <v>90.819048651065742</v>
      </c>
      <c r="Z62" s="29">
        <f t="shared" si="7"/>
        <v>88.753407049577149</v>
      </c>
      <c r="AA62" s="29">
        <f t="shared" si="7"/>
        <v>89.149189113376877</v>
      </c>
      <c r="AB62" s="29">
        <f t="shared" si="7"/>
        <v>71.819960730694575</v>
      </c>
    </row>
    <row r="63" spans="1:28">
      <c r="A63" s="7">
        <v>2016</v>
      </c>
      <c r="B63" s="5">
        <v>70.322580645161295</v>
      </c>
      <c r="C63" s="5">
        <v>76.448275862068968</v>
      </c>
      <c r="D63" s="5">
        <v>86.645161290322577</v>
      </c>
      <c r="E63" s="5">
        <v>86.5</v>
      </c>
      <c r="F63" s="5">
        <v>87.290322580645167</v>
      </c>
      <c r="G63" s="5">
        <v>88.433333333333337</v>
      </c>
      <c r="H63" s="5">
        <v>91.935483870967744</v>
      </c>
      <c r="I63" s="5">
        <v>92.548387096774192</v>
      </c>
      <c r="J63" s="5">
        <v>91.36666666666666</v>
      </c>
      <c r="K63" s="5">
        <v>88.064516129032256</v>
      </c>
      <c r="L63" s="5">
        <v>87.466666666666669</v>
      </c>
      <c r="M63" s="5">
        <v>81.258064516129039</v>
      </c>
      <c r="P63" s="7">
        <v>2016</v>
      </c>
      <c r="Q63" s="29">
        <f t="shared" si="8"/>
        <v>69.503851098091673</v>
      </c>
      <c r="R63" s="29">
        <f t="shared" si="7"/>
        <v>75.665628670121293</v>
      </c>
      <c r="S63" s="29">
        <f t="shared" si="7"/>
        <v>86.187854560142071</v>
      </c>
      <c r="T63" s="29">
        <f t="shared" si="7"/>
        <v>86.039513795755624</v>
      </c>
      <c r="U63" s="29">
        <f t="shared" si="7"/>
        <v>86.861674115963666</v>
      </c>
      <c r="V63" s="29">
        <f t="shared" si="7"/>
        <v>88.0671726849978</v>
      </c>
      <c r="W63" s="29">
        <f t="shared" si="7"/>
        <v>91.678937456254744</v>
      </c>
      <c r="X63" s="29">
        <f t="shared" si="7"/>
        <v>92.315557596132891</v>
      </c>
      <c r="Y63" s="29">
        <f t="shared" si="7"/>
        <v>91.09294276330246</v>
      </c>
      <c r="Z63" s="29">
        <f t="shared" si="7"/>
        <v>87.681686314730868</v>
      </c>
      <c r="AA63" s="29">
        <f t="shared" si="7"/>
        <v>87.049185468342444</v>
      </c>
      <c r="AB63" s="29">
        <f t="shared" si="7"/>
        <v>80.651520495755662</v>
      </c>
    </row>
    <row r="64" spans="1:28">
      <c r="A64" s="20">
        <v>2017</v>
      </c>
      <c r="B64" s="5">
        <v>76</v>
      </c>
      <c r="C64" s="5">
        <v>82</v>
      </c>
      <c r="D64" s="5">
        <v>83</v>
      </c>
      <c r="E64" s="5">
        <v>86</v>
      </c>
      <c r="F64" s="5">
        <v>88</v>
      </c>
      <c r="G64" s="5">
        <v>89</v>
      </c>
      <c r="H64" s="5">
        <v>91</v>
      </c>
      <c r="I64" s="5">
        <v>94</v>
      </c>
      <c r="J64" s="5">
        <v>90</v>
      </c>
      <c r="K64" s="5">
        <v>88</v>
      </c>
      <c r="L64" s="5">
        <v>88</v>
      </c>
      <c r="M64" s="5">
        <v>81</v>
      </c>
      <c r="P64" s="20">
        <v>2017</v>
      </c>
      <c r="Q64" s="29">
        <f t="shared" si="8"/>
        <v>75.278413563989986</v>
      </c>
      <c r="R64" s="29">
        <f t="shared" si="7"/>
        <v>81.376552233052919</v>
      </c>
      <c r="S64" s="29">
        <f t="shared" si="7"/>
        <v>82.421043393008219</v>
      </c>
      <c r="T64" s="29">
        <f t="shared" si="7"/>
        <v>85.538546677375024</v>
      </c>
      <c r="U64" s="29">
        <f t="shared" si="7"/>
        <v>87.611143046447111</v>
      </c>
      <c r="V64" s="29">
        <f t="shared" si="7"/>
        <v>88.645072208058167</v>
      </c>
      <c r="W64" s="29">
        <f t="shared" si="7"/>
        <v>90.720960169987833</v>
      </c>
      <c r="X64" s="29">
        <f t="shared" si="7"/>
        <v>93.811539935875174</v>
      </c>
      <c r="Y64" s="29">
        <f t="shared" si="7"/>
        <v>89.687401392729967</v>
      </c>
      <c r="Z64" s="29">
        <f t="shared" si="7"/>
        <v>87.617020845552375</v>
      </c>
      <c r="AA64" s="29">
        <f t="shared" si="7"/>
        <v>87.604859237516578</v>
      </c>
      <c r="AB64" s="29">
        <f t="shared" si="7"/>
        <v>80.396974586688174</v>
      </c>
    </row>
    <row r="65" spans="1:28">
      <c r="A65" s="20">
        <v>2018</v>
      </c>
      <c r="B65" s="21">
        <v>77</v>
      </c>
      <c r="C65" s="21">
        <v>82</v>
      </c>
      <c r="D65" s="21">
        <v>84</v>
      </c>
      <c r="E65" s="21">
        <v>84</v>
      </c>
      <c r="F65" s="21">
        <v>85</v>
      </c>
      <c r="G65" s="21">
        <v>86</v>
      </c>
      <c r="H65" s="21">
        <v>90</v>
      </c>
      <c r="I65" s="21">
        <v>90</v>
      </c>
      <c r="J65" s="21">
        <v>89</v>
      </c>
      <c r="K65" s="21">
        <v>85</v>
      </c>
      <c r="L65" s="21">
        <v>87</v>
      </c>
      <c r="M65" s="21">
        <v>76</v>
      </c>
      <c r="P65" s="20">
        <v>2018</v>
      </c>
      <c r="Q65" s="29">
        <f t="shared" si="8"/>
        <v>76.331435844311486</v>
      </c>
      <c r="R65" s="29">
        <f t="shared" si="7"/>
        <v>81.394309836148537</v>
      </c>
      <c r="S65" s="29">
        <f t="shared" si="7"/>
        <v>83.472978074186187</v>
      </c>
      <c r="T65" s="29">
        <f t="shared" si="7"/>
        <v>83.483998266413366</v>
      </c>
      <c r="U65" s="29">
        <f t="shared" si="7"/>
        <v>84.509128529311567</v>
      </c>
      <c r="V65" s="29">
        <f t="shared" si="7"/>
        <v>85.558939558223557</v>
      </c>
      <c r="W65" s="29">
        <f t="shared" si="7"/>
        <v>89.687593029154627</v>
      </c>
      <c r="X65" s="29">
        <f t="shared" si="7"/>
        <v>89.692469145474476</v>
      </c>
      <c r="Y65" s="29">
        <f t="shared" si="7"/>
        <v>88.652454436661188</v>
      </c>
      <c r="Z65" s="29">
        <f t="shared" si="7"/>
        <v>84.547692453243371</v>
      </c>
      <c r="AA65" s="29">
        <f t="shared" si="7"/>
        <v>86.583166140279417</v>
      </c>
      <c r="AB65" s="29">
        <f t="shared" si="7"/>
        <v>75.306101900113759</v>
      </c>
    </row>
    <row r="66" spans="1:28">
      <c r="A66" s="10"/>
      <c r="B66">
        <f t="shared" ref="B66:M66" si="9">AVERAGE(B52:B65)</f>
        <v>70.626728110599089</v>
      </c>
      <c r="C66">
        <f t="shared" si="9"/>
        <v>78.752023223082332</v>
      </c>
      <c r="D66">
        <f t="shared" si="9"/>
        <v>87.025345622119815</v>
      </c>
      <c r="E66">
        <f t="shared" si="9"/>
        <v>88.411904761904765</v>
      </c>
      <c r="F66">
        <f t="shared" si="9"/>
        <v>89.359447004608299</v>
      </c>
      <c r="G66">
        <f t="shared" si="9"/>
        <v>89.833333333333343</v>
      </c>
      <c r="H66">
        <f t="shared" si="9"/>
        <v>91.334101382488484</v>
      </c>
      <c r="I66">
        <f t="shared" si="9"/>
        <v>91.811059907834107</v>
      </c>
      <c r="J66">
        <f t="shared" si="9"/>
        <v>90.609293394777268</v>
      </c>
      <c r="K66">
        <f t="shared" si="9"/>
        <v>88.672811059907829</v>
      </c>
      <c r="L66">
        <f t="shared" si="9"/>
        <v>87.147619047619031</v>
      </c>
      <c r="M66">
        <f t="shared" si="9"/>
        <v>74.928571428571431</v>
      </c>
    </row>
    <row r="67" spans="1:28" ht="24" thickBot="1">
      <c r="A67" s="71" t="s">
        <v>16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</row>
    <row r="68" spans="1:28">
      <c r="A68" s="1"/>
      <c r="B68" s="15" t="s">
        <v>1</v>
      </c>
      <c r="C68" s="15" t="s">
        <v>2</v>
      </c>
      <c r="D68" s="15" t="s">
        <v>3</v>
      </c>
      <c r="E68" s="15" t="s">
        <v>4</v>
      </c>
      <c r="F68" s="15" t="s">
        <v>5</v>
      </c>
      <c r="G68" s="15" t="s">
        <v>6</v>
      </c>
      <c r="H68" s="15" t="s">
        <v>7</v>
      </c>
      <c r="I68" s="15" t="s">
        <v>8</v>
      </c>
      <c r="J68" s="15" t="s">
        <v>9</v>
      </c>
      <c r="K68" s="15" t="s">
        <v>10</v>
      </c>
      <c r="L68" s="15" t="s">
        <v>11</v>
      </c>
      <c r="M68" s="16" t="s">
        <v>12</v>
      </c>
    </row>
    <row r="69" spans="1:28">
      <c r="A69" s="4">
        <v>2005</v>
      </c>
      <c r="B69" s="5">
        <f>(B35*B52)/100</f>
        <v>24.968616123302318</v>
      </c>
      <c r="C69" s="5">
        <f t="shared" ref="B69:M82" si="10">(C35*C52)/100</f>
        <v>33.400690256746152</v>
      </c>
      <c r="D69" s="5">
        <f t="shared" si="10"/>
        <v>34.677533789729154</v>
      </c>
      <c r="E69" s="5">
        <f t="shared" si="10"/>
        <v>35.448530355969723</v>
      </c>
      <c r="F69" s="5">
        <f t="shared" si="10"/>
        <v>33.474026172474744</v>
      </c>
      <c r="G69" s="5">
        <f t="shared" si="10"/>
        <v>31.519602587581609</v>
      </c>
      <c r="H69" s="5">
        <f>(H35*H52)/100</f>
        <v>31.086789563844924</v>
      </c>
      <c r="I69" s="5">
        <f t="shared" si="10"/>
        <v>29.253817726481707</v>
      </c>
      <c r="J69" s="5">
        <f t="shared" si="10"/>
        <v>31.182771651221906</v>
      </c>
      <c r="K69" s="5">
        <f t="shared" si="10"/>
        <v>30.384004747225877</v>
      </c>
      <c r="L69" s="5">
        <f t="shared" si="10"/>
        <v>32.24458439506823</v>
      </c>
      <c r="M69" s="5">
        <f t="shared" si="10"/>
        <v>26.497491646162086</v>
      </c>
      <c r="N69" s="13">
        <f>AVERAGE(B69:M69)</f>
        <v>31.178204917984033</v>
      </c>
    </row>
    <row r="70" spans="1:28">
      <c r="A70" s="4">
        <v>2006</v>
      </c>
      <c r="B70" s="5">
        <f t="shared" si="10"/>
        <v>26.664247121578637</v>
      </c>
      <c r="C70" s="5">
        <f t="shared" si="10"/>
        <v>29.992409077282492</v>
      </c>
      <c r="D70" s="5">
        <f t="shared" si="10"/>
        <v>33.389141649764333</v>
      </c>
      <c r="E70" s="5">
        <f t="shared" si="10"/>
        <v>33.265268711584497</v>
      </c>
      <c r="F70" s="5">
        <f t="shared" si="10"/>
        <v>31.921441207689728</v>
      </c>
      <c r="G70" s="5">
        <f t="shared" si="10"/>
        <v>32.007510788476601</v>
      </c>
      <c r="H70" s="5">
        <f t="shared" si="10"/>
        <v>30.050677238501663</v>
      </c>
      <c r="I70" s="5">
        <f t="shared" si="10"/>
        <v>29.501015320501654</v>
      </c>
      <c r="J70" s="5">
        <f t="shared" si="10"/>
        <v>30.106639997349493</v>
      </c>
      <c r="K70" s="5">
        <f t="shared" si="10"/>
        <v>31.413082312983729</v>
      </c>
      <c r="L70" s="5">
        <f t="shared" si="10"/>
        <v>31.972834652930242</v>
      </c>
      <c r="M70" s="5">
        <f t="shared" si="10"/>
        <v>24.125795741979918</v>
      </c>
      <c r="N70" s="13">
        <f t="shared" ref="N70:N82" si="11">AVERAGE(B70:M70)</f>
        <v>30.367505318385245</v>
      </c>
    </row>
    <row r="71" spans="1:28">
      <c r="A71" s="4">
        <v>2007</v>
      </c>
      <c r="B71" s="5">
        <f t="shared" si="10"/>
        <v>25.372848978496091</v>
      </c>
      <c r="C71" s="5">
        <f t="shared" si="10"/>
        <v>30.670749350056006</v>
      </c>
      <c r="D71" s="5">
        <f t="shared" si="10"/>
        <v>32.99849012235957</v>
      </c>
      <c r="E71" s="5">
        <f t="shared" si="10"/>
        <v>32.233093740763572</v>
      </c>
      <c r="F71" s="5">
        <f t="shared" si="10"/>
        <v>33.104041096106904</v>
      </c>
      <c r="G71" s="5">
        <f t="shared" si="10"/>
        <v>30.625160989280079</v>
      </c>
      <c r="H71" s="5">
        <f t="shared" si="10"/>
        <v>29.493871147376012</v>
      </c>
      <c r="I71" s="5">
        <f t="shared" si="10"/>
        <v>29.028563362945111</v>
      </c>
      <c r="J71" s="5">
        <f t="shared" si="10"/>
        <v>30.005778627028491</v>
      </c>
      <c r="K71" s="5">
        <f t="shared" si="10"/>
        <v>29.841355023283121</v>
      </c>
      <c r="L71" s="5">
        <f t="shared" si="10"/>
        <v>31.792011607204344</v>
      </c>
      <c r="M71" s="5">
        <f t="shared" si="10"/>
        <v>26.053895152926639</v>
      </c>
      <c r="N71" s="13">
        <f t="shared" si="11"/>
        <v>30.101654933152165</v>
      </c>
    </row>
    <row r="72" spans="1:28">
      <c r="A72" s="4">
        <v>2008</v>
      </c>
      <c r="B72" s="5">
        <f t="shared" si="10"/>
        <v>24.582661379923159</v>
      </c>
      <c r="C72" s="5">
        <f t="shared" si="10"/>
        <v>29.556728207054729</v>
      </c>
      <c r="D72" s="5">
        <f t="shared" si="10"/>
        <v>34.391105887038769</v>
      </c>
      <c r="E72" s="5">
        <f t="shared" si="10"/>
        <v>32.98548259072971</v>
      </c>
      <c r="F72" s="5">
        <f t="shared" si="10"/>
        <v>32.269400178425286</v>
      </c>
      <c r="G72" s="5">
        <f t="shared" si="10"/>
        <v>30.52422343678354</v>
      </c>
      <c r="H72" s="5">
        <f t="shared" si="10"/>
        <v>30.202560457784585</v>
      </c>
      <c r="I72" s="5">
        <f t="shared" si="10"/>
        <v>30.676292922436982</v>
      </c>
      <c r="J72" s="5">
        <f t="shared" si="10"/>
        <v>31.598681345137617</v>
      </c>
      <c r="K72" s="5">
        <f t="shared" si="10"/>
        <v>30.951717765911273</v>
      </c>
      <c r="L72" s="5">
        <f t="shared" si="10"/>
        <v>31.792964887867164</v>
      </c>
      <c r="M72" s="5">
        <f t="shared" si="10"/>
        <v>29.125417041403612</v>
      </c>
      <c r="N72" s="13">
        <f t="shared" si="11"/>
        <v>30.721436341708038</v>
      </c>
    </row>
    <row r="73" spans="1:28">
      <c r="A73" s="4">
        <v>2009</v>
      </c>
      <c r="B73" s="5">
        <f t="shared" si="10"/>
        <v>25.46201646598826</v>
      </c>
      <c r="C73" s="5">
        <f t="shared" si="10"/>
        <v>29.694842468922491</v>
      </c>
      <c r="D73" s="5">
        <f t="shared" si="10"/>
        <v>34.553622366309128</v>
      </c>
      <c r="E73" s="5">
        <f>(E39*E56)/100</f>
        <v>32.579490269051199</v>
      </c>
      <c r="F73" s="5">
        <f t="shared" si="10"/>
        <v>32.428191546148412</v>
      </c>
      <c r="G73" s="5">
        <f t="shared" si="10"/>
        <v>31.104530905774151</v>
      </c>
      <c r="H73" s="5">
        <f t="shared" si="10"/>
        <v>29.839222527430646</v>
      </c>
      <c r="I73" s="5">
        <f t="shared" si="10"/>
        <v>29.606564570306674</v>
      </c>
      <c r="J73" s="5">
        <f t="shared" si="10"/>
        <v>30.141308336860465</v>
      </c>
      <c r="K73" s="5">
        <f t="shared" si="10"/>
        <v>30.351876657698131</v>
      </c>
      <c r="L73" s="5">
        <f t="shared" si="10"/>
        <v>30.336062607637842</v>
      </c>
      <c r="M73" s="5">
        <f t="shared" si="10"/>
        <v>22.92337226631637</v>
      </c>
      <c r="N73" s="13">
        <f t="shared" si="11"/>
        <v>29.918425082370316</v>
      </c>
    </row>
    <row r="74" spans="1:28">
      <c r="A74" s="4">
        <v>2010</v>
      </c>
      <c r="B74" s="5">
        <f t="shared" si="10"/>
        <v>26.302348596776454</v>
      </c>
      <c r="C74" s="5">
        <f t="shared" si="10"/>
        <v>30.128510273062307</v>
      </c>
      <c r="D74" s="5">
        <f t="shared" si="10"/>
        <v>33.996415916079066</v>
      </c>
      <c r="E74" s="5">
        <f t="shared" si="10"/>
        <v>34.83291177756297</v>
      </c>
      <c r="F74" s="5">
        <f t="shared" si="10"/>
        <v>33.206055534722935</v>
      </c>
      <c r="G74" s="5">
        <f t="shared" si="10"/>
        <v>31.142375519782298</v>
      </c>
      <c r="H74" s="5">
        <f t="shared" si="10"/>
        <v>30.202010915570625</v>
      </c>
      <c r="I74" s="5">
        <f t="shared" si="10"/>
        <v>29.921299839229054</v>
      </c>
      <c r="J74" s="5">
        <f t="shared" si="10"/>
        <v>29.469587367817368</v>
      </c>
      <c r="K74" s="5">
        <f t="shared" si="10"/>
        <v>31.330363686391912</v>
      </c>
      <c r="L74" s="5">
        <f t="shared" si="10"/>
        <v>28.866276626347815</v>
      </c>
      <c r="M74" s="5">
        <f t="shared" si="10"/>
        <v>27.334395692486947</v>
      </c>
      <c r="N74" s="13">
        <f t="shared" si="11"/>
        <v>30.561045978819152</v>
      </c>
    </row>
    <row r="75" spans="1:28">
      <c r="A75" s="4">
        <v>2011</v>
      </c>
      <c r="B75" s="5">
        <f t="shared" si="10"/>
        <v>25.957487739777008</v>
      </c>
      <c r="C75" s="5">
        <f t="shared" si="10"/>
        <v>30.277385747211795</v>
      </c>
      <c r="D75" s="5">
        <f t="shared" si="10"/>
        <v>32.180279735437693</v>
      </c>
      <c r="E75" s="5">
        <f t="shared" si="10"/>
        <v>33.43926003787729</v>
      </c>
      <c r="F75" s="5">
        <f t="shared" si="10"/>
        <v>33.802425853609265</v>
      </c>
      <c r="G75" s="5">
        <f t="shared" si="10"/>
        <v>31.939748919409222</v>
      </c>
      <c r="H75" s="5">
        <f t="shared" si="10"/>
        <v>29.800985951504984</v>
      </c>
      <c r="I75" s="5">
        <f t="shared" si="10"/>
        <v>29.954512099665443</v>
      </c>
      <c r="J75" s="5">
        <f t="shared" si="10"/>
        <v>30.986126527450665</v>
      </c>
      <c r="K75" s="5">
        <f t="shared" si="10"/>
        <v>31.867059210096162</v>
      </c>
      <c r="L75" s="5">
        <f t="shared" si="10"/>
        <v>32.616347629150503</v>
      </c>
      <c r="M75" s="5">
        <f t="shared" si="10"/>
        <v>30.064537510445597</v>
      </c>
      <c r="N75" s="13">
        <f t="shared" si="11"/>
        <v>31.073846413469635</v>
      </c>
    </row>
    <row r="76" spans="1:28">
      <c r="A76" s="4">
        <v>2012</v>
      </c>
      <c r="B76" s="5">
        <f t="shared" si="10"/>
        <v>27.820387578441018</v>
      </c>
      <c r="C76" s="5">
        <f t="shared" si="10"/>
        <v>35.690284671109062</v>
      </c>
      <c r="D76" s="5">
        <f t="shared" si="10"/>
        <v>36.205313470554799</v>
      </c>
      <c r="E76" s="5">
        <f t="shared" si="10"/>
        <v>34.296241719405877</v>
      </c>
      <c r="F76" s="5">
        <f t="shared" si="10"/>
        <v>33.185914897354508</v>
      </c>
      <c r="G76" s="5">
        <f t="shared" si="10"/>
        <v>32.321314167131575</v>
      </c>
      <c r="H76" s="5">
        <f t="shared" si="10"/>
        <v>30.005880368403837</v>
      </c>
      <c r="I76" s="5">
        <f t="shared" si="10"/>
        <v>30.395337903049139</v>
      </c>
      <c r="J76" s="5">
        <f t="shared" si="10"/>
        <v>30.802277617501193</v>
      </c>
      <c r="K76" s="5">
        <f t="shared" si="10"/>
        <v>32.077063921555165</v>
      </c>
      <c r="L76" s="5">
        <f t="shared" si="10"/>
        <v>31.534321261346637</v>
      </c>
      <c r="M76" s="5">
        <f t="shared" si="10"/>
        <v>28.255834456566536</v>
      </c>
      <c r="N76" s="13">
        <f t="shared" si="11"/>
        <v>31.882514336034948</v>
      </c>
    </row>
    <row r="77" spans="1:28">
      <c r="A77" s="4">
        <v>2013</v>
      </c>
      <c r="B77" s="5">
        <f t="shared" si="10"/>
        <v>28.781999498557642</v>
      </c>
      <c r="C77" s="5">
        <f t="shared" si="10"/>
        <v>28.683145744825119</v>
      </c>
      <c r="D77" s="5">
        <f t="shared" si="10"/>
        <v>34.333378643525862</v>
      </c>
      <c r="E77" s="5">
        <f t="shared" si="10"/>
        <v>33.819056422521754</v>
      </c>
      <c r="F77" s="5">
        <f t="shared" si="10"/>
        <v>33.644681088247133</v>
      </c>
      <c r="G77" s="5">
        <f t="shared" si="10"/>
        <v>32.384463441006602</v>
      </c>
      <c r="H77" s="5">
        <f t="shared" si="10"/>
        <v>29.998099725030411</v>
      </c>
      <c r="I77" s="5">
        <f t="shared" si="10"/>
        <v>29.604397405335657</v>
      </c>
      <c r="J77" s="5">
        <f t="shared" si="10"/>
        <v>30.853166841166395</v>
      </c>
      <c r="K77" s="5">
        <f t="shared" si="10"/>
        <v>30.289890129416772</v>
      </c>
      <c r="L77" s="5">
        <f t="shared" si="10"/>
        <v>29.720696115686984</v>
      </c>
      <c r="M77" s="5">
        <f t="shared" si="10"/>
        <v>27.106358901236053</v>
      </c>
      <c r="N77" s="13">
        <f t="shared" si="11"/>
        <v>30.768277829713028</v>
      </c>
    </row>
    <row r="78" spans="1:28">
      <c r="A78" s="4">
        <v>2014</v>
      </c>
      <c r="B78" s="5">
        <f t="shared" si="10"/>
        <v>25.933922045825074</v>
      </c>
      <c r="C78" s="5">
        <f t="shared" si="10"/>
        <v>28.506187105722564</v>
      </c>
      <c r="D78" s="5">
        <f t="shared" si="10"/>
        <v>30.916216367308849</v>
      </c>
      <c r="E78" s="5">
        <f t="shared" si="10"/>
        <v>32.312508012226942</v>
      </c>
      <c r="F78" s="5">
        <f t="shared" si="10"/>
        <v>32.418956305824977</v>
      </c>
      <c r="G78" s="5">
        <f t="shared" si="10"/>
        <v>30.145324061991804</v>
      </c>
      <c r="H78" s="5">
        <f t="shared" si="10"/>
        <v>28.996611539970374</v>
      </c>
      <c r="I78" s="5">
        <f t="shared" si="10"/>
        <v>29.306780954815778</v>
      </c>
      <c r="J78" s="5">
        <f t="shared" si="10"/>
        <v>30.052966462619903</v>
      </c>
      <c r="K78" s="5">
        <f t="shared" si="10"/>
        <v>30.352258537931057</v>
      </c>
      <c r="L78" s="5">
        <f t="shared" si="10"/>
        <v>29.887313424844301</v>
      </c>
      <c r="M78" s="5">
        <f t="shared" si="10"/>
        <v>26.523104905968793</v>
      </c>
      <c r="N78" s="13">
        <f t="shared" si="11"/>
        <v>29.612679143754207</v>
      </c>
    </row>
    <row r="79" spans="1:28">
      <c r="A79" s="14">
        <v>2015</v>
      </c>
      <c r="B79" s="5">
        <f t="shared" si="10"/>
        <v>23.756135729499452</v>
      </c>
      <c r="C79" s="5">
        <f t="shared" si="10"/>
        <v>30.961704065974782</v>
      </c>
      <c r="D79" s="5">
        <f t="shared" si="10"/>
        <v>32.451940593656687</v>
      </c>
      <c r="E79" s="5">
        <f t="shared" si="10"/>
        <v>33.606614397903279</v>
      </c>
      <c r="F79" s="5">
        <f t="shared" si="10"/>
        <v>33.244420729207</v>
      </c>
      <c r="G79" s="5">
        <f t="shared" si="10"/>
        <v>30.328898350464925</v>
      </c>
      <c r="H79" s="5">
        <f t="shared" si="10"/>
        <v>29.620880536195202</v>
      </c>
      <c r="I79" s="5">
        <f t="shared" si="10"/>
        <v>29.428159999771072</v>
      </c>
      <c r="J79" s="5">
        <f t="shared" si="10"/>
        <v>30.477068597443662</v>
      </c>
      <c r="K79" s="5">
        <f t="shared" si="10"/>
        <v>30.750591662055321</v>
      </c>
      <c r="L79" s="5">
        <f t="shared" si="10"/>
        <v>32.543764900570615</v>
      </c>
      <c r="M79" s="5">
        <f t="shared" si="10"/>
        <v>26.045471386594635</v>
      </c>
      <c r="N79" s="13">
        <f t="shared" si="11"/>
        <v>30.267970912444721</v>
      </c>
    </row>
    <row r="80" spans="1:28">
      <c r="A80" s="7">
        <v>2016</v>
      </c>
      <c r="B80" s="5">
        <f t="shared" si="10"/>
        <v>26.987711700298849</v>
      </c>
      <c r="C80" s="5">
        <f t="shared" si="10"/>
        <v>32.34109971185682</v>
      </c>
      <c r="D80" s="5">
        <f t="shared" si="10"/>
        <v>33.317295928819988</v>
      </c>
      <c r="E80" s="5">
        <f t="shared" si="10"/>
        <v>33.207837409710784</v>
      </c>
      <c r="F80" s="5">
        <f t="shared" si="10"/>
        <v>32.85534381252878</v>
      </c>
      <c r="G80" s="5">
        <f t="shared" si="10"/>
        <v>30.902098420185002</v>
      </c>
      <c r="H80" s="5">
        <f t="shared" si="10"/>
        <v>31.06160373751063</v>
      </c>
      <c r="I80" s="5">
        <f t="shared" si="10"/>
        <v>30.564076483687195</v>
      </c>
      <c r="J80" s="5">
        <f t="shared" si="10"/>
        <v>30.991521655592734</v>
      </c>
      <c r="K80" s="5">
        <f t="shared" si="10"/>
        <v>31.318406323887601</v>
      </c>
      <c r="L80" s="5">
        <f t="shared" si="10"/>
        <v>32.46123175286457</v>
      </c>
      <c r="M80" s="5">
        <f t="shared" si="10"/>
        <v>31.542565397895515</v>
      </c>
      <c r="N80" s="13">
        <f t="shared" si="11"/>
        <v>31.462566027903211</v>
      </c>
    </row>
    <row r="81" spans="1:14">
      <c r="A81" s="10">
        <v>2017</v>
      </c>
      <c r="B81" s="5">
        <f t="shared" si="10"/>
        <v>29.366566548989468</v>
      </c>
      <c r="C81" s="5">
        <f t="shared" si="10"/>
        <v>33.667311609802752</v>
      </c>
      <c r="D81" s="5">
        <f t="shared" si="10"/>
        <v>33.109193567116222</v>
      </c>
      <c r="E81" s="5">
        <f t="shared" si="10"/>
        <v>32.091076616612149</v>
      </c>
      <c r="F81" s="5">
        <f t="shared" si="10"/>
        <v>31.613628689621493</v>
      </c>
      <c r="G81" s="5">
        <f t="shared" si="10"/>
        <v>31.507660888100673</v>
      </c>
      <c r="H81" s="5">
        <f t="shared" si="10"/>
        <v>30.372779239585885</v>
      </c>
      <c r="I81" s="5">
        <f t="shared" si="10"/>
        <v>30.730593514015904</v>
      </c>
      <c r="J81" s="5">
        <f t="shared" si="10"/>
        <v>30.576019407075815</v>
      </c>
      <c r="K81" s="5">
        <f t="shared" si="10"/>
        <v>31.153642226436617</v>
      </c>
      <c r="L81" s="5">
        <f t="shared" si="10"/>
        <v>32.079518652226184</v>
      </c>
      <c r="M81" s="5">
        <f t="shared" si="10"/>
        <v>30.937196957153184</v>
      </c>
      <c r="N81" s="13">
        <f t="shared" si="11"/>
        <v>31.433765659728024</v>
      </c>
    </row>
    <row r="82" spans="1:14">
      <c r="A82" s="10">
        <v>2018</v>
      </c>
      <c r="B82" s="5">
        <f t="shared" si="10"/>
        <v>28.399458357835528</v>
      </c>
      <c r="C82" s="5">
        <f t="shared" si="10"/>
        <v>32.710287620524461</v>
      </c>
      <c r="D82" s="5">
        <f t="shared" si="10"/>
        <v>32.083019066677373</v>
      </c>
      <c r="E82" s="5">
        <f t="shared" si="10"/>
        <v>31.436236972477509</v>
      </c>
      <c r="F82" s="5">
        <f t="shared" si="10"/>
        <v>31.903266231615625</v>
      </c>
      <c r="G82" s="5">
        <f t="shared" si="10"/>
        <v>30.804771115617871</v>
      </c>
      <c r="H82" s="5">
        <f t="shared" si="10"/>
        <v>30.576019407075815</v>
      </c>
      <c r="I82" s="5">
        <f t="shared" si="10"/>
        <v>30.127938619124151</v>
      </c>
      <c r="J82" s="5">
        <f t="shared" si="10"/>
        <v>30.866271192992937</v>
      </c>
      <c r="K82" s="5">
        <f t="shared" si="10"/>
        <v>29.479023049487633</v>
      </c>
      <c r="L82" s="5">
        <f t="shared" si="10"/>
        <v>31.254382909057608</v>
      </c>
      <c r="M82" s="5">
        <f t="shared" si="10"/>
        <v>28.277012203218959</v>
      </c>
      <c r="N82" s="13">
        <f t="shared" si="11"/>
        <v>30.659807228808791</v>
      </c>
    </row>
    <row r="83" spans="1:14">
      <c r="A83" s="10"/>
      <c r="B83">
        <f t="shared" ref="B83:M83" si="12">AVERAGE(B69:B82)</f>
        <v>26.454029133234922</v>
      </c>
      <c r="C83">
        <f t="shared" si="12"/>
        <v>31.162952565010833</v>
      </c>
      <c r="D83">
        <f t="shared" si="12"/>
        <v>33.471639078884103</v>
      </c>
      <c r="E83">
        <f t="shared" si="12"/>
        <v>33.253829216742666</v>
      </c>
      <c r="F83">
        <f t="shared" si="12"/>
        <v>32.790842381684051</v>
      </c>
      <c r="G83">
        <f t="shared" si="12"/>
        <v>31.232691685113277</v>
      </c>
      <c r="H83">
        <f t="shared" si="12"/>
        <v>30.093428025413257</v>
      </c>
      <c r="I83">
        <f t="shared" si="12"/>
        <v>29.864239337240395</v>
      </c>
      <c r="J83">
        <f t="shared" si="12"/>
        <v>30.579298973375618</v>
      </c>
      <c r="K83">
        <f t="shared" si="12"/>
        <v>30.825738232454313</v>
      </c>
      <c r="L83">
        <f t="shared" si="12"/>
        <v>31.364450815914505</v>
      </c>
      <c r="M83">
        <f t="shared" si="12"/>
        <v>27.486603518596773</v>
      </c>
    </row>
    <row r="84" spans="1:14" ht="19.5" thickBot="1">
      <c r="A84" s="74" t="s">
        <v>17</v>
      </c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</row>
    <row r="85" spans="1:14">
      <c r="A85" s="1"/>
      <c r="B85" s="2" t="s">
        <v>1</v>
      </c>
      <c r="C85" s="2" t="s">
        <v>2</v>
      </c>
      <c r="D85" s="2" t="s">
        <v>3</v>
      </c>
      <c r="E85" s="2" t="s">
        <v>4</v>
      </c>
      <c r="F85" s="2" t="s">
        <v>5</v>
      </c>
      <c r="G85" s="2" t="s">
        <v>6</v>
      </c>
      <c r="H85" s="2" t="s">
        <v>7</v>
      </c>
      <c r="I85" s="2" t="s">
        <v>8</v>
      </c>
      <c r="J85" s="2" t="s">
        <v>9</v>
      </c>
      <c r="K85" s="2" t="s">
        <v>10</v>
      </c>
      <c r="L85" s="2" t="s">
        <v>11</v>
      </c>
      <c r="M85" s="3" t="s">
        <v>12</v>
      </c>
    </row>
    <row r="86" spans="1:14">
      <c r="A86" s="4">
        <v>2005</v>
      </c>
      <c r="B86" s="5">
        <v>1004</v>
      </c>
      <c r="C86" s="5">
        <v>1003.7</v>
      </c>
      <c r="D86" s="5">
        <v>1002.4</v>
      </c>
      <c r="E86" s="5">
        <v>1003.9</v>
      </c>
      <c r="F86" s="5">
        <v>1005.5</v>
      </c>
      <c r="G86" s="5">
        <v>1005.9</v>
      </c>
      <c r="H86" s="5">
        <v>1008.2</v>
      </c>
      <c r="I86" s="5">
        <v>1007.6</v>
      </c>
      <c r="J86" s="5">
        <v>1007.1</v>
      </c>
      <c r="K86" s="5">
        <v>1006.1</v>
      </c>
      <c r="L86" s="5">
        <v>1004.1</v>
      </c>
      <c r="M86" s="17">
        <v>1003.3</v>
      </c>
    </row>
    <row r="87" spans="1:14">
      <c r="A87" s="4">
        <v>2006</v>
      </c>
      <c r="B87" s="5">
        <v>1003.4</v>
      </c>
      <c r="C87" s="5">
        <v>1003.4</v>
      </c>
      <c r="D87" s="5">
        <v>1004.2</v>
      </c>
      <c r="E87" s="5">
        <v>1003.5</v>
      </c>
      <c r="F87" s="5">
        <v>1005.9</v>
      </c>
      <c r="G87" s="5">
        <v>1006.3</v>
      </c>
      <c r="H87" s="5">
        <v>1007.7</v>
      </c>
      <c r="I87" s="5">
        <v>1007.4</v>
      </c>
      <c r="J87" s="5">
        <v>1007.4</v>
      </c>
      <c r="K87" s="5">
        <v>1005.5</v>
      </c>
      <c r="L87" s="5">
        <v>1004.5</v>
      </c>
      <c r="M87" s="17">
        <v>1005.4</v>
      </c>
    </row>
    <row r="88" spans="1:14">
      <c r="A88" s="4">
        <v>2007</v>
      </c>
      <c r="B88" s="5">
        <v>1005.3</v>
      </c>
      <c r="C88" s="5">
        <v>1004.8</v>
      </c>
      <c r="D88" s="5">
        <v>1003.9</v>
      </c>
      <c r="E88" s="5">
        <v>1004.4</v>
      </c>
      <c r="F88" s="5">
        <v>1005</v>
      </c>
      <c r="G88" s="5">
        <v>1006.7</v>
      </c>
      <c r="H88" s="5">
        <v>1007.3</v>
      </c>
      <c r="I88" s="5">
        <v>1006.7</v>
      </c>
      <c r="J88" s="5">
        <v>1006.8</v>
      </c>
      <c r="K88" s="5">
        <v>1005.8</v>
      </c>
      <c r="L88" s="5">
        <v>1004.7</v>
      </c>
      <c r="M88" s="17">
        <v>1004.6</v>
      </c>
    </row>
    <row r="89" spans="1:14">
      <c r="A89" s="4">
        <v>2008</v>
      </c>
      <c r="B89" s="5">
        <v>1004.7</v>
      </c>
      <c r="C89" s="5">
        <v>1005</v>
      </c>
      <c r="D89" s="5">
        <v>1004.2</v>
      </c>
      <c r="E89" s="5">
        <v>1003.7</v>
      </c>
      <c r="F89" s="5">
        <v>1004.9</v>
      </c>
      <c r="G89" s="5">
        <v>1007.2</v>
      </c>
      <c r="H89" s="5">
        <v>1005.8</v>
      </c>
      <c r="I89" s="5">
        <v>1006.4</v>
      </c>
      <c r="J89" s="5">
        <v>1006.8</v>
      </c>
      <c r="K89" s="5">
        <v>1006.2</v>
      </c>
      <c r="L89" s="5">
        <v>1005.4</v>
      </c>
      <c r="M89" s="17">
        <v>1005</v>
      </c>
    </row>
    <row r="90" spans="1:14">
      <c r="A90" s="4">
        <v>2009</v>
      </c>
      <c r="B90" s="5">
        <v>1005.4</v>
      </c>
      <c r="C90" s="5">
        <v>1004.3</v>
      </c>
      <c r="D90" s="5">
        <v>1004</v>
      </c>
      <c r="E90" s="5">
        <v>1005.1</v>
      </c>
      <c r="F90" s="5">
        <v>1005.3</v>
      </c>
      <c r="G90" s="5">
        <v>1006.7</v>
      </c>
      <c r="H90" s="5">
        <v>1007.3</v>
      </c>
      <c r="I90" s="5">
        <v>1006.9</v>
      </c>
      <c r="J90" s="5">
        <v>1007.5</v>
      </c>
      <c r="K90" s="5">
        <v>1006.2</v>
      </c>
      <c r="L90" s="5">
        <v>1005.6</v>
      </c>
      <c r="M90" s="17">
        <v>1005.6</v>
      </c>
    </row>
    <row r="91" spans="1:14">
      <c r="A91" s="4">
        <v>2010</v>
      </c>
      <c r="B91" s="5">
        <v>1005.5</v>
      </c>
      <c r="C91" s="5">
        <v>1004.8</v>
      </c>
      <c r="D91" s="5">
        <v>1005</v>
      </c>
      <c r="E91" s="5">
        <v>1004.5</v>
      </c>
      <c r="F91" s="5">
        <v>1005.6</v>
      </c>
      <c r="G91" s="5">
        <v>1003.1</v>
      </c>
      <c r="H91" s="5">
        <v>1007.3</v>
      </c>
      <c r="I91" s="5">
        <v>1007.4</v>
      </c>
      <c r="J91" s="5">
        <v>1006.8</v>
      </c>
      <c r="K91" s="5">
        <v>1006.8</v>
      </c>
      <c r="L91" s="5">
        <v>1004.6</v>
      </c>
      <c r="M91" s="17">
        <v>1004.1</v>
      </c>
    </row>
    <row r="92" spans="1:14">
      <c r="A92" s="4">
        <v>2011</v>
      </c>
      <c r="B92" s="5">
        <v>1004.2</v>
      </c>
      <c r="C92" s="5">
        <v>1004.4</v>
      </c>
      <c r="D92" s="5">
        <v>1004.3</v>
      </c>
      <c r="E92" s="5">
        <v>1004.4</v>
      </c>
      <c r="F92" s="5">
        <v>1005.8</v>
      </c>
      <c r="G92" s="5">
        <v>1006.9</v>
      </c>
      <c r="H92" s="5">
        <v>1007.2</v>
      </c>
      <c r="I92" s="5">
        <v>1007.6</v>
      </c>
      <c r="J92" s="5">
        <v>1007.5</v>
      </c>
      <c r="K92" s="5">
        <v>1005.9</v>
      </c>
      <c r="L92" s="5">
        <v>1005.6</v>
      </c>
      <c r="M92" s="17">
        <v>1005.8</v>
      </c>
    </row>
    <row r="93" spans="1:14">
      <c r="A93" s="4">
        <v>2012</v>
      </c>
      <c r="B93" s="5">
        <v>1005.7</v>
      </c>
      <c r="C93" s="5">
        <v>1004.5</v>
      </c>
      <c r="D93" s="5">
        <v>1004.1</v>
      </c>
      <c r="E93" s="5">
        <v>1004.3</v>
      </c>
      <c r="F93" s="5">
        <v>1005.4</v>
      </c>
      <c r="G93" s="5">
        <v>1007</v>
      </c>
      <c r="H93" s="5">
        <v>1007.3</v>
      </c>
      <c r="I93" s="5">
        <v>1008</v>
      </c>
      <c r="J93" s="5">
        <v>1007.9</v>
      </c>
      <c r="K93" s="5">
        <v>1005.7</v>
      </c>
      <c r="L93" s="5">
        <v>1004.5</v>
      </c>
      <c r="M93" s="17">
        <v>1004.6</v>
      </c>
    </row>
    <row r="94" spans="1:14">
      <c r="A94" s="4">
        <v>2013</v>
      </c>
      <c r="B94" s="5">
        <v>1005</v>
      </c>
      <c r="C94" s="5">
        <v>1003.8</v>
      </c>
      <c r="D94" s="5">
        <v>1004.4</v>
      </c>
      <c r="E94" s="5">
        <v>1004.8</v>
      </c>
      <c r="F94" s="5">
        <v>1005</v>
      </c>
      <c r="G94" s="5">
        <v>1006.7</v>
      </c>
      <c r="H94" s="5">
        <v>1008.1</v>
      </c>
      <c r="I94" s="5">
        <v>1007.3</v>
      </c>
      <c r="J94" s="5">
        <v>1007.5</v>
      </c>
      <c r="K94" s="5">
        <v>1006.5</v>
      </c>
      <c r="L94" s="5">
        <v>1004.4</v>
      </c>
      <c r="M94" s="17">
        <v>1005.4</v>
      </c>
    </row>
    <row r="95" spans="1:14">
      <c r="A95" s="4">
        <v>2014</v>
      </c>
      <c r="B95" s="5">
        <v>1004.9</v>
      </c>
      <c r="C95" s="5">
        <v>1004</v>
      </c>
      <c r="D95" s="5">
        <v>1004.6</v>
      </c>
      <c r="E95" s="5">
        <v>1004.8</v>
      </c>
      <c r="F95" s="5">
        <v>1005.5</v>
      </c>
      <c r="G95" s="5">
        <v>1006.5</v>
      </c>
      <c r="H95" s="5">
        <v>1008.6</v>
      </c>
      <c r="I95" s="5">
        <v>1007.6</v>
      </c>
      <c r="J95" s="5">
        <v>1007.5</v>
      </c>
      <c r="K95" s="5">
        <v>1006.5</v>
      </c>
      <c r="L95" s="5">
        <v>1005.4</v>
      </c>
      <c r="M95" s="17">
        <v>1005.1</v>
      </c>
    </row>
    <row r="96" spans="1:14" ht="15.75" thickBot="1">
      <c r="A96" s="14">
        <v>2015</v>
      </c>
      <c r="B96" s="18">
        <v>1006.2</v>
      </c>
      <c r="C96" s="18">
        <v>1004.9</v>
      </c>
      <c r="D96" s="18">
        <v>1004.5</v>
      </c>
      <c r="E96" s="18">
        <v>1005.4</v>
      </c>
      <c r="F96" s="18">
        <v>1005.6</v>
      </c>
      <c r="G96" s="18">
        <v>1007.5</v>
      </c>
      <c r="H96" s="18">
        <v>1007.9</v>
      </c>
      <c r="I96" s="18">
        <v>1007.7</v>
      </c>
      <c r="J96" s="18">
        <v>1007.5</v>
      </c>
      <c r="K96" s="18">
        <v>1007.2</v>
      </c>
      <c r="L96" s="18">
        <v>1006.6</v>
      </c>
      <c r="M96" s="19">
        <v>1007.6</v>
      </c>
    </row>
    <row r="97" spans="1:45">
      <c r="A97" s="7">
        <v>2016</v>
      </c>
      <c r="B97" s="5">
        <v>1005.2419354838711</v>
      </c>
      <c r="C97" s="5">
        <v>1005.5620689655173</v>
      </c>
      <c r="D97" s="5">
        <v>1006.2903225806452</v>
      </c>
      <c r="E97" s="5">
        <v>1006.7566666666665</v>
      </c>
      <c r="F97" s="5">
        <v>1007.0354838709677</v>
      </c>
      <c r="G97" s="5">
        <v>1007.0699999999999</v>
      </c>
      <c r="H97" s="5">
        <v>1007.4806451612905</v>
      </c>
      <c r="I97" s="5">
        <v>1008.7548387096773</v>
      </c>
      <c r="J97" s="5">
        <v>1008.4733333333332</v>
      </c>
      <c r="K97" s="5">
        <v>1007.7322580645163</v>
      </c>
      <c r="L97" s="5">
        <v>1006.9900000000001</v>
      </c>
      <c r="M97" s="5">
        <v>1006.1935483870968</v>
      </c>
    </row>
    <row r="98" spans="1:45">
      <c r="A98" s="23">
        <v>2017</v>
      </c>
      <c r="B98" s="5">
        <v>1006.1</v>
      </c>
      <c r="C98" s="5">
        <v>1005.7</v>
      </c>
      <c r="D98" s="5">
        <v>1005.3</v>
      </c>
      <c r="E98" s="5">
        <v>1005.7</v>
      </c>
      <c r="F98" s="5">
        <v>1007.2</v>
      </c>
      <c r="G98" s="5">
        <v>1008</v>
      </c>
      <c r="H98" s="5">
        <v>1010</v>
      </c>
      <c r="I98" s="5">
        <v>1009.1</v>
      </c>
      <c r="J98" s="5">
        <v>1008.7</v>
      </c>
      <c r="K98" s="5">
        <v>1007.3</v>
      </c>
      <c r="L98" s="5">
        <v>1006.3</v>
      </c>
      <c r="M98" s="5">
        <v>1005.7</v>
      </c>
    </row>
    <row r="99" spans="1:45">
      <c r="A99" s="23">
        <v>2018</v>
      </c>
      <c r="B99" s="21">
        <v>1005.4</v>
      </c>
      <c r="C99" s="21">
        <v>1004.8</v>
      </c>
      <c r="D99" s="21">
        <v>1006.1</v>
      </c>
      <c r="E99" s="21">
        <v>1006.2</v>
      </c>
      <c r="F99" s="21">
        <v>1006.8</v>
      </c>
      <c r="G99" s="21">
        <v>1008.6</v>
      </c>
      <c r="H99" s="21">
        <v>1009.3</v>
      </c>
      <c r="I99" s="21">
        <v>1009.8</v>
      </c>
      <c r="J99" s="21">
        <v>1007.8</v>
      </c>
      <c r="K99" s="21">
        <v>1007.1</v>
      </c>
      <c r="L99" s="21">
        <v>1006</v>
      </c>
      <c r="M99" s="21">
        <v>1006.3</v>
      </c>
    </row>
    <row r="100" spans="1:45">
      <c r="B100">
        <f t="shared" ref="B100:M100" si="13">AVERAGE(B86:B99)</f>
        <v>1005.0744239631337</v>
      </c>
      <c r="C100">
        <f t="shared" si="13"/>
        <v>1004.547290640394</v>
      </c>
      <c r="D100">
        <f t="shared" si="13"/>
        <v>1004.520737327189</v>
      </c>
      <c r="E100">
        <f t="shared" si="13"/>
        <v>1004.8183333333334</v>
      </c>
      <c r="F100">
        <f t="shared" si="13"/>
        <v>1005.7525345622122</v>
      </c>
      <c r="G100">
        <f t="shared" si="13"/>
        <v>1006.7264285714285</v>
      </c>
      <c r="H100">
        <f t="shared" si="13"/>
        <v>1007.8200460829494</v>
      </c>
      <c r="I100">
        <f t="shared" si="13"/>
        <v>1007.7324884792627</v>
      </c>
      <c r="J100">
        <f t="shared" si="13"/>
        <v>1007.5195238095238</v>
      </c>
      <c r="K100">
        <f t="shared" si="13"/>
        <v>1006.4665898617511</v>
      </c>
      <c r="L100">
        <f t="shared" si="13"/>
        <v>1005.335</v>
      </c>
      <c r="M100">
        <f t="shared" si="13"/>
        <v>1005.3352534562213</v>
      </c>
    </row>
    <row r="101" spans="1:45" ht="19.5" thickBot="1">
      <c r="A101" s="72" t="s">
        <v>18</v>
      </c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Q101" s="69" t="s">
        <v>54</v>
      </c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G101" s="69" t="s">
        <v>55</v>
      </c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</row>
    <row r="102" spans="1:45">
      <c r="A102" s="1"/>
      <c r="B102" s="2" t="s">
        <v>1</v>
      </c>
      <c r="C102" s="2" t="s">
        <v>2</v>
      </c>
      <c r="D102" s="2" t="s">
        <v>3</v>
      </c>
      <c r="E102" s="2" t="s">
        <v>4</v>
      </c>
      <c r="F102" s="2" t="s">
        <v>5</v>
      </c>
      <c r="G102" s="2" t="s">
        <v>6</v>
      </c>
      <c r="H102" s="2" t="s">
        <v>7</v>
      </c>
      <c r="I102" s="2" t="s">
        <v>8</v>
      </c>
      <c r="J102" s="2" t="s">
        <v>9</v>
      </c>
      <c r="K102" s="2" t="s">
        <v>10</v>
      </c>
      <c r="L102" s="2" t="s">
        <v>11</v>
      </c>
      <c r="M102" s="3" t="s">
        <v>12</v>
      </c>
      <c r="Q102" s="5"/>
      <c r="R102" s="2" t="s">
        <v>1</v>
      </c>
      <c r="S102" s="2" t="s">
        <v>2</v>
      </c>
      <c r="T102" s="2" t="s">
        <v>3</v>
      </c>
      <c r="U102" s="2" t="s">
        <v>4</v>
      </c>
      <c r="V102" s="2" t="s">
        <v>5</v>
      </c>
      <c r="W102" s="2" t="s">
        <v>6</v>
      </c>
      <c r="X102" s="2" t="s">
        <v>7</v>
      </c>
      <c r="Y102" s="2" t="s">
        <v>8</v>
      </c>
      <c r="Z102" s="2" t="s">
        <v>9</v>
      </c>
      <c r="AA102" s="2" t="s">
        <v>10</v>
      </c>
      <c r="AB102" s="2" t="s">
        <v>11</v>
      </c>
      <c r="AC102" s="3" t="s">
        <v>12</v>
      </c>
      <c r="AG102" s="5"/>
      <c r="AH102" s="2" t="s">
        <v>1</v>
      </c>
      <c r="AI102" s="2" t="s">
        <v>2</v>
      </c>
      <c r="AJ102" s="2" t="s">
        <v>3</v>
      </c>
      <c r="AK102" s="2" t="s">
        <v>4</v>
      </c>
      <c r="AL102" s="2" t="s">
        <v>5</v>
      </c>
      <c r="AM102" s="2" t="s">
        <v>6</v>
      </c>
      <c r="AN102" s="2" t="s">
        <v>7</v>
      </c>
      <c r="AO102" s="2" t="s">
        <v>8</v>
      </c>
      <c r="AP102" s="2" t="s">
        <v>9</v>
      </c>
      <c r="AQ102" s="2" t="s">
        <v>10</v>
      </c>
      <c r="AR102" s="2" t="s">
        <v>11</v>
      </c>
      <c r="AS102" s="3" t="s">
        <v>12</v>
      </c>
    </row>
    <row r="103" spans="1:45">
      <c r="A103" s="4">
        <v>2005</v>
      </c>
      <c r="B103" s="5">
        <f>77.6*(B86/B18)+375000*(B69/(B18^2))</f>
        <v>363.10201804228495</v>
      </c>
      <c r="C103" s="5">
        <f t="shared" ref="B103:M116" si="14">77.6*(C86/C18)+375000*(C69/(C18^2))</f>
        <v>393.87441799039732</v>
      </c>
      <c r="D103" s="5">
        <f t="shared" si="14"/>
        <v>401.3064562751174</v>
      </c>
      <c r="E103" s="5">
        <f t="shared" si="14"/>
        <v>404.28503908995162</v>
      </c>
      <c r="F103" s="5">
        <f t="shared" si="14"/>
        <v>398.39970030760759</v>
      </c>
      <c r="G103" s="5">
        <f t="shared" si="14"/>
        <v>392.28108139818778</v>
      </c>
      <c r="H103" s="5">
        <f t="shared" si="14"/>
        <v>392.44254262242703</v>
      </c>
      <c r="I103" s="5">
        <f t="shared" si="14"/>
        <v>385.90599019033357</v>
      </c>
      <c r="J103" s="5">
        <f t="shared" si="14"/>
        <v>391.62006193097403</v>
      </c>
      <c r="K103" s="5">
        <f t="shared" si="14"/>
        <v>387.86013770737907</v>
      </c>
      <c r="L103" s="5">
        <f t="shared" si="14"/>
        <v>393.08384490325864</v>
      </c>
      <c r="M103" s="5">
        <f t="shared" si="14"/>
        <v>369.5833199460651</v>
      </c>
      <c r="Q103" s="28">
        <v>2005</v>
      </c>
      <c r="R103" s="5">
        <f>LN(B52/100)+((17.625*B3)/(243.04+B3))</f>
        <v>1.4072546465232225</v>
      </c>
      <c r="S103" s="5">
        <f t="shared" ref="S103:AC114" si="15">LN(C52/100)+((17.625*C3)/(243.04+C3))</f>
        <v>1.6984834283460546</v>
      </c>
      <c r="T103" s="5">
        <f t="shared" si="15"/>
        <v>1.7358306375572399</v>
      </c>
      <c r="U103" s="5">
        <f t="shared" si="15"/>
        <v>1.7578573998564511</v>
      </c>
      <c r="V103" s="5">
        <f t="shared" si="15"/>
        <v>1.7004303774982665</v>
      </c>
      <c r="W103" s="5">
        <f t="shared" si="15"/>
        <v>1.6401595109180653</v>
      </c>
      <c r="X103" s="5">
        <f t="shared" si="15"/>
        <v>1.6262587976089233</v>
      </c>
      <c r="Y103" s="5">
        <f t="shared" si="15"/>
        <v>1.5654186124398974</v>
      </c>
      <c r="Z103" s="5">
        <f t="shared" si="15"/>
        <v>1.6293915158412029</v>
      </c>
      <c r="AA103" s="5">
        <f t="shared" si="15"/>
        <v>1.6034508174626461</v>
      </c>
      <c r="AB103" s="5">
        <f t="shared" si="15"/>
        <v>1.6630018019551449</v>
      </c>
      <c r="AC103" s="5">
        <f t="shared" si="15"/>
        <v>1.4666649137872481</v>
      </c>
      <c r="AG103" s="28">
        <v>2005</v>
      </c>
      <c r="AH103" s="5">
        <f>17.625-LN(B52/100)-((17.625*B3)/(243.04+B3))</f>
        <v>16.217745353476776</v>
      </c>
      <c r="AI103" s="5">
        <f t="shared" ref="AI103:AS114" si="16">17.625-LN(C52/100)-((17.625*C3)/(243.04+C3))</f>
        <v>15.926516571653945</v>
      </c>
      <c r="AJ103" s="5">
        <f t="shared" si="16"/>
        <v>15.889169362442761</v>
      </c>
      <c r="AK103" s="5">
        <f t="shared" si="16"/>
        <v>15.86714260014355</v>
      </c>
      <c r="AL103" s="5">
        <f t="shared" si="16"/>
        <v>15.924569622501732</v>
      </c>
      <c r="AM103" s="5">
        <f t="shared" si="16"/>
        <v>15.984840489081932</v>
      </c>
      <c r="AN103" s="5">
        <f t="shared" si="16"/>
        <v>15.998741202391077</v>
      </c>
      <c r="AO103" s="5">
        <f t="shared" si="16"/>
        <v>16.059581387560105</v>
      </c>
      <c r="AP103" s="5">
        <f t="shared" si="16"/>
        <v>15.995608484158797</v>
      </c>
      <c r="AQ103" s="5">
        <f t="shared" si="16"/>
        <v>16.021549182537353</v>
      </c>
      <c r="AR103" s="5">
        <f t="shared" si="16"/>
        <v>15.961998198044856</v>
      </c>
      <c r="AS103" s="5">
        <f t="shared" si="16"/>
        <v>16.158335086212752</v>
      </c>
    </row>
    <row r="104" spans="1:45">
      <c r="A104" s="4">
        <v>2006</v>
      </c>
      <c r="B104" s="5">
        <f t="shared" si="14"/>
        <v>368.50148413566916</v>
      </c>
      <c r="C104" s="5">
        <f t="shared" si="14"/>
        <v>381.88104547316811</v>
      </c>
      <c r="D104" s="5">
        <f t="shared" si="14"/>
        <v>397.45325362478661</v>
      </c>
      <c r="E104" s="5">
        <f t="shared" si="14"/>
        <v>396.51380873740828</v>
      </c>
      <c r="F104" s="5">
        <f t="shared" si="14"/>
        <v>393.16203049644503</v>
      </c>
      <c r="G104" s="5">
        <f t="shared" si="14"/>
        <v>393.77804435549979</v>
      </c>
      <c r="H104" s="5">
        <f t="shared" si="14"/>
        <v>387.79370922842844</v>
      </c>
      <c r="I104" s="5">
        <f t="shared" si="14"/>
        <v>385.68330546675736</v>
      </c>
      <c r="J104" s="5">
        <f t="shared" si="14"/>
        <v>388.02385862733155</v>
      </c>
      <c r="K104" s="5">
        <f t="shared" si="14"/>
        <v>391.19332912240543</v>
      </c>
      <c r="L104" s="5">
        <f t="shared" si="14"/>
        <v>392.37942883229891</v>
      </c>
      <c r="M104" s="5">
        <f t="shared" si="14"/>
        <v>359.49255329132035</v>
      </c>
      <c r="Q104" s="28">
        <v>2006</v>
      </c>
      <c r="R104" s="5">
        <f t="shared" ref="R104:R114" si="17">LN(B53/100)+((17.625*B4)/(243.04+B4))</f>
        <v>1.4730603895787777</v>
      </c>
      <c r="S104" s="5">
        <f t="shared" si="15"/>
        <v>1.5907058007292383</v>
      </c>
      <c r="T104" s="5">
        <f t="shared" si="15"/>
        <v>1.6979069335982531</v>
      </c>
      <c r="U104" s="5">
        <f t="shared" si="15"/>
        <v>1.6942050834002298</v>
      </c>
      <c r="V104" s="5">
        <f t="shared" si="15"/>
        <v>1.652872962752602</v>
      </c>
      <c r="W104" s="5">
        <f t="shared" si="15"/>
        <v>1.6555567706690486</v>
      </c>
      <c r="X104" s="5">
        <f t="shared" si="15"/>
        <v>1.5923698345626049</v>
      </c>
      <c r="Y104" s="5">
        <f t="shared" si="15"/>
        <v>1.573894705194576</v>
      </c>
      <c r="Z104" s="5">
        <f t="shared" si="15"/>
        <v>1.5942265116337964</v>
      </c>
      <c r="AA104" s="5">
        <f t="shared" si="15"/>
        <v>1.6368048458111413</v>
      </c>
      <c r="AB104" s="5">
        <f t="shared" si="15"/>
        <v>1.6545190008618424</v>
      </c>
      <c r="AC104" s="5">
        <f t="shared" si="15"/>
        <v>1.372949123432353</v>
      </c>
      <c r="AG104" s="28">
        <v>2006</v>
      </c>
      <c r="AH104" s="5">
        <f t="shared" ref="AH104:AH114" si="18">17.625-LN(B53/100)-((17.625*B4)/(243.04+B4))</f>
        <v>16.151939610421223</v>
      </c>
      <c r="AI104" s="5">
        <f t="shared" si="16"/>
        <v>16.034294199270764</v>
      </c>
      <c r="AJ104" s="5">
        <f t="shared" si="16"/>
        <v>15.927093066401747</v>
      </c>
      <c r="AK104" s="5">
        <f t="shared" si="16"/>
        <v>15.930794916599769</v>
      </c>
      <c r="AL104" s="5">
        <f t="shared" si="16"/>
        <v>15.972127037247398</v>
      </c>
      <c r="AM104" s="5">
        <f t="shared" si="16"/>
        <v>15.969443229330953</v>
      </c>
      <c r="AN104" s="5">
        <f t="shared" si="16"/>
        <v>16.032630165437396</v>
      </c>
      <c r="AO104" s="5">
        <f t="shared" si="16"/>
        <v>16.051105294805424</v>
      </c>
      <c r="AP104" s="5">
        <f t="shared" si="16"/>
        <v>16.030773488366204</v>
      </c>
      <c r="AQ104" s="5">
        <f t="shared" si="16"/>
        <v>15.98819515418886</v>
      </c>
      <c r="AR104" s="5">
        <f t="shared" si="16"/>
        <v>15.970480999138157</v>
      </c>
      <c r="AS104" s="5">
        <f t="shared" si="16"/>
        <v>16.252050876567647</v>
      </c>
    </row>
    <row r="105" spans="1:45">
      <c r="A105" s="4">
        <v>2007</v>
      </c>
      <c r="B105" s="5">
        <f t="shared" si="14"/>
        <v>364.53736241395484</v>
      </c>
      <c r="C105" s="5">
        <f t="shared" si="14"/>
        <v>383.95100549692813</v>
      </c>
      <c r="D105" s="5">
        <f t="shared" si="14"/>
        <v>393.37165200376222</v>
      </c>
      <c r="E105" s="5">
        <f t="shared" si="14"/>
        <v>393.25974060185388</v>
      </c>
      <c r="F105" s="5">
        <f t="shared" si="14"/>
        <v>396.79301156774221</v>
      </c>
      <c r="G105" s="5">
        <f t="shared" si="14"/>
        <v>389.15355432118429</v>
      </c>
      <c r="H105" s="5">
        <f t="shared" si="14"/>
        <v>385.48977657113574</v>
      </c>
      <c r="I105" s="5">
        <f t="shared" si="14"/>
        <v>383.84373406805042</v>
      </c>
      <c r="J105" s="5">
        <f t="shared" si="14"/>
        <v>387.15834616095663</v>
      </c>
      <c r="K105" s="5">
        <f t="shared" si="14"/>
        <v>385.62239246630656</v>
      </c>
      <c r="L105" s="5">
        <f t="shared" si="14"/>
        <v>391.47624411562128</v>
      </c>
      <c r="M105" s="5">
        <f t="shared" si="14"/>
        <v>369.22903845096033</v>
      </c>
      <c r="Q105" s="28">
        <v>2007</v>
      </c>
      <c r="R105" s="5">
        <f t="shared" si="17"/>
        <v>1.4233541079319463</v>
      </c>
      <c r="S105" s="5">
        <f t="shared" si="15"/>
        <v>1.6131463337282175</v>
      </c>
      <c r="T105" s="5">
        <f t="shared" si="15"/>
        <v>1.6862923113287565</v>
      </c>
      <c r="U105" s="5">
        <f t="shared" si="15"/>
        <v>1.662636560130349</v>
      </c>
      <c r="V105" s="5">
        <f t="shared" si="15"/>
        <v>1.6893124958384003</v>
      </c>
      <c r="W105" s="5">
        <f t="shared" si="15"/>
        <v>1.6113492786270482</v>
      </c>
      <c r="X105" s="5">
        <f t="shared" si="15"/>
        <v>1.5736597856100194</v>
      </c>
      <c r="Y105" s="5">
        <f t="shared" si="15"/>
        <v>1.5577330884790466</v>
      </c>
      <c r="Z105" s="5">
        <f t="shared" si="15"/>
        <v>1.5908860310831974</v>
      </c>
      <c r="AA105" s="5">
        <f t="shared" si="15"/>
        <v>1.5854235119008353</v>
      </c>
      <c r="AB105" s="5">
        <f t="shared" si="15"/>
        <v>1.6488596893703513</v>
      </c>
      <c r="AC105" s="5">
        <f t="shared" si="15"/>
        <v>1.4497095660219474</v>
      </c>
      <c r="AG105" s="28">
        <v>2007</v>
      </c>
      <c r="AH105" s="5">
        <f t="shared" si="18"/>
        <v>16.201645892068054</v>
      </c>
      <c r="AI105" s="5">
        <f t="shared" si="16"/>
        <v>16.011853666271783</v>
      </c>
      <c r="AJ105" s="5">
        <f t="shared" si="16"/>
        <v>15.938707688671244</v>
      </c>
      <c r="AK105" s="5">
        <f t="shared" si="16"/>
        <v>15.96236343986965</v>
      </c>
      <c r="AL105" s="5">
        <f t="shared" si="16"/>
        <v>15.935687504161601</v>
      </c>
      <c r="AM105" s="5">
        <f t="shared" si="16"/>
        <v>16.013650721372951</v>
      </c>
      <c r="AN105" s="5">
        <f t="shared" si="16"/>
        <v>16.051340214389981</v>
      </c>
      <c r="AO105" s="5">
        <f t="shared" si="16"/>
        <v>16.067266911520953</v>
      </c>
      <c r="AP105" s="5">
        <f t="shared" si="16"/>
        <v>16.034113968916802</v>
      </c>
      <c r="AQ105" s="5">
        <f t="shared" si="16"/>
        <v>16.039576488099165</v>
      </c>
      <c r="AR105" s="5">
        <f t="shared" si="16"/>
        <v>15.976140310629647</v>
      </c>
      <c r="AS105" s="5">
        <f t="shared" si="16"/>
        <v>16.175290433978052</v>
      </c>
    </row>
    <row r="106" spans="1:45">
      <c r="A106" s="4">
        <v>2008</v>
      </c>
      <c r="B106" s="5">
        <f t="shared" si="14"/>
        <v>362.6027154713471</v>
      </c>
      <c r="C106" s="5">
        <f t="shared" si="14"/>
        <v>379.80288830811065</v>
      </c>
      <c r="D106" s="5">
        <f t="shared" si="14"/>
        <v>400.64533890826351</v>
      </c>
      <c r="E106" s="5">
        <f t="shared" si="14"/>
        <v>395.96737617125621</v>
      </c>
      <c r="F106" s="5">
        <f t="shared" si="14"/>
        <v>393.5302173318853</v>
      </c>
      <c r="G106" s="5">
        <f t="shared" si="14"/>
        <v>388.40100441881827</v>
      </c>
      <c r="H106" s="5">
        <f t="shared" si="14"/>
        <v>388.1603522734319</v>
      </c>
      <c r="I106" s="5">
        <f t="shared" si="14"/>
        <v>389.9425995650289</v>
      </c>
      <c r="J106" s="5">
        <f t="shared" si="14"/>
        <v>392.552844407365</v>
      </c>
      <c r="K106" s="5">
        <f t="shared" si="14"/>
        <v>389.39475513989299</v>
      </c>
      <c r="L106" s="5">
        <f t="shared" si="14"/>
        <v>391.16777630952805</v>
      </c>
      <c r="M106" s="5">
        <f t="shared" si="14"/>
        <v>380.28347223971684</v>
      </c>
      <c r="Q106" s="28">
        <v>2008</v>
      </c>
      <c r="R106" s="5">
        <f t="shared" si="17"/>
        <v>1.3916153327212859</v>
      </c>
      <c r="S106" s="5">
        <f t="shared" si="15"/>
        <v>1.5761214165074335</v>
      </c>
      <c r="T106" s="5">
        <f t="shared" si="15"/>
        <v>1.7275329431138786</v>
      </c>
      <c r="U106" s="5">
        <f t="shared" si="15"/>
        <v>1.6857245619416303</v>
      </c>
      <c r="V106" s="5">
        <f t="shared" si="15"/>
        <v>1.6637628649009963</v>
      </c>
      <c r="W106" s="5">
        <f t="shared" si="15"/>
        <v>1.6080736874634995</v>
      </c>
      <c r="X106" s="5">
        <f t="shared" si="15"/>
        <v>1.5973996326406457</v>
      </c>
      <c r="Y106" s="5">
        <f t="shared" si="15"/>
        <v>1.612982169102372</v>
      </c>
      <c r="Z106" s="5">
        <f t="shared" si="15"/>
        <v>1.6426816111039253</v>
      </c>
      <c r="AA106" s="5">
        <f t="shared" si="15"/>
        <v>1.6220121407118564</v>
      </c>
      <c r="AB106" s="5">
        <f t="shared" si="15"/>
        <v>1.6489199435138979</v>
      </c>
      <c r="AC106" s="5">
        <f t="shared" si="15"/>
        <v>1.5612683642132763</v>
      </c>
      <c r="AG106" s="28">
        <v>2008</v>
      </c>
      <c r="AH106" s="5">
        <f t="shared" si="18"/>
        <v>16.233384667278713</v>
      </c>
      <c r="AI106" s="5">
        <f t="shared" si="16"/>
        <v>16.048878583492566</v>
      </c>
      <c r="AJ106" s="5">
        <f t="shared" si="16"/>
        <v>15.897467056886121</v>
      </c>
      <c r="AK106" s="5">
        <f t="shared" si="16"/>
        <v>15.93927543805837</v>
      </c>
      <c r="AL106" s="5">
        <f t="shared" si="16"/>
        <v>15.961237135099003</v>
      </c>
      <c r="AM106" s="5">
        <f t="shared" si="16"/>
        <v>16.016926312536501</v>
      </c>
      <c r="AN106" s="5">
        <f t="shared" si="16"/>
        <v>16.027600367359355</v>
      </c>
      <c r="AO106" s="5">
        <f t="shared" si="16"/>
        <v>16.012017830897626</v>
      </c>
      <c r="AP106" s="5">
        <f t="shared" si="16"/>
        <v>15.982318388896076</v>
      </c>
      <c r="AQ106" s="5">
        <f t="shared" si="16"/>
        <v>16.002987859288144</v>
      </c>
      <c r="AR106" s="5">
        <f t="shared" si="16"/>
        <v>15.976080056486101</v>
      </c>
      <c r="AS106" s="5">
        <f t="shared" si="16"/>
        <v>16.063731635786723</v>
      </c>
    </row>
    <row r="107" spans="1:45">
      <c r="A107" s="4">
        <v>2009</v>
      </c>
      <c r="B107" s="5">
        <f t="shared" si="14"/>
        <v>364.2276589655587</v>
      </c>
      <c r="C107" s="5">
        <f t="shared" si="14"/>
        <v>380.82597809891547</v>
      </c>
      <c r="D107" s="5">
        <f t="shared" si="14"/>
        <v>399.87193481677184</v>
      </c>
      <c r="E107" s="5">
        <f t="shared" si="14"/>
        <v>393.82316671060789</v>
      </c>
      <c r="F107" s="5">
        <f t="shared" si="14"/>
        <v>393.98090352386316</v>
      </c>
      <c r="G107" s="5">
        <f t="shared" si="14"/>
        <v>389.97308054667388</v>
      </c>
      <c r="H107" s="5">
        <f t="shared" si="14"/>
        <v>386.41563675742066</v>
      </c>
      <c r="I107" s="5">
        <f t="shared" si="14"/>
        <v>385.99699740723401</v>
      </c>
      <c r="J107" s="5">
        <f t="shared" si="14"/>
        <v>386.99310537774005</v>
      </c>
      <c r="K107" s="5">
        <f t="shared" si="14"/>
        <v>387.14254834897025</v>
      </c>
      <c r="L107" s="5">
        <f t="shared" si="14"/>
        <v>386.71502482200623</v>
      </c>
      <c r="M107" s="5">
        <f t="shared" si="14"/>
        <v>355.95536220921235</v>
      </c>
      <c r="Q107" s="28">
        <v>2009</v>
      </c>
      <c r="R107" s="5">
        <f t="shared" si="17"/>
        <v>1.4269118875584008</v>
      </c>
      <c r="S107" s="5">
        <f t="shared" si="15"/>
        <v>1.5807389586819167</v>
      </c>
      <c r="T107" s="5">
        <f t="shared" si="15"/>
        <v>1.7323371168504318</v>
      </c>
      <c r="U107" s="5">
        <f t="shared" si="15"/>
        <v>1.6733906663712566</v>
      </c>
      <c r="V107" s="5">
        <f t="shared" si="15"/>
        <v>1.6686904568722609</v>
      </c>
      <c r="W107" s="5">
        <f t="shared" si="15"/>
        <v>1.6269481011553084</v>
      </c>
      <c r="X107" s="5">
        <f t="shared" si="15"/>
        <v>1.5853292056710109</v>
      </c>
      <c r="Y107" s="5">
        <f t="shared" si="15"/>
        <v>1.5774661375621732</v>
      </c>
      <c r="Z107" s="5">
        <f t="shared" si="15"/>
        <v>1.595443211230674</v>
      </c>
      <c r="AA107" s="5">
        <f t="shared" si="15"/>
        <v>1.6024274997244277</v>
      </c>
      <c r="AB107" s="5">
        <f t="shared" si="15"/>
        <v>1.6019183496933307</v>
      </c>
      <c r="AC107" s="5">
        <f t="shared" si="15"/>
        <v>1.3217281917004364</v>
      </c>
      <c r="AG107" s="28">
        <v>2009</v>
      </c>
      <c r="AH107" s="5">
        <f t="shared" si="18"/>
        <v>16.198088112441599</v>
      </c>
      <c r="AI107" s="5">
        <f t="shared" si="16"/>
        <v>16.044261041318084</v>
      </c>
      <c r="AJ107" s="5">
        <f t="shared" si="16"/>
        <v>15.892662883149569</v>
      </c>
      <c r="AK107" s="5">
        <f t="shared" si="16"/>
        <v>15.951609333628744</v>
      </c>
      <c r="AL107" s="5">
        <f t="shared" si="16"/>
        <v>15.956309543127739</v>
      </c>
      <c r="AM107" s="5">
        <f t="shared" si="16"/>
        <v>15.998051898844693</v>
      </c>
      <c r="AN107" s="5">
        <f t="shared" si="16"/>
        <v>16.039670794328988</v>
      </c>
      <c r="AO107" s="5">
        <f t="shared" si="16"/>
        <v>16.047533862437827</v>
      </c>
      <c r="AP107" s="5">
        <f t="shared" si="16"/>
        <v>16.029556788769327</v>
      </c>
      <c r="AQ107" s="5">
        <f t="shared" si="16"/>
        <v>16.022572500275572</v>
      </c>
      <c r="AR107" s="5">
        <f t="shared" si="16"/>
        <v>16.023081650306668</v>
      </c>
      <c r="AS107" s="5">
        <f t="shared" si="16"/>
        <v>16.303271808299563</v>
      </c>
    </row>
    <row r="108" spans="1:45">
      <c r="A108" s="4">
        <v>2010</v>
      </c>
      <c r="B108" s="5">
        <f t="shared" si="14"/>
        <v>366.07518483101478</v>
      </c>
      <c r="C108" s="5">
        <f t="shared" si="14"/>
        <v>381.69464059410132</v>
      </c>
      <c r="D108" s="5">
        <f t="shared" si="14"/>
        <v>398.04028097484274</v>
      </c>
      <c r="E108" s="5">
        <f t="shared" si="14"/>
        <v>401.45132917283615</v>
      </c>
      <c r="F108" s="5">
        <f t="shared" si="14"/>
        <v>396.74045768943716</v>
      </c>
      <c r="G108" s="5">
        <f t="shared" si="14"/>
        <v>389.43035828613165</v>
      </c>
      <c r="H108" s="5">
        <f t="shared" si="14"/>
        <v>387.74221674845415</v>
      </c>
      <c r="I108" s="5">
        <f t="shared" si="14"/>
        <v>387.33878535177075</v>
      </c>
      <c r="J108" s="5">
        <f t="shared" si="14"/>
        <v>384.73924337295307</v>
      </c>
      <c r="K108" s="5">
        <f t="shared" si="14"/>
        <v>390.54023714950227</v>
      </c>
      <c r="L108" s="5">
        <f t="shared" si="14"/>
        <v>379.96595193449826</v>
      </c>
      <c r="M108" s="5">
        <f t="shared" si="14"/>
        <v>370.69885188213505</v>
      </c>
      <c r="Q108" s="28">
        <v>2010</v>
      </c>
      <c r="R108" s="5">
        <f t="shared" si="17"/>
        <v>1.4595042401103648</v>
      </c>
      <c r="S108" s="5">
        <f t="shared" si="15"/>
        <v>1.595310976614253</v>
      </c>
      <c r="T108" s="5">
        <f t="shared" si="15"/>
        <v>1.7160664292910393</v>
      </c>
      <c r="U108" s="5">
        <f t="shared" si="15"/>
        <v>1.7403674697884373</v>
      </c>
      <c r="V108" s="5">
        <f t="shared" si="15"/>
        <v>1.692427764986923</v>
      </c>
      <c r="W108" s="5">
        <f t="shared" si="15"/>
        <v>1.6281506084692949</v>
      </c>
      <c r="X108" s="5">
        <f t="shared" si="15"/>
        <v>1.5974245892172763</v>
      </c>
      <c r="Y108" s="5">
        <f t="shared" si="15"/>
        <v>1.5880464375191288</v>
      </c>
      <c r="Z108" s="5">
        <f t="shared" si="15"/>
        <v>1.5728641297318326</v>
      </c>
      <c r="AA108" s="5">
        <f t="shared" si="15"/>
        <v>1.6342058849077659</v>
      </c>
      <c r="AB108" s="5">
        <f t="shared" si="15"/>
        <v>1.5522771009830962</v>
      </c>
      <c r="AC108" s="5">
        <f t="shared" si="15"/>
        <v>1.4979363013304263</v>
      </c>
      <c r="AG108" s="28">
        <v>2010</v>
      </c>
      <c r="AH108" s="5">
        <f t="shared" si="18"/>
        <v>16.165495759889637</v>
      </c>
      <c r="AI108" s="5">
        <f t="shared" si="16"/>
        <v>16.029689023385746</v>
      </c>
      <c r="AJ108" s="5">
        <f t="shared" si="16"/>
        <v>15.90893357070896</v>
      </c>
      <c r="AK108" s="5">
        <f t="shared" si="16"/>
        <v>15.884632530211562</v>
      </c>
      <c r="AL108" s="5">
        <f t="shared" si="16"/>
        <v>15.932572235013076</v>
      </c>
      <c r="AM108" s="5">
        <f t="shared" si="16"/>
        <v>15.996849391530706</v>
      </c>
      <c r="AN108" s="5">
        <f t="shared" si="16"/>
        <v>16.02757541078272</v>
      </c>
      <c r="AO108" s="5">
        <f t="shared" si="16"/>
        <v>16.036953562480871</v>
      </c>
      <c r="AP108" s="5">
        <f t="shared" si="16"/>
        <v>16.05213587026817</v>
      </c>
      <c r="AQ108" s="5">
        <f t="shared" si="16"/>
        <v>15.990794115092235</v>
      </c>
      <c r="AR108" s="5">
        <f t="shared" si="16"/>
        <v>16.072722899016902</v>
      </c>
      <c r="AS108" s="5">
        <f t="shared" si="16"/>
        <v>16.127063698669577</v>
      </c>
    </row>
    <row r="109" spans="1:45">
      <c r="A109" s="4">
        <v>2011</v>
      </c>
      <c r="B109" s="5">
        <f t="shared" si="14"/>
        <v>367.31381942362555</v>
      </c>
      <c r="C109" s="5">
        <f t="shared" si="14"/>
        <v>384.21826366375507</v>
      </c>
      <c r="D109" s="5">
        <f t="shared" si="14"/>
        <v>392.32778740236517</v>
      </c>
      <c r="E109" s="5">
        <f t="shared" si="14"/>
        <v>397.16974986550463</v>
      </c>
      <c r="F109" s="5">
        <f t="shared" si="14"/>
        <v>399.46322948996476</v>
      </c>
      <c r="G109" s="5">
        <f t="shared" si="14"/>
        <v>394.14903839538101</v>
      </c>
      <c r="H109" s="5">
        <f t="shared" si="14"/>
        <v>387.44580323740064</v>
      </c>
      <c r="I109" s="5">
        <f t="shared" si="14"/>
        <v>388.0574670474258</v>
      </c>
      <c r="J109" s="5">
        <f t="shared" si="14"/>
        <v>390.95864925482221</v>
      </c>
      <c r="K109" s="5">
        <f t="shared" si="14"/>
        <v>393.67155207830979</v>
      </c>
      <c r="L109" s="5">
        <f t="shared" si="14"/>
        <v>394.69101456313706</v>
      </c>
      <c r="M109" s="5">
        <f t="shared" si="14"/>
        <v>383.67790786583214</v>
      </c>
      <c r="Q109" s="28">
        <v>2011</v>
      </c>
      <c r="R109" s="5">
        <f t="shared" si="17"/>
        <v>1.4460917014654584</v>
      </c>
      <c r="S109" s="5">
        <f t="shared" si="15"/>
        <v>1.6001023596047368</v>
      </c>
      <c r="T109" s="5">
        <f t="shared" si="15"/>
        <v>1.6610387710611254</v>
      </c>
      <c r="U109" s="5">
        <f t="shared" si="15"/>
        <v>1.6994402135417495</v>
      </c>
      <c r="V109" s="5">
        <f t="shared" si="15"/>
        <v>1.7102157529891577</v>
      </c>
      <c r="W109" s="5">
        <f t="shared" si="15"/>
        <v>1.6534092887805882</v>
      </c>
      <c r="X109" s="5">
        <f t="shared" si="15"/>
        <v>1.5839829829986478</v>
      </c>
      <c r="Y109" s="5">
        <f t="shared" si="15"/>
        <v>1.5891285139113498</v>
      </c>
      <c r="Z109" s="5">
        <f t="shared" si="15"/>
        <v>1.6230621669887162</v>
      </c>
      <c r="AA109" s="5">
        <f t="shared" si="15"/>
        <v>1.6511261153370342</v>
      </c>
      <c r="AB109" s="5">
        <f t="shared" si="15"/>
        <v>1.674484934876497</v>
      </c>
      <c r="AC109" s="5">
        <f t="shared" si="15"/>
        <v>1.593048924814005</v>
      </c>
      <c r="AG109" s="28">
        <v>2011</v>
      </c>
      <c r="AH109" s="5">
        <f t="shared" si="18"/>
        <v>16.178908298534541</v>
      </c>
      <c r="AI109" s="5">
        <f t="shared" si="16"/>
        <v>16.024897640395263</v>
      </c>
      <c r="AJ109" s="5">
        <f t="shared" si="16"/>
        <v>15.963961228938876</v>
      </c>
      <c r="AK109" s="5">
        <f t="shared" si="16"/>
        <v>15.925559786458251</v>
      </c>
      <c r="AL109" s="5">
        <f t="shared" si="16"/>
        <v>15.914784247010841</v>
      </c>
      <c r="AM109" s="5">
        <f t="shared" si="16"/>
        <v>15.971590711219413</v>
      </c>
      <c r="AN109" s="5">
        <f t="shared" si="16"/>
        <v>16.041017017001352</v>
      </c>
      <c r="AO109" s="5">
        <f t="shared" si="16"/>
        <v>16.035871486088649</v>
      </c>
      <c r="AP109" s="5">
        <f t="shared" si="16"/>
        <v>16.001937833011286</v>
      </c>
      <c r="AQ109" s="5">
        <f t="shared" si="16"/>
        <v>15.973873884662964</v>
      </c>
      <c r="AR109" s="5">
        <f t="shared" si="16"/>
        <v>15.950515065123501</v>
      </c>
      <c r="AS109" s="5">
        <f t="shared" si="16"/>
        <v>16.031951075185997</v>
      </c>
    </row>
    <row r="110" spans="1:45">
      <c r="A110" s="4">
        <v>2012</v>
      </c>
      <c r="B110" s="5">
        <f t="shared" si="14"/>
        <v>374.444515027796</v>
      </c>
      <c r="C110" s="5">
        <f t="shared" si="14"/>
        <v>404.90850472609179</v>
      </c>
      <c r="D110" s="5">
        <f t="shared" si="14"/>
        <v>405.85547826047514</v>
      </c>
      <c r="E110" s="5">
        <f t="shared" si="14"/>
        <v>400.62863803354799</v>
      </c>
      <c r="F110" s="5">
        <f t="shared" si="14"/>
        <v>397.14991947459362</v>
      </c>
      <c r="G110" s="5">
        <f t="shared" si="14"/>
        <v>395.14947569638156</v>
      </c>
      <c r="H110" s="5">
        <f t="shared" si="14"/>
        <v>387.86233371620904</v>
      </c>
      <c r="I110" s="5">
        <f t="shared" si="14"/>
        <v>389.45803762428039</v>
      </c>
      <c r="J110" s="5">
        <f t="shared" si="14"/>
        <v>390.55306351308445</v>
      </c>
      <c r="K110" s="5">
        <f t="shared" si="14"/>
        <v>393.68776867176246</v>
      </c>
      <c r="L110" s="5">
        <f t="shared" si="14"/>
        <v>390.36891444792121</v>
      </c>
      <c r="M110" s="5">
        <f t="shared" si="14"/>
        <v>376.17744822640088</v>
      </c>
      <c r="Q110" s="28">
        <v>2012</v>
      </c>
      <c r="R110" s="5">
        <f t="shared" si="17"/>
        <v>1.515466398127463</v>
      </c>
      <c r="S110" s="5">
        <f t="shared" si="15"/>
        <v>1.7646877959670728</v>
      </c>
      <c r="T110" s="5">
        <f t="shared" si="15"/>
        <v>1.7790852882107253</v>
      </c>
      <c r="U110" s="5">
        <f t="shared" si="15"/>
        <v>1.7247490275980508</v>
      </c>
      <c r="V110" s="5">
        <f t="shared" si="15"/>
        <v>1.6917878387739709</v>
      </c>
      <c r="W110" s="5">
        <f t="shared" si="15"/>
        <v>1.6653198091708785</v>
      </c>
      <c r="X110" s="5">
        <f t="shared" si="15"/>
        <v>1.5908590615713081</v>
      </c>
      <c r="Y110" s="5">
        <f t="shared" si="15"/>
        <v>1.6037665397641718</v>
      </c>
      <c r="Z110" s="5">
        <f t="shared" si="15"/>
        <v>1.617097086482892</v>
      </c>
      <c r="AA110" s="5">
        <f t="shared" si="15"/>
        <v>1.6577403937230335</v>
      </c>
      <c r="AB110" s="5">
        <f t="shared" si="15"/>
        <v>1.6407202751890282</v>
      </c>
      <c r="AC110" s="5">
        <f t="shared" si="15"/>
        <v>1.5309829726413344</v>
      </c>
      <c r="AG110" s="28">
        <v>2012</v>
      </c>
      <c r="AH110" s="5">
        <f t="shared" si="18"/>
        <v>16.109533601872535</v>
      </c>
      <c r="AI110" s="5">
        <f t="shared" si="16"/>
        <v>15.860312204032926</v>
      </c>
      <c r="AJ110" s="5">
        <f t="shared" si="16"/>
        <v>15.845914711789275</v>
      </c>
      <c r="AK110" s="5">
        <f t="shared" si="16"/>
        <v>15.900250972401951</v>
      </c>
      <c r="AL110" s="5">
        <f t="shared" si="16"/>
        <v>15.933212161226029</v>
      </c>
      <c r="AM110" s="5">
        <f t="shared" si="16"/>
        <v>15.959680190829122</v>
      </c>
      <c r="AN110" s="5">
        <f t="shared" si="16"/>
        <v>16.034140938428692</v>
      </c>
      <c r="AO110" s="5">
        <f t="shared" si="16"/>
        <v>16.021233460235827</v>
      </c>
      <c r="AP110" s="5">
        <f t="shared" si="16"/>
        <v>16.007902913517107</v>
      </c>
      <c r="AQ110" s="5">
        <f t="shared" si="16"/>
        <v>15.967259606276965</v>
      </c>
      <c r="AR110" s="5">
        <f t="shared" si="16"/>
        <v>15.984279724810971</v>
      </c>
      <c r="AS110" s="5">
        <f t="shared" si="16"/>
        <v>16.094017027358667</v>
      </c>
    </row>
    <row r="111" spans="1:45">
      <c r="A111" s="4">
        <v>2013</v>
      </c>
      <c r="B111" s="5">
        <f t="shared" si="14"/>
        <v>377.26868699100072</v>
      </c>
      <c r="C111" s="5">
        <f t="shared" si="14"/>
        <v>377.34838736504508</v>
      </c>
      <c r="D111" s="5">
        <f t="shared" si="14"/>
        <v>400.62103100490526</v>
      </c>
      <c r="E111" s="5">
        <f t="shared" si="14"/>
        <v>398.77222598540823</v>
      </c>
      <c r="F111" s="5">
        <f t="shared" si="14"/>
        <v>398.63798102555478</v>
      </c>
      <c r="G111" s="5">
        <f t="shared" si="14"/>
        <v>395.42928896793859</v>
      </c>
      <c r="H111" s="5">
        <f t="shared" si="14"/>
        <v>388.12635149688094</v>
      </c>
      <c r="I111" s="5">
        <f t="shared" si="14"/>
        <v>386.75442341907194</v>
      </c>
      <c r="J111" s="5">
        <f t="shared" si="14"/>
        <v>390.51776357346051</v>
      </c>
      <c r="K111" s="5">
        <f t="shared" si="14"/>
        <v>387.63938420985397</v>
      </c>
      <c r="L111" s="5">
        <f t="shared" si="14"/>
        <v>385.10952659455171</v>
      </c>
      <c r="M111" s="5">
        <f t="shared" si="14"/>
        <v>373.20790420574576</v>
      </c>
      <c r="Q111" s="28">
        <v>2013</v>
      </c>
      <c r="R111" s="5">
        <f t="shared" si="17"/>
        <v>1.5495139431068747</v>
      </c>
      <c r="S111" s="5">
        <f t="shared" si="15"/>
        <v>1.5460188520985392</v>
      </c>
      <c r="T111" s="5">
        <f t="shared" si="15"/>
        <v>1.7258428374162891</v>
      </c>
      <c r="U111" s="5">
        <f t="shared" si="15"/>
        <v>1.7107384338571523</v>
      </c>
      <c r="V111" s="5">
        <f t="shared" si="15"/>
        <v>1.7055360577390424</v>
      </c>
      <c r="W111" s="5">
        <f t="shared" si="15"/>
        <v>1.6672663109177506</v>
      </c>
      <c r="X111" s="5">
        <f t="shared" si="15"/>
        <v>1.5905951200992625</v>
      </c>
      <c r="Y111" s="5">
        <f t="shared" si="15"/>
        <v>1.5773588246803889</v>
      </c>
      <c r="Z111" s="5">
        <f t="shared" si="15"/>
        <v>1.6187556813145421</v>
      </c>
      <c r="AA111" s="5">
        <f t="shared" si="15"/>
        <v>1.6003446385814133</v>
      </c>
      <c r="AB111" s="5">
        <f t="shared" si="15"/>
        <v>1.5813522487068579</v>
      </c>
      <c r="AC111" s="5">
        <f t="shared" si="15"/>
        <v>1.489348751656097</v>
      </c>
      <c r="AG111" s="28">
        <v>2013</v>
      </c>
      <c r="AH111" s="5">
        <f t="shared" si="18"/>
        <v>16.075486056893126</v>
      </c>
      <c r="AI111" s="5">
        <f t="shared" si="16"/>
        <v>16.078981147901462</v>
      </c>
      <c r="AJ111" s="5">
        <f t="shared" si="16"/>
        <v>15.899157162583711</v>
      </c>
      <c r="AK111" s="5">
        <f t="shared" si="16"/>
        <v>15.914261566142848</v>
      </c>
      <c r="AL111" s="5">
        <f t="shared" si="16"/>
        <v>15.919463942260958</v>
      </c>
      <c r="AM111" s="5">
        <f t="shared" si="16"/>
        <v>15.95773368908225</v>
      </c>
      <c r="AN111" s="5">
        <f t="shared" si="16"/>
        <v>16.034404879900737</v>
      </c>
      <c r="AO111" s="5">
        <f t="shared" si="16"/>
        <v>16.047641175319612</v>
      </c>
      <c r="AP111" s="5">
        <f t="shared" si="16"/>
        <v>16.006244318685457</v>
      </c>
      <c r="AQ111" s="5">
        <f t="shared" si="16"/>
        <v>16.024655361418588</v>
      </c>
      <c r="AR111" s="5">
        <f t="shared" si="16"/>
        <v>16.043647751293143</v>
      </c>
      <c r="AS111" s="5">
        <f t="shared" si="16"/>
        <v>16.135651248343901</v>
      </c>
    </row>
    <row r="112" spans="1:45">
      <c r="A112" s="4">
        <v>2014</v>
      </c>
      <c r="B112" s="5">
        <f t="shared" si="14"/>
        <v>366.38385002756684</v>
      </c>
      <c r="C112" s="5">
        <f t="shared" si="14"/>
        <v>376.2548100162968</v>
      </c>
      <c r="D112" s="5">
        <f t="shared" si="14"/>
        <v>388.01576471015659</v>
      </c>
      <c r="E112" s="5">
        <f t="shared" si="14"/>
        <v>393.67530251873256</v>
      </c>
      <c r="F112" s="5">
        <f t="shared" si="14"/>
        <v>394.48239231624774</v>
      </c>
      <c r="G112" s="5">
        <f t="shared" si="14"/>
        <v>386.94491816107239</v>
      </c>
      <c r="H112" s="5">
        <f t="shared" si="14"/>
        <v>384.81402374620654</v>
      </c>
      <c r="I112" s="5">
        <f t="shared" si="14"/>
        <v>385.73813832134385</v>
      </c>
      <c r="J112" s="5">
        <f t="shared" si="14"/>
        <v>388.04530190433002</v>
      </c>
      <c r="K112" s="5">
        <f t="shared" si="14"/>
        <v>388.06131432084408</v>
      </c>
      <c r="L112" s="5">
        <f t="shared" si="14"/>
        <v>385.0441607839453</v>
      </c>
      <c r="M112" s="5">
        <f t="shared" si="14"/>
        <v>369.99774606414246</v>
      </c>
      <c r="Q112" s="28">
        <v>2014</v>
      </c>
      <c r="R112" s="5">
        <f t="shared" si="17"/>
        <v>1.4452523149477576</v>
      </c>
      <c r="S112" s="5">
        <f t="shared" si="15"/>
        <v>1.539858462298979</v>
      </c>
      <c r="T112" s="5">
        <f t="shared" si="15"/>
        <v>1.6209131109934645</v>
      </c>
      <c r="U112" s="5">
        <f t="shared" si="15"/>
        <v>1.6650983347930222</v>
      </c>
      <c r="V112" s="5">
        <f t="shared" si="15"/>
        <v>1.6683762610873127</v>
      </c>
      <c r="W112" s="5">
        <f t="shared" si="15"/>
        <v>1.5955654763351137</v>
      </c>
      <c r="X112" s="5">
        <f t="shared" si="15"/>
        <v>1.5566006704366555</v>
      </c>
      <c r="Y112" s="5">
        <f t="shared" si="15"/>
        <v>1.5672467947562456</v>
      </c>
      <c r="Z112" s="5">
        <f t="shared" si="15"/>
        <v>1.5924305436658119</v>
      </c>
      <c r="AA112" s="5">
        <f t="shared" si="15"/>
        <v>1.6023926576787972</v>
      </c>
      <c r="AB112" s="5">
        <f t="shared" si="15"/>
        <v>1.5870004760512304</v>
      </c>
      <c r="AC112" s="5">
        <f t="shared" si="15"/>
        <v>1.4676412662149958</v>
      </c>
      <c r="AG112" s="28">
        <v>2014</v>
      </c>
      <c r="AH112" s="5">
        <f t="shared" si="18"/>
        <v>16.179747685052245</v>
      </c>
      <c r="AI112" s="5">
        <f t="shared" si="16"/>
        <v>16.08514153770102</v>
      </c>
      <c r="AJ112" s="5">
        <f t="shared" si="16"/>
        <v>16.004086889006537</v>
      </c>
      <c r="AK112" s="5">
        <f t="shared" si="16"/>
        <v>15.959901665206978</v>
      </c>
      <c r="AL112" s="5">
        <f t="shared" si="16"/>
        <v>15.956623738912688</v>
      </c>
      <c r="AM112" s="5">
        <f t="shared" si="16"/>
        <v>16.029434523664886</v>
      </c>
      <c r="AN112" s="5">
        <f t="shared" si="16"/>
        <v>16.068399329563345</v>
      </c>
      <c r="AO112" s="5">
        <f t="shared" si="16"/>
        <v>16.057753205243756</v>
      </c>
      <c r="AP112" s="5">
        <f t="shared" si="16"/>
        <v>16.032569456334191</v>
      </c>
      <c r="AQ112" s="5">
        <f t="shared" si="16"/>
        <v>16.022607342321201</v>
      </c>
      <c r="AR112" s="5">
        <f t="shared" si="16"/>
        <v>16.03799952394877</v>
      </c>
      <c r="AS112" s="5">
        <f t="shared" si="16"/>
        <v>16.157358733785003</v>
      </c>
    </row>
    <row r="113" spans="1:60">
      <c r="A113" s="14">
        <v>2015</v>
      </c>
      <c r="B113" s="5">
        <f t="shared" si="14"/>
        <v>358.4136116796779</v>
      </c>
      <c r="C113" s="5">
        <f t="shared" si="14"/>
        <v>386.05114725994093</v>
      </c>
      <c r="D113" s="5">
        <f t="shared" si="14"/>
        <v>393.55282744265719</v>
      </c>
      <c r="E113" s="5">
        <f t="shared" si="14"/>
        <v>398.01268986215769</v>
      </c>
      <c r="F113" s="5">
        <f t="shared" si="14"/>
        <v>397.4557212156887</v>
      </c>
      <c r="G113" s="5">
        <f t="shared" si="14"/>
        <v>388.85359882719075</v>
      </c>
      <c r="H113" s="5">
        <f t="shared" si="14"/>
        <v>386.44661152780759</v>
      </c>
      <c r="I113" s="5">
        <f t="shared" si="14"/>
        <v>385.97528516617342</v>
      </c>
      <c r="J113" s="5">
        <f t="shared" si="14"/>
        <v>389.16127662919706</v>
      </c>
      <c r="K113" s="5">
        <f t="shared" si="14"/>
        <v>389.31606342033467</v>
      </c>
      <c r="L113" s="5">
        <f t="shared" si="14"/>
        <v>395.07702034003415</v>
      </c>
      <c r="M113" s="5">
        <f t="shared" si="14"/>
        <v>368.69617207314036</v>
      </c>
      <c r="Q113" s="28">
        <v>2015</v>
      </c>
      <c r="R113" s="5">
        <f t="shared" si="17"/>
        <v>1.3574909446046051</v>
      </c>
      <c r="S113" s="5">
        <f t="shared" si="15"/>
        <v>1.6225269681267067</v>
      </c>
      <c r="T113" s="5">
        <f t="shared" si="15"/>
        <v>1.6694421994155353</v>
      </c>
      <c r="U113" s="5">
        <f t="shared" si="15"/>
        <v>1.7044391191090089</v>
      </c>
      <c r="V113" s="5">
        <f t="shared" si="15"/>
        <v>1.6935485679192794</v>
      </c>
      <c r="W113" s="5">
        <f t="shared" si="15"/>
        <v>1.6015886107660544</v>
      </c>
      <c r="X113" s="5">
        <f t="shared" si="15"/>
        <v>1.5779427741821197</v>
      </c>
      <c r="Y113" s="5">
        <f t="shared" si="15"/>
        <v>1.571395087612903</v>
      </c>
      <c r="Z113" s="5">
        <f t="shared" si="15"/>
        <v>1.606478953622831</v>
      </c>
      <c r="AA113" s="5">
        <f t="shared" si="15"/>
        <v>1.6154640789711912</v>
      </c>
      <c r="AB113" s="5">
        <f t="shared" si="15"/>
        <v>1.6722311385370388</v>
      </c>
      <c r="AC113" s="5">
        <f t="shared" si="15"/>
        <v>1.4494664263521049</v>
      </c>
      <c r="AG113" s="28">
        <v>2015</v>
      </c>
      <c r="AH113" s="5">
        <f t="shared" si="18"/>
        <v>16.267509055395394</v>
      </c>
      <c r="AI113" s="5">
        <f t="shared" si="16"/>
        <v>16.002473031873294</v>
      </c>
      <c r="AJ113" s="5">
        <f t="shared" si="16"/>
        <v>15.955557800584465</v>
      </c>
      <c r="AK113" s="5">
        <f t="shared" si="16"/>
        <v>15.92056088089099</v>
      </c>
      <c r="AL113" s="5">
        <f t="shared" si="16"/>
        <v>15.931451432080721</v>
      </c>
      <c r="AM113" s="5">
        <f t="shared" si="16"/>
        <v>16.023411389233946</v>
      </c>
      <c r="AN113" s="5">
        <f t="shared" si="16"/>
        <v>16.047057225817881</v>
      </c>
      <c r="AO113" s="5">
        <f t="shared" si="16"/>
        <v>16.053604912387097</v>
      </c>
      <c r="AP113" s="5">
        <f t="shared" si="16"/>
        <v>16.018521046377167</v>
      </c>
      <c r="AQ113" s="5">
        <f t="shared" si="16"/>
        <v>16.009535921028807</v>
      </c>
      <c r="AR113" s="5">
        <f t="shared" si="16"/>
        <v>15.952768861462962</v>
      </c>
      <c r="AS113" s="5">
        <f t="shared" si="16"/>
        <v>16.175533573647897</v>
      </c>
    </row>
    <row r="114" spans="1:60">
      <c r="A114" s="7">
        <v>2016</v>
      </c>
      <c r="B114" s="5">
        <f t="shared" si="14"/>
        <v>370.16981558016914</v>
      </c>
      <c r="C114" s="5">
        <f t="shared" si="14"/>
        <v>389.42176302596431</v>
      </c>
      <c r="D114" s="5">
        <f t="shared" si="14"/>
        <v>396.5029441407936</v>
      </c>
      <c r="E114" s="5">
        <f t="shared" si="14"/>
        <v>396.22050049342363</v>
      </c>
      <c r="F114" s="5">
        <f t="shared" si="14"/>
        <v>395.43657738462997</v>
      </c>
      <c r="G114" s="5">
        <f t="shared" si="14"/>
        <v>389.55081384877485</v>
      </c>
      <c r="H114" s="5">
        <f t="shared" si="14"/>
        <v>391.31645694516857</v>
      </c>
      <c r="I114" s="5">
        <f t="shared" si="14"/>
        <v>390.23126852718258</v>
      </c>
      <c r="J114" s="5">
        <f t="shared" si="14"/>
        <v>391.16398925297847</v>
      </c>
      <c r="K114" s="5">
        <f t="shared" si="14"/>
        <v>390.93865886146398</v>
      </c>
      <c r="L114" s="5">
        <f t="shared" si="14"/>
        <v>394.21903582459709</v>
      </c>
      <c r="M114" s="5">
        <f t="shared" si="14"/>
        <v>388.87464553990264</v>
      </c>
      <c r="Q114" s="7">
        <v>2016</v>
      </c>
      <c r="R114" s="5">
        <f t="shared" si="17"/>
        <v>1.4851284628556083</v>
      </c>
      <c r="S114" s="5">
        <f t="shared" si="15"/>
        <v>1.6662893304369457</v>
      </c>
      <c r="T114" s="5">
        <f t="shared" si="15"/>
        <v>1.6958273338455743</v>
      </c>
      <c r="U114" s="5">
        <f t="shared" si="15"/>
        <v>1.6925334274435906</v>
      </c>
      <c r="V114" s="5">
        <f t="shared" si="15"/>
        <v>1.6818237798299471</v>
      </c>
      <c r="W114" s="5">
        <f t="shared" si="15"/>
        <v>1.6203997509504202</v>
      </c>
      <c r="X114" s="5">
        <f t="shared" si="15"/>
        <v>1.6254924945801374</v>
      </c>
      <c r="Y114" s="5">
        <f t="shared" si="15"/>
        <v>1.6093095432143512</v>
      </c>
      <c r="Z114" s="5">
        <f t="shared" si="15"/>
        <v>1.6232400715181723</v>
      </c>
      <c r="AA114" s="5">
        <f t="shared" si="15"/>
        <v>1.63381187611863</v>
      </c>
      <c r="AB114" s="5">
        <f t="shared" si="15"/>
        <v>1.6697293631681895</v>
      </c>
      <c r="AC114" s="5">
        <f t="shared" si="15"/>
        <v>1.6411072509425952</v>
      </c>
      <c r="AG114" s="7">
        <v>2016</v>
      </c>
      <c r="AH114" s="5">
        <f t="shared" si="18"/>
        <v>16.139871537144391</v>
      </c>
      <c r="AI114" s="5">
        <f t="shared" si="16"/>
        <v>15.958710669563054</v>
      </c>
      <c r="AJ114" s="5">
        <f t="shared" si="16"/>
        <v>15.929172666154425</v>
      </c>
      <c r="AK114" s="5">
        <f t="shared" si="16"/>
        <v>15.932466572556409</v>
      </c>
      <c r="AL114" s="5">
        <f t="shared" si="16"/>
        <v>15.943176220170052</v>
      </c>
      <c r="AM114" s="5">
        <f t="shared" si="16"/>
        <v>16.004600249049577</v>
      </c>
      <c r="AN114" s="5">
        <f t="shared" si="16"/>
        <v>15.99950750541986</v>
      </c>
      <c r="AO114" s="5">
        <f t="shared" si="16"/>
        <v>16.015690456785649</v>
      </c>
      <c r="AP114" s="5">
        <f t="shared" si="16"/>
        <v>16.001759928481828</v>
      </c>
      <c r="AQ114" s="5">
        <f t="shared" si="16"/>
        <v>15.991188123881372</v>
      </c>
      <c r="AR114" s="5">
        <f t="shared" si="16"/>
        <v>15.955270636831809</v>
      </c>
      <c r="AS114" s="5">
        <f t="shared" si="16"/>
        <v>15.983892749057404</v>
      </c>
    </row>
    <row r="115" spans="1:60">
      <c r="A115" s="10">
        <v>2017</v>
      </c>
      <c r="B115" s="5">
        <f t="shared" si="14"/>
        <v>380.01288004978267</v>
      </c>
      <c r="C115" s="5">
        <f t="shared" si="14"/>
        <v>395.78606784466371</v>
      </c>
      <c r="D115" s="5">
        <f t="shared" si="14"/>
        <v>394.27368539026975</v>
      </c>
      <c r="E115" s="5">
        <f t="shared" si="14"/>
        <v>392.18986401542764</v>
      </c>
      <c r="F115" s="5">
        <f t="shared" si="14"/>
        <v>391.72919848059661</v>
      </c>
      <c r="G115" s="5">
        <f t="shared" si="14"/>
        <v>391.930721906153</v>
      </c>
      <c r="H115" s="5">
        <f t="shared" si="14"/>
        <v>389.44183767847716</v>
      </c>
      <c r="I115" s="5">
        <f t="shared" si="14"/>
        <v>391.31765560320554</v>
      </c>
      <c r="J115" s="5">
        <f t="shared" si="14"/>
        <v>389.43756179314335</v>
      </c>
      <c r="K115" s="5">
        <f t="shared" si="14"/>
        <v>390.27509922499155</v>
      </c>
      <c r="L115" s="5">
        <f t="shared" si="14"/>
        <v>392.99583192013358</v>
      </c>
      <c r="M115" s="5">
        <f t="shared" si="14"/>
        <v>386.72830281467424</v>
      </c>
      <c r="Q115" s="7">
        <v>2017</v>
      </c>
      <c r="R115" s="5">
        <f>LN(B64/100)+((17.625*O13)/(243.04+O13))</f>
        <v>1.5696170888694145</v>
      </c>
      <c r="S115" s="5">
        <f t="shared" ref="S115:AC115" si="19">LN(C64/100)+((17.625*P13)/(243.04+P13))</f>
        <v>1.7064125425048298</v>
      </c>
      <c r="T115" s="5">
        <f t="shared" si="19"/>
        <v>1.6896355308198665</v>
      </c>
      <c r="U115" s="5">
        <f t="shared" si="19"/>
        <v>1.6582710402609864</v>
      </c>
      <c r="V115" s="5">
        <f t="shared" si="19"/>
        <v>1.6432120039666305</v>
      </c>
      <c r="W115" s="5">
        <f t="shared" si="19"/>
        <v>1.6398287087496042</v>
      </c>
      <c r="X115" s="5">
        <f t="shared" si="19"/>
        <v>1.6030474673273001</v>
      </c>
      <c r="Y115" s="5">
        <f t="shared" si="19"/>
        <v>1.6147274109808967</v>
      </c>
      <c r="Z115" s="5">
        <f t="shared" si="19"/>
        <v>1.6097449664399295</v>
      </c>
      <c r="AA115" s="5">
        <f t="shared" si="19"/>
        <v>1.6285291534956707</v>
      </c>
      <c r="AB115" s="5">
        <f t="shared" si="19"/>
        <v>1.6578677082120485</v>
      </c>
      <c r="AC115" s="5">
        <f t="shared" si="19"/>
        <v>1.6216967536718117</v>
      </c>
      <c r="AG115" s="7">
        <v>2017</v>
      </c>
      <c r="AH115" s="5">
        <f>17.625-LN(B64/100)-((17.625*O13)/(243.04+O13))</f>
        <v>16.055382911130586</v>
      </c>
      <c r="AI115" s="5">
        <f t="shared" ref="AI115:AS115" si="20">17.625-LN(C64/100)-((17.625*P13)/(243.04+P13))</f>
        <v>15.918587457495169</v>
      </c>
      <c r="AJ115" s="5">
        <f t="shared" si="20"/>
        <v>15.935364469180133</v>
      </c>
      <c r="AK115" s="5">
        <f t="shared" si="20"/>
        <v>15.966728959739015</v>
      </c>
      <c r="AL115" s="5">
        <f t="shared" si="20"/>
        <v>15.981787996033368</v>
      </c>
      <c r="AM115" s="5">
        <f t="shared" si="20"/>
        <v>15.985171291250396</v>
      </c>
      <c r="AN115" s="5">
        <f t="shared" si="20"/>
        <v>16.021952532672699</v>
      </c>
      <c r="AO115" s="5">
        <f t="shared" si="20"/>
        <v>16.010272589019102</v>
      </c>
      <c r="AP115" s="5">
        <f t="shared" si="20"/>
        <v>16.01525503356007</v>
      </c>
      <c r="AQ115" s="5">
        <f t="shared" si="20"/>
        <v>15.996470846504327</v>
      </c>
      <c r="AR115" s="5">
        <f t="shared" si="20"/>
        <v>15.96713229178795</v>
      </c>
      <c r="AS115" s="5">
        <f t="shared" si="20"/>
        <v>16.003303246328191</v>
      </c>
    </row>
    <row r="116" spans="1:60">
      <c r="A116" s="10">
        <v>2018</v>
      </c>
      <c r="B116" s="5">
        <f t="shared" si="14"/>
        <v>377.15656178686913</v>
      </c>
      <c r="C116" s="5">
        <f t="shared" si="14"/>
        <v>392.50617043047424</v>
      </c>
      <c r="D116" s="5">
        <f t="shared" si="14"/>
        <v>391.56288473347195</v>
      </c>
      <c r="E116" s="5">
        <f t="shared" si="14"/>
        <v>389.52115301905133</v>
      </c>
      <c r="F116" s="5">
        <f t="shared" si="14"/>
        <v>391.52191600952733</v>
      </c>
      <c r="G116" s="5">
        <f t="shared" si="14"/>
        <v>388.8135297560853</v>
      </c>
      <c r="H116" s="5">
        <f t="shared" si="14"/>
        <v>389.59309878996976</v>
      </c>
      <c r="I116" s="5">
        <f t="shared" si="14"/>
        <v>388.27724173491788</v>
      </c>
      <c r="J116" s="5">
        <f t="shared" si="14"/>
        <v>389.81228045276231</v>
      </c>
      <c r="K116" s="5">
        <f t="shared" si="14"/>
        <v>383.83925417529491</v>
      </c>
      <c r="L116" s="5">
        <f t="shared" si="14"/>
        <v>389.92524038173622</v>
      </c>
      <c r="M116" s="5">
        <f t="shared" si="14"/>
        <v>376.63484088785054</v>
      </c>
      <c r="Q116" s="7">
        <v>2018</v>
      </c>
      <c r="R116" s="5">
        <f>LN(B65/100)+((17.625*O14)/(243.04+O14))</f>
        <v>1.5360413842545979</v>
      </c>
      <c r="S116" s="5">
        <f t="shared" ref="S116:AC116" si="21">LN(C65/100)+((17.625*P14)/(243.04+P14))</f>
        <v>1.6775141702875218</v>
      </c>
      <c r="T116" s="5">
        <f t="shared" si="21"/>
        <v>1.6580643978426863</v>
      </c>
      <c r="U116" s="5">
        <f t="shared" si="21"/>
        <v>1.6376597916362787</v>
      </c>
      <c r="V116" s="5">
        <f t="shared" si="21"/>
        <v>1.6524124206166406</v>
      </c>
      <c r="W116" s="5">
        <f t="shared" si="21"/>
        <v>1.6172880897575332</v>
      </c>
      <c r="X116" s="5">
        <f t="shared" si="21"/>
        <v>1.6097449664399295</v>
      </c>
      <c r="Y116" s="5">
        <f t="shared" si="21"/>
        <v>1.5949582694271203</v>
      </c>
      <c r="Z116" s="5">
        <f t="shared" si="21"/>
        <v>1.6192269686396312</v>
      </c>
      <c r="AA116" s="5">
        <f t="shared" si="21"/>
        <v>1.5732418553978078</v>
      </c>
      <c r="AB116" s="5">
        <f t="shared" si="21"/>
        <v>1.6317833081430078</v>
      </c>
      <c r="AC116" s="5">
        <f t="shared" si="21"/>
        <v>1.531736757459361</v>
      </c>
      <c r="AG116" s="7">
        <v>2018</v>
      </c>
      <c r="AH116" s="5">
        <f>17.625-LN(B65/100)-((17.625*O14)/(243.04+O14))</f>
        <v>16.088958615745401</v>
      </c>
      <c r="AI116" s="5">
        <f t="shared" ref="AI116:AS116" si="22">17.625-LN(C65/100)-((17.625*P14)/(243.04+P14))</f>
        <v>15.947485829712477</v>
      </c>
      <c r="AJ116" s="5">
        <f t="shared" si="22"/>
        <v>15.966935602157312</v>
      </c>
      <c r="AK116" s="5">
        <f t="shared" si="22"/>
        <v>15.987340208363721</v>
      </c>
      <c r="AL116" s="5">
        <f t="shared" si="22"/>
        <v>15.97258757938336</v>
      </c>
      <c r="AM116" s="5">
        <f t="shared" si="22"/>
        <v>16.007711910242467</v>
      </c>
      <c r="AN116" s="5">
        <f t="shared" si="22"/>
        <v>16.01525503356007</v>
      </c>
      <c r="AO116" s="5">
        <f t="shared" si="22"/>
        <v>16.030041730572879</v>
      </c>
      <c r="AP116" s="5">
        <f t="shared" si="22"/>
        <v>16.00577303136037</v>
      </c>
      <c r="AQ116" s="5">
        <f t="shared" si="22"/>
        <v>16.051758144602193</v>
      </c>
      <c r="AR116" s="5">
        <f t="shared" si="22"/>
        <v>15.993216691856993</v>
      </c>
      <c r="AS116" s="5">
        <f t="shared" si="22"/>
        <v>16.09326324254064</v>
      </c>
    </row>
    <row r="118" spans="1:60" ht="19.5" thickBot="1">
      <c r="A118" s="72" t="s">
        <v>18</v>
      </c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Q118" s="69" t="s">
        <v>40</v>
      </c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G118" s="69" t="s">
        <v>53</v>
      </c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U118" s="69" t="s">
        <v>53</v>
      </c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</row>
    <row r="119" spans="1:60">
      <c r="A119" s="1"/>
      <c r="B119" s="2" t="s">
        <v>1</v>
      </c>
      <c r="C119" s="2" t="s">
        <v>2</v>
      </c>
      <c r="D119" s="2" t="s">
        <v>3</v>
      </c>
      <c r="E119" s="2" t="s">
        <v>4</v>
      </c>
      <c r="F119" s="2" t="s">
        <v>5</v>
      </c>
      <c r="G119" s="2" t="s">
        <v>6</v>
      </c>
      <c r="H119" s="2" t="s">
        <v>7</v>
      </c>
      <c r="I119" s="2" t="s">
        <v>8</v>
      </c>
      <c r="J119" s="2" t="s">
        <v>9</v>
      </c>
      <c r="K119" s="2" t="s">
        <v>10</v>
      </c>
      <c r="L119" s="2" t="s">
        <v>11</v>
      </c>
      <c r="M119" s="3" t="s">
        <v>12</v>
      </c>
      <c r="Q119" s="5"/>
      <c r="R119" s="2" t="s">
        <v>1</v>
      </c>
      <c r="S119" s="2" t="s">
        <v>2</v>
      </c>
      <c r="T119" s="2" t="s">
        <v>3</v>
      </c>
      <c r="U119" s="2" t="s">
        <v>4</v>
      </c>
      <c r="V119" s="2" t="s">
        <v>5</v>
      </c>
      <c r="W119" s="2" t="s">
        <v>6</v>
      </c>
      <c r="X119" s="2" t="s">
        <v>7</v>
      </c>
      <c r="Y119" s="2" t="s">
        <v>8</v>
      </c>
      <c r="Z119" s="2" t="s">
        <v>9</v>
      </c>
      <c r="AA119" s="2" t="s">
        <v>10</v>
      </c>
      <c r="AB119" s="2" t="s">
        <v>11</v>
      </c>
      <c r="AC119" s="3" t="s">
        <v>12</v>
      </c>
      <c r="AG119" s="5"/>
      <c r="AH119" s="2" t="s">
        <v>1</v>
      </c>
      <c r="AI119" s="2" t="s">
        <v>2</v>
      </c>
      <c r="AJ119" s="2" t="s">
        <v>3</v>
      </c>
      <c r="AK119" s="2" t="s">
        <v>4</v>
      </c>
      <c r="AL119" s="2" t="s">
        <v>5</v>
      </c>
      <c r="AM119" s="2" t="s">
        <v>6</v>
      </c>
      <c r="AN119" s="2" t="s">
        <v>7</v>
      </c>
      <c r="AO119" s="2" t="s">
        <v>8</v>
      </c>
      <c r="AP119" s="2" t="s">
        <v>9</v>
      </c>
      <c r="AQ119" s="2" t="s">
        <v>10</v>
      </c>
      <c r="AR119" s="2" t="s">
        <v>11</v>
      </c>
      <c r="AS119" s="3" t="s">
        <v>12</v>
      </c>
      <c r="AU119" s="5"/>
      <c r="AV119" s="2" t="s">
        <v>1</v>
      </c>
      <c r="AW119" s="2" t="s">
        <v>2</v>
      </c>
      <c r="AX119" s="2" t="s">
        <v>3</v>
      </c>
      <c r="AY119" s="2" t="s">
        <v>4</v>
      </c>
      <c r="AZ119" s="2" t="s">
        <v>5</v>
      </c>
      <c r="BA119" s="2" t="s">
        <v>6</v>
      </c>
      <c r="BB119" s="2" t="s">
        <v>7</v>
      </c>
      <c r="BC119" s="2" t="s">
        <v>8</v>
      </c>
      <c r="BD119" s="2" t="s">
        <v>9</v>
      </c>
      <c r="BE119" s="2" t="s">
        <v>10</v>
      </c>
      <c r="BF119" s="2" t="s">
        <v>11</v>
      </c>
      <c r="BG119" s="3" t="s">
        <v>12</v>
      </c>
    </row>
    <row r="120" spans="1:60">
      <c r="A120" s="4">
        <v>2005</v>
      </c>
      <c r="B120" s="5">
        <f>(77.6/B18)*(B86+4810*(B69/B18))</f>
        <v>362.61949530975443</v>
      </c>
      <c r="C120" s="5">
        <f t="shared" ref="B120:M133" si="23">(77.6/C18)*(C86+4810*(C69/C18))</f>
        <v>393.23899650275024</v>
      </c>
      <c r="D120" s="5">
        <f t="shared" si="23"/>
        <v>400.64053268555523</v>
      </c>
      <c r="E120" s="5">
        <f t="shared" si="23"/>
        <v>403.60576964532612</v>
      </c>
      <c r="F120" s="5">
        <f t="shared" si="23"/>
        <v>397.75384978461881</v>
      </c>
      <c r="G120" s="5">
        <f t="shared" si="23"/>
        <v>391.66853323806066</v>
      </c>
      <c r="H120" s="5">
        <f t="shared" si="23"/>
        <v>391.83521627635372</v>
      </c>
      <c r="I120" s="5">
        <f t="shared" si="23"/>
        <v>385.33150028732484</v>
      </c>
      <c r="J120" s="5">
        <f t="shared" si="23"/>
        <v>391.01304697040405</v>
      </c>
      <c r="K120" s="5">
        <f t="shared" si="23"/>
        <v>387.26903287718397</v>
      </c>
      <c r="L120" s="5">
        <f t="shared" si="23"/>
        <v>392.46137030395067</v>
      </c>
      <c r="M120" s="5">
        <f t="shared" si="23"/>
        <v>369.07059096101727</v>
      </c>
      <c r="Q120" s="28">
        <v>2005</v>
      </c>
      <c r="R120" s="5">
        <f>I141/(1+I141)</f>
        <v>0.94069625509647514</v>
      </c>
      <c r="S120" s="5">
        <f t="shared" ref="S120:AC133" si="24">J141/(1+J141)</f>
        <v>0.95537730821598255</v>
      </c>
      <c r="T120" s="5">
        <f t="shared" si="24"/>
        <v>0.95705902459062531</v>
      </c>
      <c r="U120" s="5">
        <f t="shared" si="24"/>
        <v>0.95792336907386411</v>
      </c>
      <c r="V120" s="5">
        <f t="shared" si="24"/>
        <v>0.95539500966159485</v>
      </c>
      <c r="W120" s="5">
        <f t="shared" si="24"/>
        <v>0.95265085624457513</v>
      </c>
      <c r="X120" s="5">
        <f t="shared" si="24"/>
        <v>0.95189516862290668</v>
      </c>
      <c r="Y120" s="5">
        <f t="shared" si="24"/>
        <v>0.94897362591415946</v>
      </c>
      <c r="Z120" s="5">
        <f t="shared" si="24"/>
        <v>0.95209203066144954</v>
      </c>
      <c r="AA120" s="5">
        <f t="shared" si="24"/>
        <v>0.95090404989694344</v>
      </c>
      <c r="AB120" s="5">
        <f t="shared" si="24"/>
        <v>0.95378063865465446</v>
      </c>
      <c r="AC120" s="5">
        <f t="shared" si="24"/>
        <v>0.94404665890316308</v>
      </c>
      <c r="AD120" s="44">
        <f>AVERAGE(R120:AC120)</f>
        <v>0.95173283296136624</v>
      </c>
      <c r="AG120" s="28">
        <v>2005</v>
      </c>
      <c r="AH120" s="5">
        <f>243.04*(R103/AH103)</f>
        <v>21.089193462868227</v>
      </c>
      <c r="AI120" s="5">
        <f t="shared" ref="AI120:AS131" si="25">243.04*(S103/AI103)</f>
        <v>25.919001846262262</v>
      </c>
      <c r="AJ120" s="5">
        <f t="shared" si="25"/>
        <v>26.551185183355194</v>
      </c>
      <c r="AK120" s="5">
        <f t="shared" si="25"/>
        <v>26.925431580683387</v>
      </c>
      <c r="AL120" s="5">
        <f t="shared" si="25"/>
        <v>25.951884964176131</v>
      </c>
      <c r="AM120" s="5">
        <f t="shared" si="25"/>
        <v>24.937650632535089</v>
      </c>
      <c r="AN120" s="5">
        <f t="shared" si="25"/>
        <v>24.704814783290672</v>
      </c>
      <c r="AO120" s="5">
        <f t="shared" si="25"/>
        <v>23.690489209270414</v>
      </c>
      <c r="AP120" s="5">
        <f t="shared" si="25"/>
        <v>24.757252242215767</v>
      </c>
      <c r="AQ120" s="5">
        <f t="shared" si="25"/>
        <v>24.323658232805414</v>
      </c>
      <c r="AR120" s="5">
        <f t="shared" si="25"/>
        <v>25.321137925995057</v>
      </c>
      <c r="AS120" s="5">
        <f t="shared" si="25"/>
        <v>22.060332252362066</v>
      </c>
      <c r="AU120" s="28">
        <v>2005</v>
      </c>
      <c r="AV120" s="5">
        <f>CONVERT(AH120, "C", "K")</f>
        <v>294.23919346286823</v>
      </c>
      <c r="AW120" s="5">
        <f t="shared" ref="AW120:BG133" si="26">CONVERT(AI120, "C", "K")</f>
        <v>299.06900184626227</v>
      </c>
      <c r="AX120" s="5">
        <f t="shared" si="26"/>
        <v>299.70118518335516</v>
      </c>
      <c r="AY120" s="5">
        <f t="shared" si="26"/>
        <v>300.07543158068336</v>
      </c>
      <c r="AZ120" s="5">
        <f t="shared" si="26"/>
        <v>299.10188496417612</v>
      </c>
      <c r="BA120" s="5">
        <f t="shared" si="26"/>
        <v>298.08765063253509</v>
      </c>
      <c r="BB120" s="5">
        <f t="shared" si="26"/>
        <v>297.85481478329064</v>
      </c>
      <c r="BC120" s="5">
        <f t="shared" si="26"/>
        <v>296.8404892092704</v>
      </c>
      <c r="BD120" s="5">
        <f t="shared" si="26"/>
        <v>297.90725224221575</v>
      </c>
      <c r="BE120" s="5">
        <f t="shared" si="26"/>
        <v>297.47365823280541</v>
      </c>
      <c r="BF120" s="5">
        <f t="shared" si="26"/>
        <v>298.47113792599504</v>
      </c>
      <c r="BG120" s="5">
        <f t="shared" si="26"/>
        <v>295.21033225236204</v>
      </c>
      <c r="BH120" s="13">
        <f>AVERAGE(AV120:BG120)</f>
        <v>297.83600269298501</v>
      </c>
    </row>
    <row r="121" spans="1:60">
      <c r="A121" s="4">
        <v>2006</v>
      </c>
      <c r="B121" s="5">
        <f t="shared" si="23"/>
        <v>367.989387396403</v>
      </c>
      <c r="C121" s="5">
        <f t="shared" si="23"/>
        <v>381.30585947567846</v>
      </c>
      <c r="D121" s="5">
        <f t="shared" si="23"/>
        <v>396.80966250413252</v>
      </c>
      <c r="E121" s="5">
        <f t="shared" si="23"/>
        <v>395.87319400036773</v>
      </c>
      <c r="F121" s="5">
        <f t="shared" si="23"/>
        <v>392.54355035960992</v>
      </c>
      <c r="G121" s="5">
        <f t="shared" si="23"/>
        <v>393.15753417255974</v>
      </c>
      <c r="H121" s="5">
        <f t="shared" si="23"/>
        <v>387.20700499409929</v>
      </c>
      <c r="I121" s="5">
        <f t="shared" si="23"/>
        <v>385.10671057818507</v>
      </c>
      <c r="J121" s="5">
        <f t="shared" si="23"/>
        <v>387.43589468700537</v>
      </c>
      <c r="K121" s="5">
        <f t="shared" si="23"/>
        <v>390.58410909045296</v>
      </c>
      <c r="L121" s="5">
        <f t="shared" si="23"/>
        <v>391.76144664427198</v>
      </c>
      <c r="M121" s="5">
        <f t="shared" si="23"/>
        <v>359.02726798115214</v>
      </c>
      <c r="Q121" s="28">
        <v>2006</v>
      </c>
      <c r="R121" s="5">
        <f t="shared" ref="R121:R133" si="27">I142/(1+I142)</f>
        <v>0.94438071134637658</v>
      </c>
      <c r="S121" s="5">
        <f t="shared" si="24"/>
        <v>0.95040665423016324</v>
      </c>
      <c r="T121" s="5">
        <f t="shared" si="24"/>
        <v>0.95534008091472189</v>
      </c>
      <c r="U121" s="5">
        <f t="shared" si="24"/>
        <v>0.95520663649165893</v>
      </c>
      <c r="V121" s="5">
        <f t="shared" si="24"/>
        <v>0.95323741113638172</v>
      </c>
      <c r="W121" s="5">
        <f t="shared" si="24"/>
        <v>0.95334296026331278</v>
      </c>
      <c r="X121" s="5">
        <f t="shared" si="24"/>
        <v>0.95029306745118203</v>
      </c>
      <c r="Y121" s="5">
        <f t="shared" si="24"/>
        <v>0.94940151484070345</v>
      </c>
      <c r="Z121" s="5">
        <f t="shared" si="24"/>
        <v>0.95039804919624604</v>
      </c>
      <c r="AA121" s="5">
        <f>R142/(1+R142)</f>
        <v>0.95251155242072039</v>
      </c>
      <c r="AB121" s="5">
        <f t="shared" si="24"/>
        <v>0.9533754015737953</v>
      </c>
      <c r="AC121" s="5">
        <f t="shared" si="24"/>
        <v>0.93861970577485643</v>
      </c>
      <c r="AD121" s="44">
        <f t="shared" ref="AD121:AD133" si="28">AVERAGE(R121:AC121)</f>
        <v>0.95054281213667657</v>
      </c>
      <c r="AG121" s="28">
        <v>2006</v>
      </c>
      <c r="AH121" s="5">
        <f t="shared" ref="AH121:AH133" si="29">243.04*(R104/AH104)</f>
        <v>22.1653006213716</v>
      </c>
      <c r="AI121" s="5">
        <f t="shared" si="25"/>
        <v>24.111141594671299</v>
      </c>
      <c r="AJ121" s="5">
        <f t="shared" si="25"/>
        <v>25.909266645287929</v>
      </c>
      <c r="AK121" s="5">
        <f t="shared" si="25"/>
        <v>25.846770712021495</v>
      </c>
      <c r="AL121" s="5">
        <f t="shared" si="25"/>
        <v>25.150954780824417</v>
      </c>
      <c r="AM121" s="5">
        <f t="shared" si="25"/>
        <v>25.196026672012092</v>
      </c>
      <c r="AN121" s="5">
        <f t="shared" si="25"/>
        <v>24.138869330772543</v>
      </c>
      <c r="AO121" s="5">
        <f t="shared" si="25"/>
        <v>23.831341339109116</v>
      </c>
      <c r="AP121" s="5">
        <f t="shared" si="25"/>
        <v>24.16981386884822</v>
      </c>
      <c r="AQ121" s="5">
        <f t="shared" si="25"/>
        <v>24.881423193143533</v>
      </c>
      <c r="AR121" s="5">
        <f t="shared" si="25"/>
        <v>25.178596561441207</v>
      </c>
      <c r="AS121" s="5">
        <f t="shared" si="25"/>
        <v>20.531658280746839</v>
      </c>
      <c r="AU121" s="28">
        <v>2006</v>
      </c>
      <c r="AV121" s="5">
        <f t="shared" ref="AV121:AV133" si="30">CONVERT(AH121, "C", "K")</f>
        <v>295.31530062137159</v>
      </c>
      <c r="AW121" s="5">
        <f t="shared" si="26"/>
        <v>297.2611415946713</v>
      </c>
      <c r="AX121" s="5">
        <f t="shared" si="26"/>
        <v>299.05926664528789</v>
      </c>
      <c r="AY121" s="5">
        <f t="shared" si="26"/>
        <v>298.99677071202149</v>
      </c>
      <c r="AZ121" s="5">
        <f t="shared" si="26"/>
        <v>298.30095478082438</v>
      </c>
      <c r="BA121" s="5">
        <f t="shared" si="26"/>
        <v>298.34602667201204</v>
      </c>
      <c r="BB121" s="5">
        <f t="shared" si="26"/>
        <v>297.28886933077251</v>
      </c>
      <c r="BC121" s="5">
        <f t="shared" si="26"/>
        <v>296.98134133910912</v>
      </c>
      <c r="BD121" s="5">
        <f t="shared" si="26"/>
        <v>297.3198138688482</v>
      </c>
      <c r="BE121" s="5">
        <f t="shared" si="26"/>
        <v>298.0314231931435</v>
      </c>
      <c r="BF121" s="5">
        <f t="shared" si="26"/>
        <v>298.3285965614412</v>
      </c>
      <c r="BG121" s="5">
        <f t="shared" si="26"/>
        <v>293.68165828074683</v>
      </c>
      <c r="BH121" s="13">
        <f t="shared" ref="BH121:BH133" si="31">AVERAGE(AV121:BG121)</f>
        <v>297.40926363335421</v>
      </c>
    </row>
    <row r="122" spans="1:60">
      <c r="A122" s="4">
        <v>2007</v>
      </c>
      <c r="B122" s="5">
        <f t="shared" si="23"/>
        <v>364.04823658182795</v>
      </c>
      <c r="C122" s="5">
        <f t="shared" si="23"/>
        <v>383.36531027321848</v>
      </c>
      <c r="D122" s="5">
        <f t="shared" si="23"/>
        <v>392.74128227115943</v>
      </c>
      <c r="E122" s="5">
        <f t="shared" si="23"/>
        <v>392.63714263930996</v>
      </c>
      <c r="F122" s="5">
        <f t="shared" si="23"/>
        <v>396.1541624837227</v>
      </c>
      <c r="G122" s="5">
        <f t="shared" si="23"/>
        <v>388.55746039445802</v>
      </c>
      <c r="H122" s="5">
        <f t="shared" si="23"/>
        <v>384.91363244472694</v>
      </c>
      <c r="I122" s="5">
        <f t="shared" si="23"/>
        <v>383.27563726952849</v>
      </c>
      <c r="J122" s="5">
        <f t="shared" si="23"/>
        <v>386.57300508059359</v>
      </c>
      <c r="K122" s="5">
        <f t="shared" si="23"/>
        <v>385.0415943284998</v>
      </c>
      <c r="L122" s="5">
        <f t="shared" si="23"/>
        <v>390.86223398560531</v>
      </c>
      <c r="M122" s="5">
        <f t="shared" si="23"/>
        <v>368.72244656170636</v>
      </c>
      <c r="Q122" s="28">
        <v>2007</v>
      </c>
      <c r="R122" s="5">
        <f t="shared" si="27"/>
        <v>0.94153555342578565</v>
      </c>
      <c r="S122" s="5">
        <f t="shared" si="24"/>
        <v>0.95141600611399912</v>
      </c>
      <c r="T122" s="5">
        <f t="shared" si="24"/>
        <v>0.95483122791225061</v>
      </c>
      <c r="U122" s="5">
        <f t="shared" si="24"/>
        <v>0.95375079037961463</v>
      </c>
      <c r="V122" s="5">
        <f t="shared" si="24"/>
        <v>0.95492471710382965</v>
      </c>
      <c r="W122" s="5">
        <f t="shared" si="24"/>
        <v>0.9512547674870605</v>
      </c>
      <c r="X122" s="5">
        <f t="shared" si="24"/>
        <v>0.94939444134009576</v>
      </c>
      <c r="Y122" s="5">
        <f t="shared" si="24"/>
        <v>0.94863165661918858</v>
      </c>
      <c r="Z122" s="5">
        <f t="shared" si="24"/>
        <v>0.95026376432190818</v>
      </c>
      <c r="AA122" s="5">
        <f t="shared" si="24"/>
        <v>0.95004405453770258</v>
      </c>
      <c r="AB122" s="5">
        <f t="shared" si="24"/>
        <v>0.95310515116599825</v>
      </c>
      <c r="AC122" s="5">
        <f t="shared" si="24"/>
        <v>0.94305245036680319</v>
      </c>
      <c r="AD122" s="44">
        <f t="shared" si="28"/>
        <v>0.95018371506451971</v>
      </c>
      <c r="AG122" s="28">
        <v>2007</v>
      </c>
      <c r="AH122" s="5">
        <f t="shared" si="29"/>
        <v>21.351656782052025</v>
      </c>
      <c r="AI122" s="5">
        <f t="shared" si="25"/>
        <v>24.485552586279251</v>
      </c>
      <c r="AJ122" s="5">
        <f t="shared" si="25"/>
        <v>25.713281863914254</v>
      </c>
      <c r="AK122" s="5">
        <f t="shared" si="25"/>
        <v>25.314997437333115</v>
      </c>
      <c r="AL122" s="5">
        <f t="shared" si="25"/>
        <v>25.76421687996482</v>
      </c>
      <c r="AM122" s="5">
        <f t="shared" si="25"/>
        <v>24.455530815020897</v>
      </c>
      <c r="AN122" s="5">
        <f t="shared" si="25"/>
        <v>23.82743554035337</v>
      </c>
      <c r="AO122" s="5">
        <f t="shared" si="25"/>
        <v>23.562902882535695</v>
      </c>
      <c r="AP122" s="5">
        <f t="shared" si="25"/>
        <v>24.114144488682381</v>
      </c>
      <c r="AQ122" s="5">
        <f t="shared" si="25"/>
        <v>24.02316112387847</v>
      </c>
      <c r="AR122" s="5">
        <f t="shared" si="25"/>
        <v>25.083584089327289</v>
      </c>
      <c r="AS122" s="5">
        <f t="shared" si="25"/>
        <v>21.782447391847072</v>
      </c>
      <c r="AU122" s="28">
        <v>2007</v>
      </c>
      <c r="AV122" s="5">
        <f t="shared" si="30"/>
        <v>294.50165678205201</v>
      </c>
      <c r="AW122" s="5">
        <f t="shared" si="26"/>
        <v>297.63555258627923</v>
      </c>
      <c r="AX122" s="5">
        <f t="shared" si="26"/>
        <v>298.86328186391421</v>
      </c>
      <c r="AY122" s="5">
        <f t="shared" si="26"/>
        <v>298.46499743733307</v>
      </c>
      <c r="AZ122" s="5">
        <f t="shared" si="26"/>
        <v>298.91421687996478</v>
      </c>
      <c r="BA122" s="5">
        <f t="shared" si="26"/>
        <v>297.60553081502087</v>
      </c>
      <c r="BB122" s="5">
        <f t="shared" si="26"/>
        <v>296.97743554035333</v>
      </c>
      <c r="BC122" s="5">
        <f t="shared" si="26"/>
        <v>296.71290288253567</v>
      </c>
      <c r="BD122" s="5">
        <f t="shared" si="26"/>
        <v>297.26414448868235</v>
      </c>
      <c r="BE122" s="5">
        <f t="shared" si="26"/>
        <v>297.17316112387846</v>
      </c>
      <c r="BF122" s="5">
        <f t="shared" si="26"/>
        <v>298.23358408932728</v>
      </c>
      <c r="BG122" s="5">
        <f t="shared" si="26"/>
        <v>294.93244739184706</v>
      </c>
      <c r="BH122" s="13">
        <f t="shared" si="31"/>
        <v>297.27324265676566</v>
      </c>
    </row>
    <row r="123" spans="1:60">
      <c r="A123" s="4">
        <v>2008</v>
      </c>
      <c r="B123" s="5">
        <f t="shared" si="23"/>
        <v>362.12575826773025</v>
      </c>
      <c r="C123" s="5">
        <f t="shared" si="23"/>
        <v>379.23762158460022</v>
      </c>
      <c r="D123" s="5">
        <f t="shared" si="23"/>
        <v>399.9847742754078</v>
      </c>
      <c r="E123" s="5">
        <f t="shared" si="23"/>
        <v>395.33081050160411</v>
      </c>
      <c r="F123" s="5">
        <f t="shared" si="23"/>
        <v>392.90694039669063</v>
      </c>
      <c r="G123" s="5">
        <f t="shared" si="23"/>
        <v>387.8079323289985</v>
      </c>
      <c r="H123" s="5">
        <f t="shared" si="23"/>
        <v>387.57017321684935</v>
      </c>
      <c r="I123" s="5">
        <f t="shared" si="23"/>
        <v>389.34400399776831</v>
      </c>
      <c r="J123" s="5">
        <f t="shared" si="23"/>
        <v>391.93944217399235</v>
      </c>
      <c r="K123" s="5">
        <f t="shared" si="23"/>
        <v>388.79461185779212</v>
      </c>
      <c r="L123" s="5">
        <f t="shared" si="23"/>
        <v>390.55490403474971</v>
      </c>
      <c r="M123" s="5">
        <f t="shared" si="23"/>
        <v>379.72140351993227</v>
      </c>
      <c r="Q123" s="28">
        <v>2008</v>
      </c>
      <c r="R123" s="5">
        <f t="shared" si="27"/>
        <v>0.93975847118311218</v>
      </c>
      <c r="S123" s="5">
        <f t="shared" si="24"/>
        <v>0.94961251833946281</v>
      </c>
      <c r="T123" s="5">
        <f t="shared" si="24"/>
        <v>0.95662759653974239</v>
      </c>
      <c r="U123" s="5">
        <f t="shared" si="24"/>
        <v>0.95482253032442843</v>
      </c>
      <c r="V123" s="5">
        <f t="shared" si="24"/>
        <v>0.95377940429188246</v>
      </c>
      <c r="W123" s="5">
        <f t="shared" si="24"/>
        <v>0.95107282638929858</v>
      </c>
      <c r="X123" s="5">
        <f t="shared" si="24"/>
        <v>0.95062936884430627</v>
      </c>
      <c r="Y123" s="5">
        <f t="shared" si="24"/>
        <v>0.95134871884963024</v>
      </c>
      <c r="Z123" s="5">
        <f t="shared" si="24"/>
        <v>0.95272583930633881</v>
      </c>
      <c r="AA123" s="5">
        <f t="shared" si="24"/>
        <v>0.95178313126451508</v>
      </c>
      <c r="AB123" s="5">
        <f t="shared" si="24"/>
        <v>0.95307437883689616</v>
      </c>
      <c r="AC123" s="5">
        <f t="shared" si="24"/>
        <v>0.9488830307195576</v>
      </c>
      <c r="AD123" s="44">
        <f t="shared" si="28"/>
        <v>0.95117648457409754</v>
      </c>
      <c r="AG123" s="28">
        <v>2008</v>
      </c>
      <c r="AH123" s="5">
        <f t="shared" si="29"/>
        <v>20.83473024244417</v>
      </c>
      <c r="AI123" s="5">
        <f t="shared" si="25"/>
        <v>23.868368563892815</v>
      </c>
      <c r="AJ123" s="5">
        <f t="shared" si="25"/>
        <v>26.410471869009555</v>
      </c>
      <c r="AK123" s="5">
        <f t="shared" si="25"/>
        <v>25.703709000225476</v>
      </c>
      <c r="AL123" s="5">
        <f t="shared" si="25"/>
        <v>25.333933908941326</v>
      </c>
      <c r="AM123" s="5">
        <f t="shared" si="25"/>
        <v>24.400825812330044</v>
      </c>
      <c r="AN123" s="5">
        <f t="shared" si="25"/>
        <v>24.222715679112362</v>
      </c>
      <c r="AO123" s="5">
        <f t="shared" si="25"/>
        <v>24.482809756942675</v>
      </c>
      <c r="AP123" s="5">
        <f t="shared" si="25"/>
        <v>24.979939020616264</v>
      </c>
      <c r="AQ123" s="5">
        <f t="shared" si="25"/>
        <v>24.633764278575491</v>
      </c>
      <c r="AR123" s="5">
        <f t="shared" si="25"/>
        <v>25.084595323426445</v>
      </c>
      <c r="AS123" s="5">
        <f t="shared" si="25"/>
        <v>23.621576346124698</v>
      </c>
      <c r="AU123" s="28">
        <v>2008</v>
      </c>
      <c r="AV123" s="5">
        <f t="shared" si="30"/>
        <v>293.98473024244413</v>
      </c>
      <c r="AW123" s="5">
        <f t="shared" si="26"/>
        <v>297.01836856389281</v>
      </c>
      <c r="AX123" s="5">
        <f t="shared" si="26"/>
        <v>299.56047186900952</v>
      </c>
      <c r="AY123" s="5">
        <f t="shared" si="26"/>
        <v>298.85370900022548</v>
      </c>
      <c r="AZ123" s="5">
        <f t="shared" si="26"/>
        <v>298.48393390894131</v>
      </c>
      <c r="BA123" s="5">
        <f t="shared" si="26"/>
        <v>297.55082581233</v>
      </c>
      <c r="BB123" s="5">
        <f t="shared" si="26"/>
        <v>297.37271567911233</v>
      </c>
      <c r="BC123" s="5">
        <f t="shared" si="26"/>
        <v>297.63280975694266</v>
      </c>
      <c r="BD123" s="5">
        <f t="shared" si="26"/>
        <v>298.12993902061623</v>
      </c>
      <c r="BE123" s="5">
        <f t="shared" si="26"/>
        <v>297.78376427857546</v>
      </c>
      <c r="BF123" s="5">
        <f t="shared" si="26"/>
        <v>298.23459532342645</v>
      </c>
      <c r="BG123" s="5">
        <f t="shared" si="26"/>
        <v>296.77157634612468</v>
      </c>
      <c r="BH123" s="13">
        <f t="shared" si="31"/>
        <v>297.61478665013675</v>
      </c>
    </row>
    <row r="124" spans="1:60">
      <c r="A124" s="4">
        <v>2009</v>
      </c>
      <c r="B124" s="5">
        <f t="shared" si="23"/>
        <v>363.73828487608569</v>
      </c>
      <c r="C124" s="5">
        <f t="shared" si="23"/>
        <v>380.25663361488569</v>
      </c>
      <c r="D124" s="5">
        <f t="shared" si="23"/>
        <v>399.21164594904144</v>
      </c>
      <c r="E124" s="5">
        <f t="shared" si="23"/>
        <v>393.19638352881503</v>
      </c>
      <c r="F124" s="5">
        <f t="shared" si="23"/>
        <v>393.35529854304275</v>
      </c>
      <c r="G124" s="5">
        <f t="shared" si="23"/>
        <v>389.37041082406239</v>
      </c>
      <c r="H124" s="5">
        <f t="shared" si="23"/>
        <v>385.83394022635866</v>
      </c>
      <c r="I124" s="5">
        <f t="shared" si="23"/>
        <v>385.41833956736093</v>
      </c>
      <c r="J124" s="5">
        <f t="shared" si="23"/>
        <v>386.40721244255258</v>
      </c>
      <c r="K124" s="5">
        <f t="shared" si="23"/>
        <v>386.55346566521195</v>
      </c>
      <c r="L124" s="5">
        <f t="shared" si="23"/>
        <v>386.12672186214559</v>
      </c>
      <c r="M124" s="5">
        <f t="shared" si="23"/>
        <v>355.51051587173163</v>
      </c>
      <c r="Q124" s="28">
        <v>2009</v>
      </c>
      <c r="R124" s="5">
        <f t="shared" si="27"/>
        <v>0.94172775754742533</v>
      </c>
      <c r="S124" s="5">
        <f t="shared" si="24"/>
        <v>0.94987606188313733</v>
      </c>
      <c r="T124" s="5">
        <f t="shared" si="24"/>
        <v>0.95683822571930111</v>
      </c>
      <c r="U124" s="5">
        <f t="shared" si="24"/>
        <v>0.95420412754008332</v>
      </c>
      <c r="V124" s="5">
        <f t="shared" si="24"/>
        <v>0.95398443685519307</v>
      </c>
      <c r="W124" s="5">
        <f t="shared" si="24"/>
        <v>0.95199238240267658</v>
      </c>
      <c r="X124" s="5">
        <f t="shared" si="24"/>
        <v>0.94996761575402966</v>
      </c>
      <c r="Y124" s="5">
        <f t="shared" si="24"/>
        <v>0.94960245775359919</v>
      </c>
      <c r="Z124" s="5">
        <f t="shared" si="24"/>
        <v>0.9504491261321798</v>
      </c>
      <c r="AA124" s="5">
        <f t="shared" si="24"/>
        <v>0.95084830687080235</v>
      </c>
      <c r="AB124" s="5">
        <f t="shared" si="24"/>
        <v>0.9508519364339012</v>
      </c>
      <c r="AC124" s="5">
        <f t="shared" si="24"/>
        <v>0.93552128760054165</v>
      </c>
      <c r="AD124" s="44">
        <f t="shared" si="28"/>
        <v>0.9496553102077393</v>
      </c>
      <c r="AG124" s="28">
        <v>2009</v>
      </c>
      <c r="AH124" s="5">
        <f t="shared" si="29"/>
        <v>21.409728280575436</v>
      </c>
      <c r="AI124" s="5">
        <f t="shared" si="25"/>
        <v>23.945184856359784</v>
      </c>
      <c r="AJ124" s="5">
        <f t="shared" si="25"/>
        <v>26.491923724483534</v>
      </c>
      <c r="AK124" s="5">
        <f t="shared" si="25"/>
        <v>25.495914490425402</v>
      </c>
      <c r="AL124" s="5">
        <f t="shared" si="25"/>
        <v>25.416812549422197</v>
      </c>
      <c r="AM124" s="5">
        <f t="shared" si="25"/>
        <v>24.71635102854874</v>
      </c>
      <c r="AN124" s="5">
        <f t="shared" si="25"/>
        <v>24.021590909615753</v>
      </c>
      <c r="AO124" s="5">
        <f t="shared" si="25"/>
        <v>23.890734449266279</v>
      </c>
      <c r="AP124" s="5">
        <f t="shared" si="25"/>
        <v>24.190096031174988</v>
      </c>
      <c r="AQ124" s="5">
        <f t="shared" si="25"/>
        <v>24.306582449623907</v>
      </c>
      <c r="AR124" s="5">
        <f t="shared" si="25"/>
        <v>24.298087234799532</v>
      </c>
      <c r="AS124" s="5">
        <f t="shared" si="25"/>
        <v>19.703579961621138</v>
      </c>
      <c r="AU124" s="28">
        <v>2009</v>
      </c>
      <c r="AV124" s="5">
        <f t="shared" si="30"/>
        <v>294.55972828057543</v>
      </c>
      <c r="AW124" s="5">
        <f t="shared" si="26"/>
        <v>297.09518485635977</v>
      </c>
      <c r="AX124" s="5">
        <f t="shared" si="26"/>
        <v>299.64192372448349</v>
      </c>
      <c r="AY124" s="5">
        <f t="shared" si="26"/>
        <v>298.64591449042535</v>
      </c>
      <c r="AZ124" s="5">
        <f t="shared" si="26"/>
        <v>298.5668125494222</v>
      </c>
      <c r="BA124" s="5">
        <f t="shared" si="26"/>
        <v>297.86635102854871</v>
      </c>
      <c r="BB124" s="5">
        <f t="shared" si="26"/>
        <v>297.1715909096157</v>
      </c>
      <c r="BC124" s="5">
        <f t="shared" si="26"/>
        <v>297.04073444926627</v>
      </c>
      <c r="BD124" s="5">
        <f t="shared" si="26"/>
        <v>297.34009603117499</v>
      </c>
      <c r="BE124" s="5">
        <f t="shared" si="26"/>
        <v>297.45658244962391</v>
      </c>
      <c r="BF124" s="5">
        <f t="shared" si="26"/>
        <v>297.44808723479952</v>
      </c>
      <c r="BG124" s="5">
        <f t="shared" si="26"/>
        <v>292.85357996162111</v>
      </c>
      <c r="BH124" s="13">
        <f t="shared" si="31"/>
        <v>297.14054883049306</v>
      </c>
    </row>
    <row r="125" spans="1:60">
      <c r="A125" s="4">
        <v>2010</v>
      </c>
      <c r="B125" s="5">
        <f t="shared" si="23"/>
        <v>365.57316027163563</v>
      </c>
      <c r="C125" s="5">
        <f t="shared" si="23"/>
        <v>381.11936807184912</v>
      </c>
      <c r="D125" s="5">
        <f t="shared" si="23"/>
        <v>397.39015397688809</v>
      </c>
      <c r="E125" s="5">
        <f t="shared" si="23"/>
        <v>400.78496116708203</v>
      </c>
      <c r="F125" s="5">
        <f t="shared" si="23"/>
        <v>396.10115003198501</v>
      </c>
      <c r="G125" s="5">
        <f t="shared" si="23"/>
        <v>388.82641861431784</v>
      </c>
      <c r="H125" s="5">
        <f t="shared" si="23"/>
        <v>387.15389212902062</v>
      </c>
      <c r="I125" s="5">
        <f t="shared" si="23"/>
        <v>386.75422856877447</v>
      </c>
      <c r="J125" s="5">
        <f t="shared" si="23"/>
        <v>384.16474644665124</v>
      </c>
      <c r="K125" s="5">
        <f t="shared" si="23"/>
        <v>389.93412189177104</v>
      </c>
      <c r="L125" s="5">
        <f t="shared" si="23"/>
        <v>379.40696036391824</v>
      </c>
      <c r="M125" s="5">
        <f t="shared" si="23"/>
        <v>370.17551060074709</v>
      </c>
      <c r="Q125" s="28">
        <v>2010</v>
      </c>
      <c r="R125" s="5">
        <f t="shared" si="27"/>
        <v>0.94352456215405622</v>
      </c>
      <c r="S125" s="5">
        <f t="shared" si="24"/>
        <v>0.95055867548527195</v>
      </c>
      <c r="T125" s="5">
        <f t="shared" si="24"/>
        <v>0.95609448509424688</v>
      </c>
      <c r="U125" s="5">
        <f t="shared" si="24"/>
        <v>0.95716014003288497</v>
      </c>
      <c r="V125" s="5">
        <f t="shared" si="24"/>
        <v>0.95503497940062521</v>
      </c>
      <c r="W125" s="5">
        <f t="shared" si="24"/>
        <v>0.95221818658091217</v>
      </c>
      <c r="X125" s="5">
        <f t="shared" si="24"/>
        <v>0.95055633206803714</v>
      </c>
      <c r="Y125" s="5">
        <f t="shared" si="24"/>
        <v>0.95009714181553162</v>
      </c>
      <c r="Z125" s="5">
        <f t="shared" si="24"/>
        <v>0.9493782451093461</v>
      </c>
      <c r="AA125" s="5">
        <f t="shared" si="24"/>
        <v>0.95232778435648102</v>
      </c>
      <c r="AB125" s="5">
        <f t="shared" si="24"/>
        <v>0.94845485421238351</v>
      </c>
      <c r="AC125" s="5">
        <f t="shared" si="24"/>
        <v>0.9456686571999714</v>
      </c>
      <c r="AD125" s="44">
        <f t="shared" si="28"/>
        <v>0.9509228369591457</v>
      </c>
      <c r="AG125" s="28">
        <v>2010</v>
      </c>
      <c r="AH125" s="5">
        <f t="shared" si="29"/>
        <v>21.94290331612105</v>
      </c>
      <c r="AI125" s="5">
        <f t="shared" si="25"/>
        <v>24.18789155489393</v>
      </c>
      <c r="AJ125" s="5">
        <f t="shared" si="25"/>
        <v>26.216262901669023</v>
      </c>
      <c r="AK125" s="5">
        <f t="shared" si="25"/>
        <v>26.628183500808266</v>
      </c>
      <c r="AL125" s="5">
        <f t="shared" si="25"/>
        <v>25.816775718016018</v>
      </c>
      <c r="AM125" s="5">
        <f t="shared" si="25"/>
        <v>24.736478677599976</v>
      </c>
      <c r="AN125" s="5">
        <f t="shared" si="25"/>
        <v>24.223131834536591</v>
      </c>
      <c r="AO125" s="5">
        <f t="shared" si="25"/>
        <v>24.066840667146156</v>
      </c>
      <c r="AP125" s="5">
        <f t="shared" si="25"/>
        <v>23.814207727836678</v>
      </c>
      <c r="AQ125" s="5">
        <f t="shared" si="25"/>
        <v>24.8378783073146</v>
      </c>
      <c r="AR125" s="5">
        <f t="shared" si="25"/>
        <v>23.472402840094219</v>
      </c>
      <c r="AS125" s="5">
        <f t="shared" si="25"/>
        <v>22.574378416163896</v>
      </c>
      <c r="AU125" s="28">
        <v>2010</v>
      </c>
      <c r="AV125" s="5">
        <f t="shared" si="30"/>
        <v>295.09290331612101</v>
      </c>
      <c r="AW125" s="5">
        <f t="shared" si="26"/>
        <v>297.33789155489393</v>
      </c>
      <c r="AX125" s="5">
        <f t="shared" si="26"/>
        <v>299.36626290166902</v>
      </c>
      <c r="AY125" s="5">
        <f t="shared" si="26"/>
        <v>299.77818350080827</v>
      </c>
      <c r="AZ125" s="5">
        <f t="shared" si="26"/>
        <v>298.96677571801598</v>
      </c>
      <c r="BA125" s="5">
        <f t="shared" si="26"/>
        <v>297.88647867759994</v>
      </c>
      <c r="BB125" s="5">
        <f t="shared" si="26"/>
        <v>297.37313183453659</v>
      </c>
      <c r="BC125" s="5">
        <f t="shared" si="26"/>
        <v>297.21684066714613</v>
      </c>
      <c r="BD125" s="5">
        <f t="shared" si="26"/>
        <v>296.96420772783665</v>
      </c>
      <c r="BE125" s="5">
        <f t="shared" si="26"/>
        <v>297.98787830731459</v>
      </c>
      <c r="BF125" s="5">
        <f t="shared" si="26"/>
        <v>296.6224028400942</v>
      </c>
      <c r="BG125" s="5">
        <f t="shared" si="26"/>
        <v>295.72437841616386</v>
      </c>
      <c r="BH125" s="13">
        <f t="shared" si="31"/>
        <v>297.52644462185003</v>
      </c>
    </row>
    <row r="126" spans="1:60">
      <c r="A126" s="4">
        <v>2011</v>
      </c>
      <c r="B126" s="5">
        <f t="shared" si="23"/>
        <v>366.81207883089183</v>
      </c>
      <c r="C126" s="5">
        <f t="shared" si="23"/>
        <v>383.63554393166629</v>
      </c>
      <c r="D126" s="5">
        <f t="shared" si="23"/>
        <v>391.70783012703635</v>
      </c>
      <c r="E126" s="5">
        <f t="shared" si="23"/>
        <v>396.52649715019169</v>
      </c>
      <c r="F126" s="5">
        <f t="shared" si="23"/>
        <v>398.81195153448061</v>
      </c>
      <c r="G126" s="5">
        <f t="shared" si="23"/>
        <v>393.52867035751075</v>
      </c>
      <c r="H126" s="5">
        <f t="shared" si="23"/>
        <v>386.86208541932774</v>
      </c>
      <c r="I126" s="5">
        <f t="shared" si="23"/>
        <v>387.47105909722529</v>
      </c>
      <c r="J126" s="5">
        <f t="shared" si="23"/>
        <v>390.35532788839026</v>
      </c>
      <c r="K126" s="5">
        <f t="shared" si="23"/>
        <v>393.05239595296013</v>
      </c>
      <c r="L126" s="5">
        <f t="shared" si="23"/>
        <v>394.0621305773106</v>
      </c>
      <c r="M126" s="5">
        <f t="shared" si="23"/>
        <v>383.09933112057752</v>
      </c>
      <c r="Q126" s="28">
        <v>2011</v>
      </c>
      <c r="R126" s="5">
        <f t="shared" si="27"/>
        <v>0.94286974810004032</v>
      </c>
      <c r="S126" s="5">
        <f t="shared" si="24"/>
        <v>0.95081616694981086</v>
      </c>
      <c r="T126" s="5">
        <f t="shared" si="24"/>
        <v>0.95368054671809377</v>
      </c>
      <c r="U126" s="5">
        <f t="shared" si="24"/>
        <v>0.95539745364162354</v>
      </c>
      <c r="V126" s="5">
        <f t="shared" si="24"/>
        <v>0.95581044317999642</v>
      </c>
      <c r="W126" s="5">
        <f t="shared" si="24"/>
        <v>0.95321805906477519</v>
      </c>
      <c r="X126" s="5">
        <f t="shared" si="24"/>
        <v>0.94990964345864393</v>
      </c>
      <c r="Y126" s="5">
        <f t="shared" si="24"/>
        <v>0.95014163182442368</v>
      </c>
      <c r="Z126" s="5">
        <f t="shared" si="24"/>
        <v>0.95177460397502933</v>
      </c>
      <c r="AA126" s="5">
        <f t="shared" si="24"/>
        <v>0.95315885458423577</v>
      </c>
      <c r="AB126" s="5">
        <f t="shared" si="24"/>
        <v>0.95423272197884712</v>
      </c>
      <c r="AC126" s="5">
        <f t="shared" si="24"/>
        <v>0.95040728539955555</v>
      </c>
      <c r="AD126" s="44">
        <f t="shared" si="28"/>
        <v>0.9517847632395896</v>
      </c>
      <c r="AG126" s="28">
        <v>2011</v>
      </c>
      <c r="AH126" s="5">
        <f t="shared" si="29"/>
        <v>21.723228826014143</v>
      </c>
      <c r="AI126" s="5">
        <f t="shared" si="25"/>
        <v>24.267791670508483</v>
      </c>
      <c r="AJ126" s="5">
        <f t="shared" si="25"/>
        <v>25.288138522090971</v>
      </c>
      <c r="AK126" s="5">
        <f t="shared" si="25"/>
        <v>25.935160524177881</v>
      </c>
      <c r="AL126" s="5">
        <f t="shared" si="25"/>
        <v>26.117277504692126</v>
      </c>
      <c r="AM126" s="5">
        <f t="shared" si="25"/>
        <v>25.159960633285834</v>
      </c>
      <c r="AN126" s="5">
        <f t="shared" si="25"/>
        <v>23.999178093257608</v>
      </c>
      <c r="AO126" s="5">
        <f t="shared" si="25"/>
        <v>24.084864633398158</v>
      </c>
      <c r="AP126" s="5">
        <f t="shared" si="25"/>
        <v>24.651328681652888</v>
      </c>
      <c r="AQ126" s="5">
        <f t="shared" si="25"/>
        <v>25.121626348684529</v>
      </c>
      <c r="AR126" s="5">
        <f t="shared" si="25"/>
        <v>25.514337117691866</v>
      </c>
      <c r="AS126" s="5">
        <f t="shared" si="25"/>
        <v>24.150186641104373</v>
      </c>
      <c r="AU126" s="28">
        <v>2011</v>
      </c>
      <c r="AV126" s="5">
        <f t="shared" si="30"/>
        <v>294.8732288260141</v>
      </c>
      <c r="AW126" s="5">
        <f t="shared" si="26"/>
        <v>297.41779167050845</v>
      </c>
      <c r="AX126" s="5">
        <f t="shared" si="26"/>
        <v>298.43813852209092</v>
      </c>
      <c r="AY126" s="5">
        <f t="shared" si="26"/>
        <v>299.08516052417787</v>
      </c>
      <c r="AZ126" s="5">
        <f t="shared" si="26"/>
        <v>299.26727750469212</v>
      </c>
      <c r="BA126" s="5">
        <f t="shared" si="26"/>
        <v>298.30996063328581</v>
      </c>
      <c r="BB126" s="5">
        <f t="shared" si="26"/>
        <v>297.1491780932576</v>
      </c>
      <c r="BC126" s="5">
        <f t="shared" si="26"/>
        <v>297.23486463339816</v>
      </c>
      <c r="BD126" s="5">
        <f t="shared" si="26"/>
        <v>297.80132868165288</v>
      </c>
      <c r="BE126" s="5">
        <f t="shared" si="26"/>
        <v>298.27162634868449</v>
      </c>
      <c r="BF126" s="5">
        <f t="shared" si="26"/>
        <v>298.66433711769184</v>
      </c>
      <c r="BG126" s="5">
        <f t="shared" si="26"/>
        <v>297.30018664110435</v>
      </c>
      <c r="BH126" s="13">
        <f t="shared" si="31"/>
        <v>297.81775659971322</v>
      </c>
    </row>
    <row r="127" spans="1:60">
      <c r="A127" s="4">
        <v>2012</v>
      </c>
      <c r="B127" s="5">
        <f t="shared" si="23"/>
        <v>373.908953654762</v>
      </c>
      <c r="C127" s="5">
        <f t="shared" si="23"/>
        <v>404.22590708131463</v>
      </c>
      <c r="D127" s="5">
        <f t="shared" si="23"/>
        <v>405.16569092383219</v>
      </c>
      <c r="E127" s="5">
        <f t="shared" si="23"/>
        <v>399.9690460799813</v>
      </c>
      <c r="F127" s="5">
        <f t="shared" si="23"/>
        <v>396.50969648764959</v>
      </c>
      <c r="G127" s="5">
        <f t="shared" si="23"/>
        <v>394.5231604529651</v>
      </c>
      <c r="H127" s="5">
        <f t="shared" si="23"/>
        <v>387.27568124057842</v>
      </c>
      <c r="I127" s="5">
        <f t="shared" si="23"/>
        <v>388.86428391471992</v>
      </c>
      <c r="J127" s="5">
        <f t="shared" si="23"/>
        <v>389.95272018228013</v>
      </c>
      <c r="K127" s="5">
        <f t="shared" si="23"/>
        <v>393.06644035734604</v>
      </c>
      <c r="L127" s="5">
        <f t="shared" si="23"/>
        <v>389.75984740050671</v>
      </c>
      <c r="M127" s="5">
        <f t="shared" si="23"/>
        <v>375.63303169586726</v>
      </c>
      <c r="N127" s="13"/>
      <c r="Q127" s="28">
        <v>2012</v>
      </c>
      <c r="R127" s="5">
        <f t="shared" si="27"/>
        <v>0.94650937199894658</v>
      </c>
      <c r="S127" s="5">
        <f t="shared" si="24"/>
        <v>0.95818165072096961</v>
      </c>
      <c r="T127" s="5">
        <f t="shared" si="24"/>
        <v>0.95878934153892215</v>
      </c>
      <c r="U127" s="5">
        <f t="shared" si="24"/>
        <v>0.9565044867829593</v>
      </c>
      <c r="V127" s="5">
        <f t="shared" si="24"/>
        <v>0.9550168652255987</v>
      </c>
      <c r="W127" s="5">
        <f t="shared" si="24"/>
        <v>0.95375753231483185</v>
      </c>
      <c r="X127" s="5">
        <f t="shared" si="24"/>
        <v>0.95023973750674895</v>
      </c>
      <c r="Y127" s="5">
        <f t="shared" si="24"/>
        <v>0.95083112835455819</v>
      </c>
      <c r="Z127" s="5">
        <f t="shared" si="24"/>
        <v>0.95147313205066364</v>
      </c>
      <c r="AA127" s="5">
        <f t="shared" si="24"/>
        <v>0.95346992547428644</v>
      </c>
      <c r="AB127" s="5">
        <f t="shared" si="24"/>
        <v>0.95273737923975055</v>
      </c>
      <c r="AC127" s="5">
        <f t="shared" si="24"/>
        <v>0.94736866612074411</v>
      </c>
      <c r="AD127" s="44">
        <f t="shared" si="28"/>
        <v>0.95290660144408135</v>
      </c>
      <c r="AG127" s="28">
        <v>2012</v>
      </c>
      <c r="AH127" s="5">
        <f t="shared" si="29"/>
        <v>22.863415074790623</v>
      </c>
      <c r="AI127" s="5">
        <f t="shared" si="25"/>
        <v>27.041694792286638</v>
      </c>
      <c r="AJ127" s="5">
        <f t="shared" si="25"/>
        <v>27.287089215811545</v>
      </c>
      <c r="AK127" s="5">
        <f t="shared" si="25"/>
        <v>26.363294792956776</v>
      </c>
      <c r="AL127" s="5">
        <f t="shared" si="25"/>
        <v>25.805977612990436</v>
      </c>
      <c r="AM127" s="5">
        <f t="shared" si="25"/>
        <v>25.360115088864053</v>
      </c>
      <c r="AN127" s="5">
        <f t="shared" si="25"/>
        <v>24.113695133964608</v>
      </c>
      <c r="AO127" s="5">
        <f t="shared" si="25"/>
        <v>24.328927032472496</v>
      </c>
      <c r="AP127" s="5">
        <f t="shared" si="25"/>
        <v>24.551577931356377</v>
      </c>
      <c r="AQ127" s="5">
        <f t="shared" si="25"/>
        <v>25.232709633659443</v>
      </c>
      <c r="AR127" s="5">
        <f t="shared" si="25"/>
        <v>24.947051887673165</v>
      </c>
      <c r="AS127" s="5">
        <f t="shared" si="25"/>
        <v>23.119778054057207</v>
      </c>
      <c r="AU127" s="28">
        <v>2012</v>
      </c>
      <c r="AV127" s="5">
        <f t="shared" si="30"/>
        <v>296.0134150747906</v>
      </c>
      <c r="AW127" s="5">
        <f t="shared" si="26"/>
        <v>300.19169479228663</v>
      </c>
      <c r="AX127" s="5">
        <f t="shared" si="26"/>
        <v>300.43708921581151</v>
      </c>
      <c r="AY127" s="5">
        <f t="shared" si="26"/>
        <v>299.51329479295674</v>
      </c>
      <c r="AZ127" s="5">
        <f t="shared" si="26"/>
        <v>298.95597761299041</v>
      </c>
      <c r="BA127" s="5">
        <f t="shared" si="26"/>
        <v>298.51011508886404</v>
      </c>
      <c r="BB127" s="5">
        <f t="shared" si="26"/>
        <v>297.26369513396457</v>
      </c>
      <c r="BC127" s="5">
        <f t="shared" si="26"/>
        <v>297.47892703247248</v>
      </c>
      <c r="BD127" s="5">
        <f t="shared" si="26"/>
        <v>297.70157793135638</v>
      </c>
      <c r="BE127" s="5">
        <f t="shared" si="26"/>
        <v>298.38270963365943</v>
      </c>
      <c r="BF127" s="5">
        <f t="shared" si="26"/>
        <v>298.09705188767316</v>
      </c>
      <c r="BG127" s="5">
        <f t="shared" si="26"/>
        <v>296.26977805405716</v>
      </c>
      <c r="BH127" s="13">
        <f t="shared" si="31"/>
        <v>298.23461052090687</v>
      </c>
    </row>
    <row r="128" spans="1:60">
      <c r="A128" s="4">
        <v>2013</v>
      </c>
      <c r="B128" s="5">
        <f t="shared" si="23"/>
        <v>376.71678684368794</v>
      </c>
      <c r="C128" s="5">
        <f t="shared" si="23"/>
        <v>376.79661232385166</v>
      </c>
      <c r="D128" s="5">
        <f t="shared" si="23"/>
        <v>399.96117964359519</v>
      </c>
      <c r="E128" s="5">
        <f t="shared" si="23"/>
        <v>398.12184014932427</v>
      </c>
      <c r="F128" s="5">
        <f t="shared" si="23"/>
        <v>397.98965895659927</v>
      </c>
      <c r="G128" s="5">
        <f t="shared" si="23"/>
        <v>394.80152684745707</v>
      </c>
      <c r="H128" s="5">
        <f t="shared" si="23"/>
        <v>387.53964838213778</v>
      </c>
      <c r="I128" s="5">
        <f t="shared" si="23"/>
        <v>386.17430538915102</v>
      </c>
      <c r="J128" s="5">
        <f t="shared" si="23"/>
        <v>389.91676330326561</v>
      </c>
      <c r="K128" s="5">
        <f t="shared" si="23"/>
        <v>387.04995157784401</v>
      </c>
      <c r="L128" s="5">
        <f t="shared" si="23"/>
        <v>384.53026998575785</v>
      </c>
      <c r="M128" s="5">
        <f t="shared" si="23"/>
        <v>372.68220804287358</v>
      </c>
      <c r="N128" s="13"/>
      <c r="Q128" s="28">
        <v>2013</v>
      </c>
      <c r="R128" s="5">
        <f t="shared" si="27"/>
        <v>0.94828739786372185</v>
      </c>
      <c r="S128" s="5">
        <f t="shared" si="24"/>
        <v>0.94817390977096339</v>
      </c>
      <c r="T128" s="5">
        <f t="shared" si="24"/>
        <v>0.95654679622558714</v>
      </c>
      <c r="U128" s="5">
        <f t="shared" si="24"/>
        <v>0.95587537219878393</v>
      </c>
      <c r="V128" s="5">
        <f t="shared" si="24"/>
        <v>0.95564048305899985</v>
      </c>
      <c r="W128" s="5">
        <f t="shared" si="24"/>
        <v>0.95385994614510006</v>
      </c>
      <c r="X128" s="5">
        <f t="shared" si="24"/>
        <v>0.95018838334042377</v>
      </c>
      <c r="Y128" s="5">
        <f t="shared" si="24"/>
        <v>0.9495792595518644</v>
      </c>
      <c r="Z128" s="5">
        <f t="shared" si="24"/>
        <v>0.95157056944339424</v>
      </c>
      <c r="AA128" s="5">
        <f t="shared" si="24"/>
        <v>0.95073530623344571</v>
      </c>
      <c r="AB128" s="5">
        <f t="shared" si="24"/>
        <v>0.94991386098095509</v>
      </c>
      <c r="AC128" s="5">
        <f t="shared" si="24"/>
        <v>0.94515564403991081</v>
      </c>
      <c r="AD128" s="44">
        <f t="shared" si="28"/>
        <v>0.95129391073776259</v>
      </c>
      <c r="AG128" s="28">
        <v>2013</v>
      </c>
      <c r="AH128" s="5">
        <f t="shared" si="29"/>
        <v>23.426592975159988</v>
      </c>
      <c r="AI128" s="5">
        <f t="shared" si="25"/>
        <v>23.368671084179297</v>
      </c>
      <c r="AJ128" s="5">
        <f t="shared" si="25"/>
        <v>26.381828855227937</v>
      </c>
      <c r="AK128" s="5">
        <f t="shared" si="25"/>
        <v>26.126117585574832</v>
      </c>
      <c r="AL128" s="5">
        <f t="shared" si="25"/>
        <v>26.038155868584209</v>
      </c>
      <c r="AM128" s="5">
        <f t="shared" si="25"/>
        <v>25.392854154639949</v>
      </c>
      <c r="AN128" s="5">
        <f t="shared" si="25"/>
        <v>24.10929753142905</v>
      </c>
      <c r="AO128" s="5">
        <f t="shared" si="25"/>
        <v>23.888949445100398</v>
      </c>
      <c r="AP128" s="5">
        <f t="shared" si="25"/>
        <v>24.579306235342834</v>
      </c>
      <c r="AQ128" s="5">
        <f t="shared" si="25"/>
        <v>24.271833133913645</v>
      </c>
      <c r="AR128" s="5">
        <f t="shared" si="25"/>
        <v>23.955390724328076</v>
      </c>
      <c r="AS128" s="5">
        <f t="shared" si="25"/>
        <v>22.433015874686131</v>
      </c>
      <c r="AU128" s="28">
        <v>2013</v>
      </c>
      <c r="AV128" s="5">
        <f t="shared" si="30"/>
        <v>296.57659297515994</v>
      </c>
      <c r="AW128" s="5">
        <f t="shared" si="26"/>
        <v>296.51867108417929</v>
      </c>
      <c r="AX128" s="5">
        <f t="shared" si="26"/>
        <v>299.5318288552279</v>
      </c>
      <c r="AY128" s="5">
        <f t="shared" si="26"/>
        <v>299.27611758557481</v>
      </c>
      <c r="AZ128" s="5">
        <f t="shared" si="26"/>
        <v>299.1881558685842</v>
      </c>
      <c r="BA128" s="5">
        <f t="shared" si="26"/>
        <v>298.54285415463994</v>
      </c>
      <c r="BB128" s="5">
        <f t="shared" si="26"/>
        <v>297.25929753142901</v>
      </c>
      <c r="BC128" s="5">
        <f t="shared" si="26"/>
        <v>297.0389494451004</v>
      </c>
      <c r="BD128" s="5">
        <f t="shared" si="26"/>
        <v>297.72930623534279</v>
      </c>
      <c r="BE128" s="5">
        <f t="shared" si="26"/>
        <v>297.42183313391365</v>
      </c>
      <c r="BF128" s="5">
        <f t="shared" si="26"/>
        <v>297.10539072432806</v>
      </c>
      <c r="BG128" s="5">
        <f t="shared" si="26"/>
        <v>295.58301587468611</v>
      </c>
      <c r="BH128" s="13">
        <f t="shared" si="31"/>
        <v>297.64766778901389</v>
      </c>
    </row>
    <row r="129" spans="1:60">
      <c r="A129" s="4">
        <v>2014</v>
      </c>
      <c r="B129" s="5">
        <f t="shared" si="23"/>
        <v>365.88470069528688</v>
      </c>
      <c r="C129" s="5">
        <f t="shared" si="23"/>
        <v>375.70735509093174</v>
      </c>
      <c r="D129" s="5">
        <f t="shared" si="23"/>
        <v>387.41820093366482</v>
      </c>
      <c r="E129" s="5">
        <f t="shared" si="23"/>
        <v>393.05121217050441</v>
      </c>
      <c r="F129" s="5">
        <f t="shared" si="23"/>
        <v>393.85580976177931</v>
      </c>
      <c r="G129" s="5">
        <f t="shared" si="23"/>
        <v>386.3585034921947</v>
      </c>
      <c r="H129" s="5">
        <f t="shared" si="23"/>
        <v>384.24518232518687</v>
      </c>
      <c r="I129" s="5">
        <f t="shared" si="23"/>
        <v>385.16349195107529</v>
      </c>
      <c r="J129" s="5">
        <f t="shared" si="23"/>
        <v>387.45788175041764</v>
      </c>
      <c r="K129" s="5">
        <f t="shared" si="23"/>
        <v>387.47029870624715</v>
      </c>
      <c r="L129" s="5">
        <f t="shared" si="23"/>
        <v>384.46398654423075</v>
      </c>
      <c r="M129" s="5">
        <f t="shared" si="23"/>
        <v>369.48485768544236</v>
      </c>
      <c r="N129" s="13"/>
      <c r="Q129" s="28">
        <v>2014</v>
      </c>
      <c r="R129" s="5">
        <f t="shared" si="27"/>
        <v>0.94278093008824371</v>
      </c>
      <c r="S129" s="5">
        <f t="shared" si="24"/>
        <v>0.94784985750292883</v>
      </c>
      <c r="T129" s="5">
        <f t="shared" si="24"/>
        <v>0.95180413822431598</v>
      </c>
      <c r="U129" s="5">
        <f t="shared" si="24"/>
        <v>0.95384469885160483</v>
      </c>
      <c r="V129" s="5">
        <f t="shared" si="24"/>
        <v>0.95396248818178608</v>
      </c>
      <c r="W129" s="5">
        <f t="shared" si="24"/>
        <v>0.95050377663269325</v>
      </c>
      <c r="X129" s="5">
        <f t="shared" si="24"/>
        <v>0.94848158489881806</v>
      </c>
      <c r="Y129" s="5">
        <f t="shared" si="24"/>
        <v>0.94906376061762776</v>
      </c>
      <c r="Z129" s="5">
        <f t="shared" si="24"/>
        <v>0.95030643882979293</v>
      </c>
      <c r="AA129" s="5">
        <f t="shared" si="24"/>
        <v>0.95083454580192017</v>
      </c>
      <c r="AB129" s="5">
        <f t="shared" si="24"/>
        <v>0.9501386981944977</v>
      </c>
      <c r="AC129" s="5">
        <f t="shared" si="24"/>
        <v>0.94400181070235478</v>
      </c>
      <c r="AD129" s="44">
        <f t="shared" si="28"/>
        <v>0.94946439404388194</v>
      </c>
      <c r="AG129" s="28">
        <v>2014</v>
      </c>
      <c r="AH129" s="5">
        <f t="shared" si="29"/>
        <v>21.709493217215691</v>
      </c>
      <c r="AI129" s="5">
        <f t="shared" si="25"/>
        <v>23.266640197101641</v>
      </c>
      <c r="AJ129" s="5">
        <f t="shared" si="25"/>
        <v>24.61538263494807</v>
      </c>
      <c r="AK129" s="5">
        <f t="shared" si="25"/>
        <v>25.356390520270033</v>
      </c>
      <c r="AL129" s="5">
        <f t="shared" si="25"/>
        <v>25.411526468837494</v>
      </c>
      <c r="AM129" s="5">
        <f t="shared" si="25"/>
        <v>24.192134338612004</v>
      </c>
      <c r="AN129" s="5">
        <f t="shared" si="25"/>
        <v>23.544114082781224</v>
      </c>
      <c r="AO129" s="5">
        <f t="shared" si="25"/>
        <v>23.720856593634256</v>
      </c>
      <c r="AP129" s="5">
        <f t="shared" si="25"/>
        <v>24.139881033207207</v>
      </c>
      <c r="AQ129" s="5">
        <f t="shared" si="25"/>
        <v>24.306001089697535</v>
      </c>
      <c r="AR129" s="5">
        <f t="shared" si="25"/>
        <v>24.049420572904808</v>
      </c>
      <c r="AS129" s="5">
        <f t="shared" si="25"/>
        <v>22.076351662295085</v>
      </c>
      <c r="AU129" s="28">
        <v>2014</v>
      </c>
      <c r="AV129" s="5">
        <f t="shared" si="30"/>
        <v>294.85949321721569</v>
      </c>
      <c r="AW129" s="5">
        <f t="shared" si="26"/>
        <v>296.41664019710163</v>
      </c>
      <c r="AX129" s="5">
        <f t="shared" si="26"/>
        <v>297.76538263494803</v>
      </c>
      <c r="AY129" s="5">
        <f t="shared" si="26"/>
        <v>298.50639052027003</v>
      </c>
      <c r="AZ129" s="5">
        <f t="shared" si="26"/>
        <v>298.56152646883749</v>
      </c>
      <c r="BA129" s="5">
        <f t="shared" si="26"/>
        <v>297.34213433861197</v>
      </c>
      <c r="BB129" s="5">
        <f t="shared" si="26"/>
        <v>296.6941140827812</v>
      </c>
      <c r="BC129" s="5">
        <f t="shared" si="26"/>
        <v>296.87085659363424</v>
      </c>
      <c r="BD129" s="5">
        <f t="shared" si="26"/>
        <v>297.28988103320717</v>
      </c>
      <c r="BE129" s="5">
        <f t="shared" si="26"/>
        <v>297.45600108969751</v>
      </c>
      <c r="BF129" s="5">
        <f t="shared" si="26"/>
        <v>297.19942057290478</v>
      </c>
      <c r="BG129" s="5">
        <f t="shared" si="26"/>
        <v>295.22635166229509</v>
      </c>
      <c r="BH129" s="13">
        <f t="shared" si="31"/>
        <v>297.01568270095873</v>
      </c>
    </row>
    <row r="130" spans="1:60">
      <c r="A130" s="14">
        <v>2015</v>
      </c>
      <c r="B130" s="5">
        <f t="shared" si="23"/>
        <v>357.95495877037695</v>
      </c>
      <c r="C130" s="5">
        <f t="shared" si="23"/>
        <v>385.45786434100989</v>
      </c>
      <c r="D130" s="5">
        <f t="shared" si="23"/>
        <v>392.92752262043621</v>
      </c>
      <c r="E130" s="5">
        <f t="shared" si="23"/>
        <v>397.36647540987997</v>
      </c>
      <c r="F130" s="5">
        <f t="shared" si="23"/>
        <v>396.81434200888862</v>
      </c>
      <c r="G130" s="5">
        <f t="shared" si="23"/>
        <v>388.26159151613001</v>
      </c>
      <c r="H130" s="5">
        <f t="shared" si="23"/>
        <v>385.86737993120005</v>
      </c>
      <c r="I130" s="5">
        <f t="shared" si="23"/>
        <v>385.3989385033554</v>
      </c>
      <c r="J130" s="5">
        <f t="shared" si="23"/>
        <v>388.56709955946394</v>
      </c>
      <c r="K130" s="5">
        <f t="shared" si="23"/>
        <v>388.71866385314308</v>
      </c>
      <c r="L130" s="5">
        <f t="shared" si="23"/>
        <v>394.44851922553897</v>
      </c>
      <c r="M130" s="5">
        <f t="shared" si="23"/>
        <v>368.19243873428991</v>
      </c>
      <c r="N130" s="13"/>
      <c r="Q130" s="28">
        <v>2015</v>
      </c>
      <c r="R130" s="5">
        <f t="shared" si="27"/>
        <v>0.93765446780193717</v>
      </c>
      <c r="S130" s="5">
        <f t="shared" si="24"/>
        <v>0.95185956307675235</v>
      </c>
      <c r="T130" s="5">
        <f t="shared" si="24"/>
        <v>0.95405370968817438</v>
      </c>
      <c r="U130" s="5">
        <f t="shared" si="24"/>
        <v>0.95557333034020797</v>
      </c>
      <c r="V130" s="5">
        <f t="shared" si="24"/>
        <v>0.95508623237035928</v>
      </c>
      <c r="W130" s="5">
        <f t="shared" si="24"/>
        <v>0.95074949960668809</v>
      </c>
      <c r="X130" s="5">
        <f t="shared" si="24"/>
        <v>0.94957734313895004</v>
      </c>
      <c r="Y130" s="5">
        <f t="shared" si="24"/>
        <v>0.9492642448059373</v>
      </c>
      <c r="Z130" s="5">
        <f t="shared" si="24"/>
        <v>0.95098427157100418</v>
      </c>
      <c r="AA130" s="5">
        <f t="shared" si="24"/>
        <v>0.9514262149867091</v>
      </c>
      <c r="AB130" s="5">
        <f t="shared" si="24"/>
        <v>0.95408709009570913</v>
      </c>
      <c r="AC130" s="5">
        <f t="shared" si="24"/>
        <v>0.94286995469600543</v>
      </c>
      <c r="AD130" s="44">
        <f t="shared" si="28"/>
        <v>0.95026549351486966</v>
      </c>
      <c r="AG130" s="28">
        <v>2015</v>
      </c>
      <c r="AH130" s="5">
        <f t="shared" si="29"/>
        <v>20.281199663280848</v>
      </c>
      <c r="AI130" s="5">
        <f t="shared" si="25"/>
        <v>24.642375809544006</v>
      </c>
      <c r="AJ130" s="5">
        <f t="shared" si="25"/>
        <v>25.429460832205383</v>
      </c>
      <c r="AK130" s="5">
        <f t="shared" si="25"/>
        <v>26.019616181077051</v>
      </c>
      <c r="AL130" s="5">
        <f t="shared" si="25"/>
        <v>25.835690219553637</v>
      </c>
      <c r="AM130" s="5">
        <f t="shared" si="25"/>
        <v>24.292585798684364</v>
      </c>
      <c r="AN130" s="5">
        <f t="shared" si="25"/>
        <v>23.898662941153443</v>
      </c>
      <c r="AO130" s="5">
        <f t="shared" si="25"/>
        <v>23.789788286041194</v>
      </c>
      <c r="AP130" s="5">
        <f t="shared" si="25"/>
        <v>24.374200574328086</v>
      </c>
      <c r="AQ130" s="5">
        <f t="shared" si="25"/>
        <v>24.524283007944149</v>
      </c>
      <c r="AR130" s="5">
        <f t="shared" si="25"/>
        <v>25.476395943517161</v>
      </c>
      <c r="AS130" s="5">
        <f t="shared" si="25"/>
        <v>21.778466760102674</v>
      </c>
      <c r="AU130" s="28">
        <v>2015</v>
      </c>
      <c r="AV130" s="5">
        <f t="shared" si="30"/>
        <v>293.43119966328084</v>
      </c>
      <c r="AW130" s="5">
        <f t="shared" si="26"/>
        <v>297.79237580954396</v>
      </c>
      <c r="AX130" s="5">
        <f t="shared" si="26"/>
        <v>298.57946083220537</v>
      </c>
      <c r="AY130" s="5">
        <f t="shared" si="26"/>
        <v>299.169616181077</v>
      </c>
      <c r="AZ130" s="5">
        <f t="shared" si="26"/>
        <v>298.98569021955359</v>
      </c>
      <c r="BA130" s="5">
        <f t="shared" si="26"/>
        <v>297.44258579868432</v>
      </c>
      <c r="BB130" s="5">
        <f t="shared" si="26"/>
        <v>297.0486629411534</v>
      </c>
      <c r="BC130" s="5">
        <f t="shared" si="26"/>
        <v>296.93978828604116</v>
      </c>
      <c r="BD130" s="5">
        <f t="shared" si="26"/>
        <v>297.52420057432806</v>
      </c>
      <c r="BE130" s="5">
        <f t="shared" si="26"/>
        <v>297.67428300794415</v>
      </c>
      <c r="BF130" s="5">
        <f t="shared" si="26"/>
        <v>298.62639594351714</v>
      </c>
      <c r="BG130" s="5">
        <f t="shared" si="26"/>
        <v>294.92846676010265</v>
      </c>
      <c r="BH130" s="13">
        <f t="shared" si="31"/>
        <v>297.34522716811932</v>
      </c>
    </row>
    <row r="131" spans="1:60">
      <c r="A131" s="7">
        <v>2016</v>
      </c>
      <c r="B131" s="5">
        <f t="shared" si="23"/>
        <v>369.65181160936601</v>
      </c>
      <c r="C131" s="5">
        <f t="shared" si="23"/>
        <v>388.80790194016413</v>
      </c>
      <c r="D131" s="5">
        <f t="shared" si="23"/>
        <v>395.86359339216187</v>
      </c>
      <c r="E131" s="5">
        <f t="shared" si="23"/>
        <v>395.58313269955511</v>
      </c>
      <c r="F131" s="5">
        <f t="shared" si="23"/>
        <v>394.8045503745214</v>
      </c>
      <c r="G131" s="5">
        <f t="shared" si="23"/>
        <v>388.95131395469741</v>
      </c>
      <c r="H131" s="5">
        <f t="shared" si="23"/>
        <v>390.71155732547055</v>
      </c>
      <c r="I131" s="5">
        <f t="shared" si="23"/>
        <v>389.63452145246981</v>
      </c>
      <c r="J131" s="5">
        <f t="shared" si="23"/>
        <v>390.56072410636534</v>
      </c>
      <c r="K131" s="5">
        <f t="shared" si="23"/>
        <v>390.33229293778385</v>
      </c>
      <c r="L131" s="5">
        <f t="shared" si="23"/>
        <v>393.59358640049078</v>
      </c>
      <c r="M131" s="5">
        <f t="shared" si="23"/>
        <v>388.27000507107266</v>
      </c>
      <c r="N131" s="13"/>
      <c r="Q131" s="7">
        <v>2016</v>
      </c>
      <c r="R131" s="5">
        <f t="shared" si="27"/>
        <v>0.9449299049840949</v>
      </c>
      <c r="S131" s="5">
        <f t="shared" si="24"/>
        <v>0.95385044440436684</v>
      </c>
      <c r="T131" s="5">
        <f t="shared" si="24"/>
        <v>0.95515288516029961</v>
      </c>
      <c r="U131" s="5">
        <f t="shared" si="24"/>
        <v>0.95498628649023587</v>
      </c>
      <c r="V131" s="5">
        <f t="shared" si="24"/>
        <v>0.95449716449284749</v>
      </c>
      <c r="W131" s="5">
        <f t="shared" si="24"/>
        <v>0.95166611332198536</v>
      </c>
      <c r="X131" s="5">
        <f t="shared" si="24"/>
        <v>0.95189059734321702</v>
      </c>
      <c r="Y131" s="5">
        <f t="shared" si="24"/>
        <v>0.95106141540186773</v>
      </c>
      <c r="Z131" s="5">
        <f t="shared" si="24"/>
        <v>0.95173710715775706</v>
      </c>
      <c r="AA131" s="5">
        <f t="shared" si="24"/>
        <v>0.95226649300704791</v>
      </c>
      <c r="AB131" s="5">
        <f t="shared" si="24"/>
        <v>0.95395442929530205</v>
      </c>
      <c r="AC131" s="5">
        <f t="shared" si="24"/>
        <v>0.95267117731026807</v>
      </c>
      <c r="AD131" s="44">
        <f t="shared" si="28"/>
        <v>0.95238866819744095</v>
      </c>
      <c r="AG131" s="7">
        <v>2016</v>
      </c>
      <c r="AH131" s="5">
        <f t="shared" si="29"/>
        <v>22.363599411664755</v>
      </c>
      <c r="AI131" s="5">
        <f t="shared" si="25"/>
        <v>25.376420893561033</v>
      </c>
      <c r="AJ131" s="5">
        <f t="shared" si="25"/>
        <v>25.874154537451528</v>
      </c>
      <c r="AK131" s="5">
        <f t="shared" si="25"/>
        <v>25.81855874811275</v>
      </c>
      <c r="AL131" s="5">
        <f t="shared" si="25"/>
        <v>25.637956063783037</v>
      </c>
      <c r="AM131" s="5">
        <f t="shared" si="25"/>
        <v>24.606797379670699</v>
      </c>
      <c r="AN131" s="5">
        <f t="shared" si="25"/>
        <v>24.691991034657125</v>
      </c>
      <c r="AO131" s="5">
        <f t="shared" si="25"/>
        <v>24.421462967093028</v>
      </c>
      <c r="AP131" s="5">
        <f t="shared" si="25"/>
        <v>24.65430482303243</v>
      </c>
      <c r="AQ131" s="5">
        <f t="shared" si="25"/>
        <v>24.831278032360011</v>
      </c>
      <c r="AR131" s="5">
        <f t="shared" si="25"/>
        <v>25.434292758883434</v>
      </c>
      <c r="AS131" s="5">
        <f t="shared" si="25"/>
        <v>24.953539949935504</v>
      </c>
      <c r="AU131" s="7">
        <v>2016</v>
      </c>
      <c r="AV131" s="5">
        <f t="shared" si="30"/>
        <v>295.51359941166476</v>
      </c>
      <c r="AW131" s="5">
        <f t="shared" si="26"/>
        <v>298.52642089356101</v>
      </c>
      <c r="AX131" s="5">
        <f t="shared" si="26"/>
        <v>299.02415453745152</v>
      </c>
      <c r="AY131" s="5">
        <f t="shared" si="26"/>
        <v>298.96855874811274</v>
      </c>
      <c r="AZ131" s="5">
        <f t="shared" si="26"/>
        <v>298.78795606378299</v>
      </c>
      <c r="BA131" s="5">
        <f t="shared" si="26"/>
        <v>297.75679737967067</v>
      </c>
      <c r="BB131" s="5">
        <f t="shared" si="26"/>
        <v>297.8419910346571</v>
      </c>
      <c r="BC131" s="5">
        <f t="shared" si="26"/>
        <v>297.571462967093</v>
      </c>
      <c r="BD131" s="5">
        <f t="shared" si="26"/>
        <v>297.8043048230324</v>
      </c>
      <c r="BE131" s="5">
        <f t="shared" si="26"/>
        <v>297.98127803235997</v>
      </c>
      <c r="BF131" s="5">
        <f t="shared" si="26"/>
        <v>298.58429275888341</v>
      </c>
      <c r="BG131" s="5">
        <f t="shared" si="26"/>
        <v>298.10353994993545</v>
      </c>
      <c r="BH131" s="13">
        <f t="shared" si="31"/>
        <v>298.03869638335044</v>
      </c>
    </row>
    <row r="132" spans="1:60">
      <c r="A132" s="24">
        <v>2017</v>
      </c>
      <c r="B132" s="5">
        <f t="shared" si="23"/>
        <v>379.4496562631744</v>
      </c>
      <c r="C132" s="5">
        <f t="shared" si="23"/>
        <v>395.1448330620035</v>
      </c>
      <c r="D132" s="5">
        <f t="shared" si="23"/>
        <v>393.64099151123128</v>
      </c>
      <c r="E132" s="5">
        <f t="shared" si="23"/>
        <v>391.57193004243476</v>
      </c>
      <c r="F132" s="5">
        <f t="shared" si="23"/>
        <v>391.11781997748466</v>
      </c>
      <c r="G132" s="5">
        <f t="shared" si="23"/>
        <v>391.32037692044838</v>
      </c>
      <c r="H132" s="5">
        <f t="shared" si="23"/>
        <v>388.84953540361369</v>
      </c>
      <c r="I132" s="5">
        <f t="shared" si="23"/>
        <v>390.71697033162582</v>
      </c>
      <c r="J132" s="5">
        <f t="shared" si="23"/>
        <v>388.8424906355898</v>
      </c>
      <c r="K132" s="5">
        <f t="shared" si="23"/>
        <v>389.67161204811509</v>
      </c>
      <c r="L132" s="5">
        <f t="shared" si="23"/>
        <v>392.37647519286605</v>
      </c>
      <c r="M132" s="5">
        <f t="shared" si="23"/>
        <v>386.13416793214532</v>
      </c>
      <c r="Q132" s="7">
        <v>2017</v>
      </c>
      <c r="R132" s="5">
        <f t="shared" si="27"/>
        <v>0.94923912790308562</v>
      </c>
      <c r="S132" s="5">
        <f t="shared" si="24"/>
        <v>0.9556394361907754</v>
      </c>
      <c r="T132" s="5">
        <f t="shared" si="24"/>
        <v>0.95491835937182523</v>
      </c>
      <c r="U132" s="5">
        <f t="shared" si="24"/>
        <v>0.95348993629492407</v>
      </c>
      <c r="V132" s="5">
        <f t="shared" si="24"/>
        <v>0.95272935939969672</v>
      </c>
      <c r="W132" s="5">
        <f t="shared" si="24"/>
        <v>0.95253596841925836</v>
      </c>
      <c r="X132" s="5">
        <f t="shared" si="24"/>
        <v>0.95069962789986717</v>
      </c>
      <c r="Y132" s="5">
        <f t="shared" si="24"/>
        <v>0.95130522532489259</v>
      </c>
      <c r="Z132" s="5">
        <f t="shared" si="24"/>
        <v>0.95108277202172198</v>
      </c>
      <c r="AA132" s="5">
        <f t="shared" si="24"/>
        <v>0.95203866540959026</v>
      </c>
      <c r="AB132" s="5">
        <f t="shared" si="24"/>
        <v>0.95344609465862318</v>
      </c>
      <c r="AC132" s="5">
        <f t="shared" si="24"/>
        <v>0.95178444699869624</v>
      </c>
      <c r="AD132" s="44">
        <f t="shared" si="28"/>
        <v>0.95240908499107979</v>
      </c>
      <c r="AG132" s="7">
        <v>2017</v>
      </c>
      <c r="AH132" s="5">
        <f>243.04*(R115/AH115)</f>
        <v>23.760239129168145</v>
      </c>
      <c r="AI132" s="5">
        <f t="shared" ref="AI132:AS133" si="32">243.04*(S115/AI115)</f>
        <v>26.052971435923631</v>
      </c>
      <c r="AJ132" s="5">
        <f t="shared" si="32"/>
        <v>25.769665965574745</v>
      </c>
      <c r="AK132" s="5">
        <f t="shared" si="32"/>
        <v>25.241625547805238</v>
      </c>
      <c r="AL132" s="5">
        <f t="shared" si="32"/>
        <v>24.988833886619656</v>
      </c>
      <c r="AM132" s="5">
        <f t="shared" si="32"/>
        <v>24.93210501864624</v>
      </c>
      <c r="AN132" s="5">
        <f t="shared" si="32"/>
        <v>24.316927394755872</v>
      </c>
      <c r="AO132" s="5">
        <f t="shared" si="32"/>
        <v>24.51197178453792</v>
      </c>
      <c r="AP132" s="5">
        <f t="shared" si="32"/>
        <v>24.428734717226195</v>
      </c>
      <c r="AQ132" s="5">
        <f t="shared" si="32"/>
        <v>24.742815416194166</v>
      </c>
      <c r="AR132" s="5">
        <f t="shared" si="32"/>
        <v>25.234848715513312</v>
      </c>
      <c r="AS132" s="5">
        <f t="shared" si="32"/>
        <v>24.628489065395183</v>
      </c>
      <c r="AU132" s="7">
        <v>2017</v>
      </c>
      <c r="AV132" s="5">
        <f t="shared" si="30"/>
        <v>296.91023912916813</v>
      </c>
      <c r="AW132" s="5">
        <f t="shared" si="26"/>
        <v>299.20297143592359</v>
      </c>
      <c r="AX132" s="5">
        <f t="shared" si="26"/>
        <v>298.91966596557472</v>
      </c>
      <c r="AY132" s="5">
        <f t="shared" si="26"/>
        <v>298.39162554780523</v>
      </c>
      <c r="AZ132" s="5">
        <f t="shared" si="26"/>
        <v>298.13883388661964</v>
      </c>
      <c r="BA132" s="5">
        <f t="shared" si="26"/>
        <v>298.08210501864619</v>
      </c>
      <c r="BB132" s="5">
        <f t="shared" si="26"/>
        <v>297.46692739475583</v>
      </c>
      <c r="BC132" s="5">
        <f t="shared" si="26"/>
        <v>297.66197178453791</v>
      </c>
      <c r="BD132" s="5">
        <f t="shared" si="26"/>
        <v>297.57873471722615</v>
      </c>
      <c r="BE132" s="5">
        <f t="shared" si="26"/>
        <v>297.89281541619414</v>
      </c>
      <c r="BF132" s="5">
        <f t="shared" si="26"/>
        <v>298.38484871551327</v>
      </c>
      <c r="BG132" s="5">
        <f t="shared" si="26"/>
        <v>297.77848906539515</v>
      </c>
      <c r="BH132" s="13">
        <f t="shared" si="31"/>
        <v>298.03410233978002</v>
      </c>
    </row>
    <row r="133" spans="1:60">
      <c r="A133" s="24">
        <v>2018</v>
      </c>
      <c r="B133" s="5">
        <f t="shared" si="23"/>
        <v>376.60898470158492</v>
      </c>
      <c r="C133" s="5">
        <f t="shared" si="23"/>
        <v>391.88109936925554</v>
      </c>
      <c r="D133" s="5">
        <f t="shared" si="23"/>
        <v>390.94674485529384</v>
      </c>
      <c r="E133" s="5">
        <f t="shared" si="23"/>
        <v>388.91602948531539</v>
      </c>
      <c r="F133" s="5">
        <f t="shared" si="23"/>
        <v>390.90800649311228</v>
      </c>
      <c r="G133" s="5">
        <f t="shared" si="23"/>
        <v>388.21759538470718</v>
      </c>
      <c r="H133" s="5">
        <f t="shared" si="23"/>
        <v>388.99802763241621</v>
      </c>
      <c r="I133" s="5">
        <f t="shared" si="23"/>
        <v>387.68991053423065</v>
      </c>
      <c r="J133" s="5">
        <f t="shared" si="23"/>
        <v>389.21296267251313</v>
      </c>
      <c r="K133" s="5">
        <f t="shared" si="23"/>
        <v>383.26687202561874</v>
      </c>
      <c r="L133" s="5">
        <f t="shared" si="23"/>
        <v>389.32080936161424</v>
      </c>
      <c r="M133" s="5">
        <f t="shared" si="23"/>
        <v>376.09016816753348</v>
      </c>
      <c r="Q133" s="7">
        <v>2018</v>
      </c>
      <c r="R133" s="5">
        <f t="shared" si="27"/>
        <v>0.94758752772453625</v>
      </c>
      <c r="S133" s="5">
        <f t="shared" si="24"/>
        <v>0.9543981826946365</v>
      </c>
      <c r="T133" s="5">
        <f t="shared" si="24"/>
        <v>0.95346020837555967</v>
      </c>
      <c r="U133" s="5">
        <f t="shared" si="24"/>
        <v>0.95251346218519595</v>
      </c>
      <c r="V133" s="5">
        <f t="shared" si="24"/>
        <v>0.95316997564671968</v>
      </c>
      <c r="W133" s="5">
        <f t="shared" si="24"/>
        <v>0.95144391287808039</v>
      </c>
      <c r="X133" s="5">
        <f t="shared" si="24"/>
        <v>0.95105423396047084</v>
      </c>
      <c r="Y133" s="5">
        <f t="shared" si="24"/>
        <v>0.95031672234684206</v>
      </c>
      <c r="Z133" s="5">
        <f t="shared" si="24"/>
        <v>0.95157660286680923</v>
      </c>
      <c r="AA133" s="5">
        <f t="shared" si="24"/>
        <v>0.94937934433501991</v>
      </c>
      <c r="AB133" s="5">
        <f t="shared" si="24"/>
        <v>0.9522512008313454</v>
      </c>
      <c r="AC133" s="5">
        <f t="shared" si="24"/>
        <v>0.94732033944686167</v>
      </c>
      <c r="AD133" s="44">
        <f t="shared" si="28"/>
        <v>0.95120597610767288</v>
      </c>
      <c r="AG133" s="7">
        <v>2018</v>
      </c>
      <c r="AH133" s="5">
        <f t="shared" si="29"/>
        <v>23.20345940003163</v>
      </c>
      <c r="AI133" s="5">
        <f t="shared" si="32"/>
        <v>25.565349190470478</v>
      </c>
      <c r="AJ133" s="5">
        <f t="shared" si="32"/>
        <v>25.238153474937288</v>
      </c>
      <c r="AK133" s="5">
        <f t="shared" si="32"/>
        <v>24.89575067346475</v>
      </c>
      <c r="AL133" s="5">
        <f t="shared" si="32"/>
        <v>25.143221955160044</v>
      </c>
      <c r="AM133" s="5">
        <f t="shared" si="32"/>
        <v>24.554770821629383</v>
      </c>
      <c r="AN133" s="5">
        <f t="shared" si="32"/>
        <v>24.428734717226195</v>
      </c>
      <c r="AO133" s="5">
        <f t="shared" si="32"/>
        <v>24.182011769954009</v>
      </c>
      <c r="AP133" s="5">
        <f t="shared" si="32"/>
        <v>24.587186241308853</v>
      </c>
      <c r="AQ133" s="5">
        <f t="shared" si="32"/>
        <v>23.820487269456002</v>
      </c>
      <c r="AR133" s="5">
        <f t="shared" si="32"/>
        <v>24.797301434238754</v>
      </c>
      <c r="AS133" s="5">
        <f t="shared" si="32"/>
        <v>23.132244587217254</v>
      </c>
      <c r="AU133" s="7">
        <v>2018</v>
      </c>
      <c r="AV133" s="5">
        <f t="shared" si="30"/>
        <v>296.35345940003162</v>
      </c>
      <c r="AW133" s="5">
        <f t="shared" si="26"/>
        <v>298.71534919047048</v>
      </c>
      <c r="AX133" s="5">
        <f t="shared" si="26"/>
        <v>298.38815347493727</v>
      </c>
      <c r="AY133" s="5">
        <f t="shared" si="26"/>
        <v>298.04575067346474</v>
      </c>
      <c r="AZ133" s="5">
        <f t="shared" si="26"/>
        <v>298.29322195515999</v>
      </c>
      <c r="BA133" s="5">
        <f t="shared" si="26"/>
        <v>297.70477082162938</v>
      </c>
      <c r="BB133" s="5">
        <f t="shared" si="26"/>
        <v>297.57873471722615</v>
      </c>
      <c r="BC133" s="5">
        <f t="shared" si="26"/>
        <v>297.33201176995397</v>
      </c>
      <c r="BD133" s="5">
        <f t="shared" si="26"/>
        <v>297.73718624130885</v>
      </c>
      <c r="BE133" s="5">
        <f t="shared" si="26"/>
        <v>296.97048726945599</v>
      </c>
      <c r="BF133" s="5">
        <f t="shared" si="26"/>
        <v>297.94730143423874</v>
      </c>
      <c r="BG133" s="5">
        <f t="shared" si="26"/>
        <v>296.28224458721724</v>
      </c>
      <c r="BH133" s="13">
        <f t="shared" si="31"/>
        <v>297.6123892945912</v>
      </c>
    </row>
    <row r="134" spans="1:60">
      <c r="B134">
        <f t="shared" ref="B134:M134" si="33">AVERAGE(B120:B133)</f>
        <v>368.07730386232635</v>
      </c>
      <c r="C134">
        <f t="shared" si="33"/>
        <v>385.72720761879856</v>
      </c>
      <c r="D134">
        <f t="shared" si="33"/>
        <v>396.02927183353114</v>
      </c>
      <c r="E134">
        <f t="shared" si="33"/>
        <v>395.89531604783502</v>
      </c>
      <c r="F134">
        <f t="shared" si="33"/>
        <v>394.97334194244189</v>
      </c>
      <c r="G134">
        <f t="shared" si="33"/>
        <v>390.38221632132621</v>
      </c>
      <c r="H134">
        <f t="shared" si="33"/>
        <v>387.49021121052425</v>
      </c>
      <c r="I134">
        <f t="shared" si="33"/>
        <v>386.88170724591401</v>
      </c>
      <c r="J134">
        <f t="shared" si="33"/>
        <v>388.74280842139171</v>
      </c>
      <c r="K134">
        <f t="shared" si="33"/>
        <v>388.62896165499785</v>
      </c>
      <c r="L134">
        <f t="shared" si="33"/>
        <v>389.55209013449695</v>
      </c>
      <c r="M134">
        <f t="shared" si="33"/>
        <v>372.98671028186345</v>
      </c>
      <c r="R134">
        <f t="shared" ref="R134:AC134" si="34">AVERAGE(R120:R133)</f>
        <v>0.94367727051555972</v>
      </c>
      <c r="S134">
        <f t="shared" si="34"/>
        <v>0.95200117396994433</v>
      </c>
      <c r="T134">
        <f t="shared" si="34"/>
        <v>0.95537118757669048</v>
      </c>
      <c r="U134">
        <f t="shared" si="34"/>
        <v>0.95508947290200497</v>
      </c>
      <c r="V134">
        <f t="shared" si="34"/>
        <v>0.95444778357182225</v>
      </c>
      <c r="W134">
        <f t="shared" si="34"/>
        <v>0.95216191341080347</v>
      </c>
      <c r="X134">
        <f t="shared" si="34"/>
        <v>0.95034122468769267</v>
      </c>
      <c r="Y134">
        <f t="shared" si="34"/>
        <v>0.94997275028720196</v>
      </c>
      <c r="Z134">
        <f t="shared" si="34"/>
        <v>0.95112946804597454</v>
      </c>
      <c r="AA134">
        <f t="shared" si="34"/>
        <v>0.95155201636995856</v>
      </c>
      <c r="AB134">
        <f t="shared" si="34"/>
        <v>0.95238598829661869</v>
      </c>
      <c r="AC134">
        <f t="shared" si="34"/>
        <v>0.94552650823423501</v>
      </c>
      <c r="AV134">
        <f t="shared" ref="AV134:BG134" si="35">AVERAGE(AV120:AV133)</f>
        <v>295.15891002876845</v>
      </c>
      <c r="AW134">
        <f t="shared" si="35"/>
        <v>297.87136114828098</v>
      </c>
      <c r="AX134">
        <f t="shared" si="35"/>
        <v>299.09116187328328</v>
      </c>
      <c r="AY134">
        <f t="shared" si="35"/>
        <v>298.98368009249543</v>
      </c>
      <c r="AZ134">
        <f t="shared" si="35"/>
        <v>298.75094417011178</v>
      </c>
      <c r="BA134">
        <f t="shared" si="35"/>
        <v>297.93101334800571</v>
      </c>
      <c r="BB134">
        <f t="shared" si="35"/>
        <v>297.31008278620754</v>
      </c>
      <c r="BC134">
        <f t="shared" si="35"/>
        <v>297.1824250583216</v>
      </c>
      <c r="BD134">
        <f t="shared" si="35"/>
        <v>297.57799811548784</v>
      </c>
      <c r="BE134">
        <f t="shared" si="35"/>
        <v>297.71125010837505</v>
      </c>
      <c r="BF134">
        <f t="shared" si="35"/>
        <v>297.99624593784529</v>
      </c>
      <c r="BG134">
        <f t="shared" si="35"/>
        <v>295.76043180311854</v>
      </c>
    </row>
    <row r="136" spans="1:60" ht="15.75" thickBot="1"/>
    <row r="137" spans="1:60" ht="90">
      <c r="A137" s="25" t="s">
        <v>19</v>
      </c>
      <c r="B137" s="26" t="s">
        <v>20</v>
      </c>
      <c r="C137" s="27"/>
      <c r="D137" s="25" t="s">
        <v>19</v>
      </c>
      <c r="E137" s="26" t="s">
        <v>21</v>
      </c>
    </row>
    <row r="138" spans="1:60">
      <c r="A138" s="4">
        <v>2005</v>
      </c>
      <c r="B138" s="17">
        <f t="shared" ref="B138:B148" si="36">AVERAGE(B18:M18)</f>
        <v>300.22771057347671</v>
      </c>
      <c r="C138" s="22"/>
      <c r="D138" s="4">
        <v>2005</v>
      </c>
      <c r="E138" s="17">
        <f>CONVERT(B138,"K","C")</f>
        <v>27.077710573476736</v>
      </c>
    </row>
    <row r="139" spans="1:60" ht="15.75" thickBot="1">
      <c r="A139" s="4">
        <v>2006</v>
      </c>
      <c r="B139" s="17">
        <f t="shared" si="36"/>
        <v>300.1653641833077</v>
      </c>
      <c r="C139" s="22"/>
      <c r="D139" s="4">
        <v>2006</v>
      </c>
      <c r="E139" s="17">
        <f t="shared" ref="E139:E148" si="37">CONVERT(B139,"K","C")</f>
        <v>27.015364183307724</v>
      </c>
      <c r="H139" s="69" t="s">
        <v>23</v>
      </c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W139" s="69" t="s">
        <v>24</v>
      </c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</row>
    <row r="140" spans="1:60">
      <c r="A140" s="4">
        <v>2007</v>
      </c>
      <c r="B140" s="17">
        <f t="shared" si="36"/>
        <v>300.10128328212994</v>
      </c>
      <c r="C140" s="22"/>
      <c r="D140" s="4">
        <v>2007</v>
      </c>
      <c r="E140" s="17">
        <f t="shared" si="37"/>
        <v>26.951283282129964</v>
      </c>
      <c r="H140" s="5"/>
      <c r="I140" s="2" t="s">
        <v>1</v>
      </c>
      <c r="J140" s="2" t="s">
        <v>2</v>
      </c>
      <c r="K140" s="2" t="s">
        <v>3</v>
      </c>
      <c r="L140" s="2" t="s">
        <v>4</v>
      </c>
      <c r="M140" s="2" t="s">
        <v>5</v>
      </c>
      <c r="N140" s="2" t="s">
        <v>6</v>
      </c>
      <c r="O140" s="2" t="s">
        <v>7</v>
      </c>
      <c r="P140" s="2" t="s">
        <v>8</v>
      </c>
      <c r="Q140" s="2" t="s">
        <v>9</v>
      </c>
      <c r="R140" s="2" t="s">
        <v>10</v>
      </c>
      <c r="S140" s="2" t="s">
        <v>11</v>
      </c>
      <c r="T140" s="3" t="s">
        <v>12</v>
      </c>
      <c r="W140" s="5"/>
      <c r="X140" s="2" t="s">
        <v>1</v>
      </c>
      <c r="Y140" s="2" t="s">
        <v>2</v>
      </c>
      <c r="Z140" s="2" t="s">
        <v>3</v>
      </c>
      <c r="AA140" s="2" t="s">
        <v>4</v>
      </c>
      <c r="AB140" s="2" t="s">
        <v>5</v>
      </c>
      <c r="AC140" s="2" t="s">
        <v>6</v>
      </c>
      <c r="AD140" s="2" t="s">
        <v>7</v>
      </c>
      <c r="AE140" s="2" t="s">
        <v>8</v>
      </c>
      <c r="AF140" s="2" t="s">
        <v>9</v>
      </c>
      <c r="AG140" s="2" t="s">
        <v>10</v>
      </c>
      <c r="AH140" s="2" t="s">
        <v>11</v>
      </c>
      <c r="AI140" s="3" t="s">
        <v>12</v>
      </c>
    </row>
    <row r="141" spans="1:60">
      <c r="A141" s="4">
        <v>2008</v>
      </c>
      <c r="B141" s="17">
        <f t="shared" si="36"/>
        <v>300.21394759609439</v>
      </c>
      <c r="C141" s="22"/>
      <c r="D141" s="4">
        <v>2008</v>
      </c>
      <c r="E141" s="17">
        <f t="shared" si="37"/>
        <v>27.063947596094408</v>
      </c>
      <c r="H141" s="28">
        <v>2005</v>
      </c>
      <c r="I141" s="5">
        <f>(621.97*B69)/(B86-B69)</f>
        <v>15.862341520367652</v>
      </c>
      <c r="J141" s="5">
        <f t="shared" ref="J141:T154" si="38">(621.97*C69)/(C86-C69)</f>
        <v>21.41012274293524</v>
      </c>
      <c r="K141" s="5">
        <f t="shared" si="38"/>
        <v>22.287780272026229</v>
      </c>
      <c r="L141" s="5">
        <f t="shared" si="38"/>
        <v>22.766161358200588</v>
      </c>
      <c r="M141" s="5">
        <f t="shared" si="38"/>
        <v>21.419016177635967</v>
      </c>
      <c r="N141" s="5">
        <f t="shared" si="38"/>
        <v>20.1197060957502</v>
      </c>
      <c r="O141" s="5">
        <f t="shared" si="38"/>
        <v>19.787932757959563</v>
      </c>
      <c r="P141" s="5">
        <f t="shared" si="38"/>
        <v>18.597708399145173</v>
      </c>
      <c r="Q141" s="5">
        <f t="shared" si="38"/>
        <v>19.873353928514828</v>
      </c>
      <c r="R141" s="5">
        <f t="shared" si="38"/>
        <v>19.368278807130018</v>
      </c>
      <c r="S141" s="5">
        <f t="shared" si="38"/>
        <v>20.635954519754613</v>
      </c>
      <c r="T141" s="5">
        <f>(621.97*M69)/(M86-M69)</f>
        <v>16.872033740922241</v>
      </c>
      <c r="U141" s="35">
        <f>AVERAGE(I141:T141)</f>
        <v>19.916699193361861</v>
      </c>
      <c r="W141" s="28">
        <v>2005</v>
      </c>
      <c r="X141" s="5">
        <f>(621.97*B35)/(B86-B35)</f>
        <v>23.232826401867278</v>
      </c>
      <c r="Y141" s="5">
        <f t="shared" ref="Y141:AI154" si="39">(621.97*C35)/(C86-C35)</f>
        <v>26.807658920108619</v>
      </c>
      <c r="Z141" s="5">
        <f t="shared" si="39"/>
        <v>24.651848024958401</v>
      </c>
      <c r="AA141" s="5">
        <f t="shared" si="39"/>
        <v>25.099090815899057</v>
      </c>
      <c r="AB141" s="5">
        <f t="shared" si="39"/>
        <v>23.539867848365947</v>
      </c>
      <c r="AC141" s="5">
        <f t="shared" si="39"/>
        <v>22.030095669015594</v>
      </c>
      <c r="AD141" s="5">
        <f t="shared" si="39"/>
        <v>20.945197331860147</v>
      </c>
      <c r="AE141" s="5">
        <f t="shared" si="39"/>
        <v>19.985400280540446</v>
      </c>
      <c r="AF141" s="5">
        <f t="shared" si="39"/>
        <v>21.669782488865959</v>
      </c>
      <c r="AG141" s="5">
        <f t="shared" si="39"/>
        <v>21.813456464963842</v>
      </c>
      <c r="AH141" s="5">
        <f t="shared" si="39"/>
        <v>23.455094696391377</v>
      </c>
      <c r="AI141" s="5">
        <f t="shared" si="39"/>
        <v>22.97789556082941</v>
      </c>
      <c r="AJ141" s="13">
        <f>AVERAGE(X141:AI141)</f>
        <v>23.017351208638843</v>
      </c>
    </row>
    <row r="142" spans="1:60">
      <c r="A142" s="4">
        <v>2009</v>
      </c>
      <c r="B142" s="17">
        <f t="shared" si="36"/>
        <v>300.28948732718891</v>
      </c>
      <c r="C142" s="22"/>
      <c r="D142" s="4">
        <v>2009</v>
      </c>
      <c r="E142" s="17">
        <f t="shared" si="37"/>
        <v>27.139487327188931</v>
      </c>
      <c r="H142" s="28">
        <v>2006</v>
      </c>
      <c r="I142" s="5">
        <f t="shared" ref="I142:I154" si="40">(621.97*B70)/(B87-B70)</f>
        <v>16.979374138127405</v>
      </c>
      <c r="J142" s="5">
        <f t="shared" si="38"/>
        <v>19.163995481188348</v>
      </c>
      <c r="K142" s="5">
        <f t="shared" si="38"/>
        <v>21.391442270428207</v>
      </c>
      <c r="L142" s="5">
        <f t="shared" si="38"/>
        <v>21.32473566790285</v>
      </c>
      <c r="M142" s="5">
        <f t="shared" si="38"/>
        <v>20.384615871385375</v>
      </c>
      <c r="N142" s="5">
        <f t="shared" si="38"/>
        <v>20.432992869748723</v>
      </c>
      <c r="O142" s="5">
        <f t="shared" si="38"/>
        <v>19.117918139846687</v>
      </c>
      <c r="P142" s="5">
        <f t="shared" si="38"/>
        <v>18.76343751896432</v>
      </c>
      <c r="Q142" s="5">
        <f t="shared" si="38"/>
        <v>19.160497395685447</v>
      </c>
      <c r="R142" s="5">
        <f t="shared" si="38"/>
        <v>20.057753010993874</v>
      </c>
      <c r="S142" s="5">
        <f t="shared" si="38"/>
        <v>20.447905907066538</v>
      </c>
      <c r="T142" s="5">
        <f t="shared" si="38"/>
        <v>15.291873680696124</v>
      </c>
      <c r="U142" s="35">
        <f t="shared" ref="U142:U154" si="41">AVERAGE(I142:T142)</f>
        <v>19.376378496002825</v>
      </c>
      <c r="W142" s="28">
        <v>2006</v>
      </c>
      <c r="X142" s="5">
        <f t="shared" ref="X142:X154" si="42">(621.97*B36)/(B87-B36)</f>
        <v>24.602323972855061</v>
      </c>
      <c r="Y142" s="5">
        <f t="shared" si="39"/>
        <v>24.927035107289548</v>
      </c>
      <c r="Z142" s="5">
        <f t="shared" si="39"/>
        <v>23.779795201377439</v>
      </c>
      <c r="AA142" s="5">
        <f t="shared" si="39"/>
        <v>23.996995596471223</v>
      </c>
      <c r="AB142" s="5">
        <f t="shared" si="39"/>
        <v>22.648211720569044</v>
      </c>
      <c r="AC142" s="5">
        <f t="shared" si="39"/>
        <v>22.518483712414842</v>
      </c>
      <c r="AD142" s="5">
        <f t="shared" si="39"/>
        <v>21.080488137784979</v>
      </c>
      <c r="AE142" s="5">
        <f t="shared" si="39"/>
        <v>20.879704439855789</v>
      </c>
      <c r="AF142" s="5">
        <f t="shared" si="39"/>
        <v>21.032215924302779</v>
      </c>
      <c r="AG142" s="5">
        <f t="shared" si="39"/>
        <v>22.458265158221508</v>
      </c>
      <c r="AH142" s="5">
        <f t="shared" si="39"/>
        <v>23.185989479765766</v>
      </c>
      <c r="AI142" s="5">
        <f t="shared" si="39"/>
        <v>23.634550035706987</v>
      </c>
      <c r="AJ142" s="13">
        <f t="shared" ref="AJ142:AJ154" si="43">AVERAGE(X142:AI142)</f>
        <v>22.895338207217918</v>
      </c>
    </row>
    <row r="143" spans="1:60">
      <c r="A143" s="4">
        <v>2010</v>
      </c>
      <c r="B143" s="17">
        <f t="shared" si="36"/>
        <v>300.71083589349718</v>
      </c>
      <c r="C143" s="22"/>
      <c r="D143" s="4">
        <v>2010</v>
      </c>
      <c r="E143" s="17">
        <f t="shared" si="37"/>
        <v>27.560835893497199</v>
      </c>
      <c r="H143" s="28">
        <v>2007</v>
      </c>
      <c r="I143" s="5">
        <f t="shared" si="40"/>
        <v>16.104412315450691</v>
      </c>
      <c r="J143" s="5">
        <f t="shared" si="38"/>
        <v>19.582910543468991</v>
      </c>
      <c r="K143" s="5">
        <f t="shared" si="38"/>
        <v>21.139189395215347</v>
      </c>
      <c r="L143" s="5">
        <f t="shared" si="38"/>
        <v>20.62199112607599</v>
      </c>
      <c r="M143" s="5">
        <f t="shared" si="38"/>
        <v>21.185107574443208</v>
      </c>
      <c r="N143" s="5">
        <f t="shared" si="38"/>
        <v>19.514826752227481</v>
      </c>
      <c r="O143" s="5">
        <f t="shared" si="38"/>
        <v>18.760675042054615</v>
      </c>
      <c r="P143" s="5">
        <f t="shared" si="38"/>
        <v>18.467242550273632</v>
      </c>
      <c r="Q143" s="5">
        <f t="shared" si="38"/>
        <v>19.106065253355851</v>
      </c>
      <c r="R143" s="5">
        <f t="shared" si="38"/>
        <v>19.017637355191614</v>
      </c>
      <c r="S143" s="5">
        <f t="shared" si="38"/>
        <v>20.324303731947147</v>
      </c>
      <c r="T143" s="5">
        <f t="shared" si="38"/>
        <v>16.560018059443657</v>
      </c>
      <c r="U143" s="35">
        <f t="shared" si="41"/>
        <v>19.198698308262347</v>
      </c>
      <c r="W143" s="28">
        <v>2007</v>
      </c>
      <c r="X143" s="5">
        <f t="shared" si="42"/>
        <v>23.729582084513396</v>
      </c>
      <c r="Y143" s="5">
        <f t="shared" si="39"/>
        <v>25.873744675386799</v>
      </c>
      <c r="Z143" s="5">
        <f t="shared" si="39"/>
        <v>25.814587588808337</v>
      </c>
      <c r="AA143" s="5">
        <f t="shared" si="39"/>
        <v>23.329570948189403</v>
      </c>
      <c r="AB143" s="5">
        <f t="shared" si="39"/>
        <v>23.506000137993489</v>
      </c>
      <c r="AC143" s="5">
        <f t="shared" si="39"/>
        <v>21.700767638145095</v>
      </c>
      <c r="AD143" s="5">
        <f t="shared" si="39"/>
        <v>20.985262441541835</v>
      </c>
      <c r="AE143" s="5">
        <f t="shared" si="39"/>
        <v>20.64824252309117</v>
      </c>
      <c r="AF143" s="5">
        <f t="shared" si="39"/>
        <v>21.260947270029614</v>
      </c>
      <c r="AG143" s="5">
        <f t="shared" si="39"/>
        <v>21.734416625264583</v>
      </c>
      <c r="AH143" s="5">
        <f t="shared" si="39"/>
        <v>23.345943225379532</v>
      </c>
      <c r="AI143" s="5">
        <f t="shared" si="39"/>
        <v>21.954959467618504</v>
      </c>
      <c r="AJ143" s="13">
        <f t="shared" si="43"/>
        <v>22.823668718830145</v>
      </c>
    </row>
    <row r="144" spans="1:60">
      <c r="A144" s="4">
        <v>2011</v>
      </c>
      <c r="B144" s="17">
        <f t="shared" si="36"/>
        <v>300.11857078853041</v>
      </c>
      <c r="C144" s="22"/>
      <c r="D144" s="4">
        <v>2011</v>
      </c>
      <c r="E144" s="17">
        <f t="shared" si="37"/>
        <v>26.968570788530428</v>
      </c>
      <c r="H144" s="28">
        <v>2008</v>
      </c>
      <c r="I144" s="5">
        <f t="shared" si="40"/>
        <v>15.599844320678374</v>
      </c>
      <c r="J144" s="5">
        <f t="shared" si="38"/>
        <v>18.846199235299071</v>
      </c>
      <c r="K144" s="5">
        <f t="shared" si="38"/>
        <v>22.056135243146176</v>
      </c>
      <c r="L144" s="5">
        <f t="shared" si="38"/>
        <v>21.134927148005413</v>
      </c>
      <c r="M144" s="5">
        <f t="shared" si="38"/>
        <v>20.635376712039545</v>
      </c>
      <c r="N144" s="5">
        <f t="shared" si="38"/>
        <v>19.438540103638399</v>
      </c>
      <c r="O144" s="5">
        <f t="shared" si="38"/>
        <v>19.254956774735799</v>
      </c>
      <c r="P144" s="5">
        <f t="shared" si="38"/>
        <v>19.554443302515175</v>
      </c>
      <c r="Q144" s="5">
        <f t="shared" si="38"/>
        <v>20.153204738631896</v>
      </c>
      <c r="R144" s="5">
        <f t="shared" si="38"/>
        <v>19.739629640529845</v>
      </c>
      <c r="S144" s="5">
        <f t="shared" si="38"/>
        <v>20.310319932136981</v>
      </c>
      <c r="T144" s="5">
        <f t="shared" si="38"/>
        <v>18.5629751543702</v>
      </c>
      <c r="U144" s="35">
        <f t="shared" si="41"/>
        <v>19.607212692143907</v>
      </c>
      <c r="W144" s="28">
        <v>2008</v>
      </c>
      <c r="X144" s="5">
        <f t="shared" si="42"/>
        <v>22.388661248025514</v>
      </c>
      <c r="Y144" s="5">
        <f>(621.97*C38)/(C89-C38)</f>
        <v>25.51898657375947</v>
      </c>
      <c r="Z144" s="5">
        <f t="shared" si="39"/>
        <v>24.558008758663384</v>
      </c>
      <c r="AA144" s="5">
        <f t="shared" si="39"/>
        <v>23.53606263854914</v>
      </c>
      <c r="AB144" s="5">
        <f t="shared" si="39"/>
        <v>23.325136638711879</v>
      </c>
      <c r="AC144" s="5">
        <f t="shared" si="39"/>
        <v>22.045418929650502</v>
      </c>
      <c r="AD144" s="5">
        <f t="shared" si="39"/>
        <v>20.955412489110863</v>
      </c>
      <c r="AE144" s="5">
        <f t="shared" si="39"/>
        <v>21.213089940361744</v>
      </c>
      <c r="AF144" s="5">
        <f t="shared" si="39"/>
        <v>22.234448442061169</v>
      </c>
      <c r="AG144" s="5">
        <f t="shared" si="39"/>
        <v>22.486191568046682</v>
      </c>
      <c r="AH144" s="5">
        <f t="shared" si="39"/>
        <v>23.733315698460267</v>
      </c>
      <c r="AI144" s="5">
        <f t="shared" si="39"/>
        <v>23.506000137993489</v>
      </c>
      <c r="AJ144" s="13">
        <f t="shared" si="43"/>
        <v>22.95839442194951</v>
      </c>
    </row>
    <row r="145" spans="1:36">
      <c r="A145" s="4">
        <v>2012</v>
      </c>
      <c r="B145" s="17">
        <f t="shared" si="36"/>
        <v>300.44320596518179</v>
      </c>
      <c r="C145" s="22"/>
      <c r="D145" s="4">
        <v>2012</v>
      </c>
      <c r="E145" s="17">
        <f t="shared" si="37"/>
        <v>27.293205965181812</v>
      </c>
      <c r="H145" s="28">
        <v>2009</v>
      </c>
      <c r="I145" s="5">
        <f t="shared" si="40"/>
        <v>16.1608292029238</v>
      </c>
      <c r="J145" s="5">
        <f t="shared" si="38"/>
        <v>18.950547334659255</v>
      </c>
      <c r="K145" s="5">
        <f t="shared" si="38"/>
        <v>22.168649034133448</v>
      </c>
      <c r="L145" s="5">
        <f t="shared" si="38"/>
        <v>20.836029019323956</v>
      </c>
      <c r="M145" s="5">
        <f t="shared" si="38"/>
        <v>20.731777938978759</v>
      </c>
      <c r="N145" s="5">
        <f t="shared" si="38"/>
        <v>19.830027609113312</v>
      </c>
      <c r="O145" s="5">
        <f t="shared" si="38"/>
        <v>18.98705468609646</v>
      </c>
      <c r="P145" s="5">
        <f t="shared" si="38"/>
        <v>18.842237447033767</v>
      </c>
      <c r="Q145" s="5">
        <f t="shared" si="38"/>
        <v>19.181278793741487</v>
      </c>
      <c r="R145" s="5">
        <f t="shared" si="38"/>
        <v>19.345179104440017</v>
      </c>
      <c r="S145" s="5">
        <f t="shared" si="38"/>
        <v>19.346681587060061</v>
      </c>
      <c r="T145" s="5">
        <f t="shared" si="38"/>
        <v>14.508994562496888</v>
      </c>
      <c r="U145" s="35">
        <f t="shared" si="41"/>
        <v>19.074107193333436</v>
      </c>
      <c r="W145" s="28">
        <v>2009</v>
      </c>
      <c r="X145" s="5">
        <f t="shared" si="42"/>
        <v>24.384526214348789</v>
      </c>
      <c r="Y145" s="5">
        <f t="shared" si="39"/>
        <v>24.957524489944369</v>
      </c>
      <c r="Z145" s="5">
        <f t="shared" si="39"/>
        <v>25.736872972752064</v>
      </c>
      <c r="AA145" s="5">
        <f t="shared" si="39"/>
        <v>24.175780274157479</v>
      </c>
      <c r="AB145" s="5">
        <f t="shared" si="39"/>
        <v>23.567762965039428</v>
      </c>
      <c r="AC145" s="5">
        <f t="shared" si="39"/>
        <v>22.623638685742396</v>
      </c>
      <c r="AD145" s="5">
        <f t="shared" si="39"/>
        <v>21.382499512238049</v>
      </c>
      <c r="AE145" s="5">
        <f t="shared" si="39"/>
        <v>20.89042099643256</v>
      </c>
      <c r="AF145" s="5">
        <f t="shared" si="39"/>
        <v>21.949206254742265</v>
      </c>
      <c r="AG145" s="5">
        <f t="shared" si="39"/>
        <v>22.288297948424638</v>
      </c>
      <c r="AH145" s="5">
        <f t="shared" si="39"/>
        <v>22.466244016300873</v>
      </c>
      <c r="AI145" s="5">
        <f t="shared" si="39"/>
        <v>22.329846544367651</v>
      </c>
      <c r="AJ145" s="13">
        <f t="shared" si="43"/>
        <v>23.062718406207541</v>
      </c>
    </row>
    <row r="146" spans="1:36">
      <c r="A146" s="4">
        <v>2013</v>
      </c>
      <c r="B146" s="17">
        <f t="shared" si="36"/>
        <v>300.03152585765486</v>
      </c>
      <c r="C146" s="22"/>
      <c r="D146" s="4">
        <v>2013</v>
      </c>
      <c r="E146" s="17">
        <f t="shared" si="37"/>
        <v>26.881525857654879</v>
      </c>
      <c r="H146" s="28">
        <v>2010</v>
      </c>
      <c r="I146" s="5">
        <f t="shared" si="40"/>
        <v>16.706812698430863</v>
      </c>
      <c r="J146" s="5">
        <f t="shared" si="38"/>
        <v>19.225995355405807</v>
      </c>
      <c r="K146" s="5">
        <f t="shared" si="38"/>
        <v>21.776182038784544</v>
      </c>
      <c r="L146" s="5">
        <f t="shared" si="38"/>
        <v>22.342746702898292</v>
      </c>
      <c r="M146" s="5">
        <f t="shared" si="38"/>
        <v>21.239509438007534</v>
      </c>
      <c r="N146" s="5">
        <f t="shared" si="38"/>
        <v>19.928464795363336</v>
      </c>
      <c r="O146" s="5">
        <f t="shared" si="38"/>
        <v>19.225036730204859</v>
      </c>
      <c r="P146" s="5">
        <f t="shared" si="38"/>
        <v>19.038932365425854</v>
      </c>
      <c r="Q146" s="5">
        <f t="shared" si="38"/>
        <v>18.754352692040442</v>
      </c>
      <c r="R146" s="5">
        <f t="shared" si="38"/>
        <v>19.976579051365125</v>
      </c>
      <c r="S146" s="5">
        <f t="shared" si="38"/>
        <v>18.400468942707821</v>
      </c>
      <c r="T146" s="5">
        <f t="shared" si="38"/>
        <v>17.405582274684257</v>
      </c>
      <c r="U146" s="35">
        <f t="shared" si="41"/>
        <v>19.501721923776561</v>
      </c>
      <c r="W146" s="28">
        <v>2010</v>
      </c>
      <c r="X146" s="5">
        <f t="shared" si="42"/>
        <v>25.972560917225184</v>
      </c>
      <c r="Y146" s="5">
        <f t="shared" si="39"/>
        <v>25.901545258693332</v>
      </c>
      <c r="Z146" s="5">
        <f t="shared" si="39"/>
        <v>25.536083002991365</v>
      </c>
      <c r="AA146" s="5">
        <f t="shared" si="39"/>
        <v>25.46426208681924</v>
      </c>
      <c r="AB146" s="5">
        <f t="shared" si="39"/>
        <v>24.00190690579678</v>
      </c>
      <c r="AC146" s="5">
        <f t="shared" si="39"/>
        <v>22.524263768382468</v>
      </c>
      <c r="AD146" s="5">
        <f t="shared" si="39"/>
        <v>21.53056421020823</v>
      </c>
      <c r="AE146" s="5">
        <f t="shared" si="39"/>
        <v>20.962390993087237</v>
      </c>
      <c r="AF146" s="5">
        <f t="shared" si="39"/>
        <v>21.391374201950892</v>
      </c>
      <c r="AG146" s="5">
        <f t="shared" si="39"/>
        <v>22.939996474208687</v>
      </c>
      <c r="AH146" s="5">
        <f t="shared" si="39"/>
        <v>22.787868281715078</v>
      </c>
      <c r="AI146" s="5">
        <f t="shared" si="39"/>
        <v>25.288205824148754</v>
      </c>
      <c r="AJ146" s="13">
        <f t="shared" si="43"/>
        <v>23.691751827102269</v>
      </c>
    </row>
    <row r="147" spans="1:36">
      <c r="A147" s="4">
        <v>2014</v>
      </c>
      <c r="B147" s="17">
        <f t="shared" si="36"/>
        <v>299.78937628008191</v>
      </c>
      <c r="C147" s="22"/>
      <c r="D147" s="4">
        <v>2014</v>
      </c>
      <c r="E147" s="17">
        <f t="shared" si="37"/>
        <v>26.639376280081933</v>
      </c>
      <c r="H147" s="28">
        <v>2011</v>
      </c>
      <c r="I147" s="5">
        <f t="shared" si="40"/>
        <v>16.503861207387828</v>
      </c>
      <c r="J147" s="5">
        <f t="shared" si="38"/>
        <v>19.33188423886282</v>
      </c>
      <c r="K147" s="5">
        <f t="shared" si="38"/>
        <v>20.58920127821608</v>
      </c>
      <c r="L147" s="5">
        <f t="shared" si="38"/>
        <v>21.42024461933433</v>
      </c>
      <c r="M147" s="5">
        <f t="shared" si="38"/>
        <v>21.629781151082337</v>
      </c>
      <c r="N147" s="5">
        <f t="shared" si="38"/>
        <v>20.375769795114298</v>
      </c>
      <c r="O147" s="5">
        <f t="shared" si="38"/>
        <v>18.963922580075266</v>
      </c>
      <c r="P147" s="5">
        <f t="shared" si="38"/>
        <v>19.05681366222213</v>
      </c>
      <c r="Q147" s="5">
        <f t="shared" si="38"/>
        <v>19.735962426979548</v>
      </c>
      <c r="R147" s="5">
        <f t="shared" si="38"/>
        <v>20.348752066670304</v>
      </c>
      <c r="S147" s="5">
        <f t="shared" si="38"/>
        <v>20.849671713878546</v>
      </c>
      <c r="T147" s="5">
        <f t="shared" si="38"/>
        <v>19.164252109543504</v>
      </c>
      <c r="U147" s="35">
        <f t="shared" si="41"/>
        <v>19.830843070780581</v>
      </c>
      <c r="W147" s="28">
        <v>2011</v>
      </c>
      <c r="X147" s="5">
        <f t="shared" si="42"/>
        <v>23.182576818371867</v>
      </c>
      <c r="Y147" s="5">
        <f t="shared" si="39"/>
        <v>24.108050210041565</v>
      </c>
      <c r="Z147" s="5">
        <f t="shared" si="39"/>
        <v>23.893770029334956</v>
      </c>
      <c r="AA147" s="5">
        <f t="shared" si="39"/>
        <v>24.217687715663136</v>
      </c>
      <c r="AB147" s="5">
        <f t="shared" si="39"/>
        <v>23.833478548060516</v>
      </c>
      <c r="AC147" s="5">
        <f t="shared" si="39"/>
        <v>22.119542165611083</v>
      </c>
      <c r="AD147" s="5">
        <f t="shared" si="39"/>
        <v>20.474895928737695</v>
      </c>
      <c r="AE147" s="5">
        <f t="shared" si="39"/>
        <v>20.56804275210775</v>
      </c>
      <c r="AF147" s="5">
        <f t="shared" si="39"/>
        <v>21.616828537101693</v>
      </c>
      <c r="AG147" s="5">
        <f t="shared" si="39"/>
        <v>22.077092151422448</v>
      </c>
      <c r="AH147" s="5">
        <f t="shared" si="39"/>
        <v>23.680539109766976</v>
      </c>
      <c r="AI147" s="5">
        <f t="shared" si="39"/>
        <v>24.090821062993893</v>
      </c>
      <c r="AJ147" s="13">
        <f t="shared" si="43"/>
        <v>22.821943752434464</v>
      </c>
    </row>
    <row r="148" spans="1:36" ht="15.75" thickBot="1">
      <c r="A148" s="6">
        <v>2015</v>
      </c>
      <c r="B148" s="19">
        <f t="shared" si="36"/>
        <v>300.03043586789556</v>
      </c>
      <c r="C148" s="22"/>
      <c r="D148" s="6">
        <v>2015</v>
      </c>
      <c r="E148" s="17">
        <f t="shared" si="37"/>
        <v>26.880435867895585</v>
      </c>
      <c r="H148" s="28">
        <v>2012</v>
      </c>
      <c r="I148" s="5">
        <f t="shared" si="40"/>
        <v>17.694863705475772</v>
      </c>
      <c r="J148" s="5">
        <f t="shared" si="38"/>
        <v>22.912947718896319</v>
      </c>
      <c r="K148" s="5">
        <f t="shared" si="38"/>
        <v>23.265567145559391</v>
      </c>
      <c r="L148" s="5">
        <f t="shared" si="38"/>
        <v>21.990877128177441</v>
      </c>
      <c r="M148" s="5">
        <f t="shared" si="38"/>
        <v>21.230553851241897</v>
      </c>
      <c r="N148" s="5">
        <f t="shared" si="38"/>
        <v>20.625143511118022</v>
      </c>
      <c r="O148" s="5">
        <f t="shared" si="38"/>
        <v>19.096357010488621</v>
      </c>
      <c r="P148" s="5">
        <f t="shared" si="38"/>
        <v>19.338070948852156</v>
      </c>
      <c r="Q148" s="5">
        <f t="shared" si="38"/>
        <v>19.607140791448405</v>
      </c>
      <c r="R148" s="5">
        <f t="shared" si="38"/>
        <v>20.491476430956034</v>
      </c>
      <c r="S148" s="5">
        <f t="shared" si="38"/>
        <v>20.158369635757822</v>
      </c>
      <c r="T148" s="5">
        <f t="shared" si="38"/>
        <v>18.000088470000577</v>
      </c>
      <c r="U148" s="35">
        <f t="shared" si="41"/>
        <v>20.36762136233104</v>
      </c>
      <c r="W148" s="28">
        <v>2012</v>
      </c>
      <c r="X148" s="5">
        <f t="shared" si="42"/>
        <v>24.022867143942047</v>
      </c>
      <c r="Y148" s="5">
        <f t="shared" si="39"/>
        <v>25.522745656552036</v>
      </c>
      <c r="Z148" s="5">
        <f t="shared" si="39"/>
        <v>26.442301244441126</v>
      </c>
      <c r="AA148" s="5">
        <f t="shared" si="39"/>
        <v>24.269071972437033</v>
      </c>
      <c r="AB148" s="5">
        <f t="shared" si="39"/>
        <v>23.565330032542938</v>
      </c>
      <c r="AC148" s="5">
        <f t="shared" si="39"/>
        <v>22.593733487864384</v>
      </c>
      <c r="AD148" s="5">
        <f t="shared" si="39"/>
        <v>20.820019945421691</v>
      </c>
      <c r="AE148" s="5">
        <f t="shared" si="39"/>
        <v>20.970197999360323</v>
      </c>
      <c r="AF148" s="5">
        <f t="shared" si="39"/>
        <v>21.410812177777366</v>
      </c>
      <c r="AG148" s="5">
        <f t="shared" si="39"/>
        <v>22.708509721185653</v>
      </c>
      <c r="AH148" s="5">
        <f t="shared" si="39"/>
        <v>23.33896095160928</v>
      </c>
      <c r="AI148" s="5">
        <f t="shared" si="39"/>
        <v>23.860709115867554</v>
      </c>
      <c r="AJ148" s="13">
        <f t="shared" si="43"/>
        <v>23.293771620750118</v>
      </c>
    </row>
    <row r="149" spans="1:36" ht="15.75" thickBot="1">
      <c r="H149" s="28">
        <v>2013</v>
      </c>
      <c r="I149" s="5">
        <f t="shared" si="40"/>
        <v>18.337646118922848</v>
      </c>
      <c r="J149" s="5">
        <f t="shared" si="38"/>
        <v>18.295300795037207</v>
      </c>
      <c r="K149" s="5">
        <f t="shared" si="38"/>
        <v>22.013262846889177</v>
      </c>
      <c r="L149" s="5">
        <f t="shared" si="38"/>
        <v>21.663080683763635</v>
      </c>
      <c r="M149" s="5">
        <f t="shared" si="38"/>
        <v>21.543076862853091</v>
      </c>
      <c r="N149" s="5">
        <f t="shared" si="38"/>
        <v>20.673143320221801</v>
      </c>
      <c r="O149" s="5">
        <f t="shared" si="38"/>
        <v>19.075638316142669</v>
      </c>
      <c r="P149" s="5">
        <f t="shared" si="38"/>
        <v>18.833108183499064</v>
      </c>
      <c r="Q149" s="5">
        <f t="shared" si="38"/>
        <v>19.648601243228939</v>
      </c>
      <c r="R149" s="5">
        <f t="shared" si="38"/>
        <v>19.298512454753109</v>
      </c>
      <c r="S149" s="5">
        <f t="shared" si="38"/>
        <v>18.96560364973945</v>
      </c>
      <c r="T149" s="5">
        <f t="shared" si="38"/>
        <v>17.23341677542372</v>
      </c>
      <c r="U149" s="35">
        <f t="shared" si="41"/>
        <v>19.63169927087289</v>
      </c>
      <c r="W149" s="28">
        <v>2013</v>
      </c>
      <c r="X149" s="5">
        <f t="shared" si="42"/>
        <v>24.915707240097397</v>
      </c>
      <c r="Y149" s="5">
        <f t="shared" si="39"/>
        <v>24.227492802313801</v>
      </c>
      <c r="Z149" s="5">
        <f t="shared" si="39"/>
        <v>24.419277543422748</v>
      </c>
      <c r="AA149" s="5">
        <f t="shared" si="39"/>
        <v>24.266305763842766</v>
      </c>
      <c r="AB149" s="5">
        <f t="shared" si="39"/>
        <v>23.825232677864509</v>
      </c>
      <c r="AC149" s="5">
        <f t="shared" si="39"/>
        <v>22.527485168002272</v>
      </c>
      <c r="AD149" s="5">
        <f t="shared" si="39"/>
        <v>20.737235387977226</v>
      </c>
      <c r="AE149" s="5">
        <f t="shared" si="39"/>
        <v>20.391864595528304</v>
      </c>
      <c r="AF149" s="5">
        <f t="shared" si="39"/>
        <v>21.528970932461888</v>
      </c>
      <c r="AG149" s="5">
        <f t="shared" si="39"/>
        <v>21.75087844048797</v>
      </c>
      <c r="AH149" s="5">
        <f t="shared" si="39"/>
        <v>21.490188922125295</v>
      </c>
      <c r="AI149" s="5">
        <f t="shared" si="39"/>
        <v>22.460579588099332</v>
      </c>
      <c r="AJ149" s="13">
        <f t="shared" si="43"/>
        <v>22.711768255185291</v>
      </c>
    </row>
    <row r="150" spans="1:36" ht="30">
      <c r="A150" s="25" t="s">
        <v>19</v>
      </c>
      <c r="B150" s="26" t="s">
        <v>22</v>
      </c>
      <c r="H150" s="28">
        <v>2014</v>
      </c>
      <c r="I150" s="5">
        <f t="shared" si="40"/>
        <v>16.476690927381519</v>
      </c>
      <c r="J150" s="5">
        <f t="shared" si="38"/>
        <v>18.175403021308362</v>
      </c>
      <c r="K150" s="5">
        <f t="shared" si="38"/>
        <v>19.748669349544127</v>
      </c>
      <c r="L150" s="5">
        <f t="shared" si="38"/>
        <v>20.665983649090961</v>
      </c>
      <c r="M150" s="5">
        <f t="shared" si="38"/>
        <v>20.721417177119616</v>
      </c>
      <c r="N150" s="5">
        <f t="shared" si="38"/>
        <v>19.203561645079379</v>
      </c>
      <c r="O150" s="5">
        <f t="shared" si="38"/>
        <v>18.410535010364807</v>
      </c>
      <c r="P150" s="5">
        <f t="shared" si="38"/>
        <v>18.632387709134147</v>
      </c>
      <c r="Q150" s="5">
        <f t="shared" si="38"/>
        <v>19.123331402530539</v>
      </c>
      <c r="R150" s="5">
        <f t="shared" si="38"/>
        <v>19.339484630227513</v>
      </c>
      <c r="S150" s="5">
        <f t="shared" si="38"/>
        <v>19.055633603406008</v>
      </c>
      <c r="T150" s="5">
        <f t="shared" si="38"/>
        <v>16.857720268145364</v>
      </c>
      <c r="U150" s="35">
        <f t="shared" si="41"/>
        <v>18.86756819944436</v>
      </c>
      <c r="W150" s="28">
        <v>2014</v>
      </c>
      <c r="X150" s="5">
        <f t="shared" si="42"/>
        <v>24.085009928942316</v>
      </c>
      <c r="Y150" s="5">
        <f t="shared" si="39"/>
        <v>24.593971448465101</v>
      </c>
      <c r="Z150" s="5">
        <f t="shared" si="39"/>
        <v>23.182081894617582</v>
      </c>
      <c r="AA150" s="5">
        <f t="shared" si="39"/>
        <v>23.334091132088194</v>
      </c>
      <c r="AB150" s="5">
        <f t="shared" si="39"/>
        <v>23.169633537833985</v>
      </c>
      <c r="AC150" s="5">
        <f t="shared" si="39"/>
        <v>21.820373653999603</v>
      </c>
      <c r="AD150" s="5">
        <f t="shared" si="39"/>
        <v>20.157940331946548</v>
      </c>
      <c r="AE150" s="5">
        <f t="shared" si="39"/>
        <v>20.268795900772826</v>
      </c>
      <c r="AF150" s="5">
        <f t="shared" si="39"/>
        <v>20.865392574211224</v>
      </c>
      <c r="AG150" s="5">
        <f t="shared" si="39"/>
        <v>21.626975915490515</v>
      </c>
      <c r="AH150" s="5">
        <f t="shared" si="39"/>
        <v>22.268779190158405</v>
      </c>
      <c r="AI150" s="5">
        <f t="shared" si="39"/>
        <v>23.072736622608787</v>
      </c>
      <c r="AJ150" s="13">
        <f t="shared" si="43"/>
        <v>22.37048184426126</v>
      </c>
    </row>
    <row r="151" spans="1:36">
      <c r="A151" s="4">
        <v>2005</v>
      </c>
      <c r="B151" s="17">
        <f>AVERAGE(B120:M120)</f>
        <v>388.87566123685832</v>
      </c>
      <c r="H151" s="28">
        <v>2015</v>
      </c>
      <c r="I151" s="5">
        <f t="shared" si="40"/>
        <v>15.039641731233351</v>
      </c>
      <c r="J151" s="5">
        <f t="shared" si="38"/>
        <v>19.772557623320758</v>
      </c>
      <c r="K151" s="5">
        <f t="shared" si="38"/>
        <v>20.764542756624255</v>
      </c>
      <c r="L151" s="5">
        <f t="shared" si="38"/>
        <v>21.509002084958009</v>
      </c>
      <c r="M151" s="5">
        <f t="shared" si="38"/>
        <v>21.264887867925214</v>
      </c>
      <c r="N151" s="5">
        <f t="shared" si="38"/>
        <v>19.304362230110414</v>
      </c>
      <c r="O151" s="5">
        <f t="shared" si="38"/>
        <v>18.832354386951597</v>
      </c>
      <c r="P151" s="5">
        <f t="shared" si="38"/>
        <v>18.709965805673534</v>
      </c>
      <c r="Q151" s="5">
        <f t="shared" si="38"/>
        <v>19.401614584767398</v>
      </c>
      <c r="R151" s="5">
        <f t="shared" si="38"/>
        <v>19.587236504760259</v>
      </c>
      <c r="S151" s="5">
        <f t="shared" si="38"/>
        <v>20.780366395521021</v>
      </c>
      <c r="T151" s="5">
        <f t="shared" si="38"/>
        <v>16.503924505553979</v>
      </c>
      <c r="U151" s="35">
        <f t="shared" si="41"/>
        <v>19.289204706449983</v>
      </c>
      <c r="W151" s="28">
        <v>2015</v>
      </c>
      <c r="X151" s="5">
        <f t="shared" si="42"/>
        <v>23.382939270635099</v>
      </c>
      <c r="Y151" s="5">
        <f t="shared" si="39"/>
        <v>25.07670736706158</v>
      </c>
      <c r="Z151" s="5">
        <f t="shared" si="39"/>
        <v>23.849192960974982</v>
      </c>
      <c r="AA151" s="5">
        <f t="shared" si="39"/>
        <v>24.280606265130597</v>
      </c>
      <c r="AB151" s="5">
        <f t="shared" si="39"/>
        <v>23.551252293955191</v>
      </c>
      <c r="AC151" s="5">
        <f t="shared" si="39"/>
        <v>21.126836373481417</v>
      </c>
      <c r="AD151" s="5">
        <f t="shared" si="39"/>
        <v>20.772272009530766</v>
      </c>
      <c r="AE151" s="5">
        <f t="shared" si="39"/>
        <v>20.486700299540505</v>
      </c>
      <c r="AF151" s="5">
        <f t="shared" si="39"/>
        <v>21.362935279480848</v>
      </c>
      <c r="AG151" s="5">
        <f t="shared" si="39"/>
        <v>22.069278415215024</v>
      </c>
      <c r="AH151" s="5">
        <f t="shared" si="39"/>
        <v>23.309652731774445</v>
      </c>
      <c r="AI151" s="5">
        <f t="shared" si="39"/>
        <v>22.979578849171514</v>
      </c>
      <c r="AJ151" s="13">
        <f t="shared" si="43"/>
        <v>22.687329342995994</v>
      </c>
    </row>
    <row r="152" spans="1:36">
      <c r="A152" s="4">
        <v>2006</v>
      </c>
      <c r="B152" s="17">
        <f t="shared" ref="B152:B160" si="44">AVERAGE(B121:M121)</f>
        <v>385.73346849032652</v>
      </c>
      <c r="H152" s="7">
        <v>2016</v>
      </c>
      <c r="I152" s="5">
        <f t="shared" si="40"/>
        <v>17.158675769692856</v>
      </c>
      <c r="J152" s="5">
        <f t="shared" si="38"/>
        <v>20.668681032643022</v>
      </c>
      <c r="K152" s="5">
        <f t="shared" si="38"/>
        <v>21.297978444641497</v>
      </c>
      <c r="L152" s="5">
        <f t="shared" si="38"/>
        <v>21.215452181768672</v>
      </c>
      <c r="M152" s="5">
        <f t="shared" si="38"/>
        <v>20.976652418568779</v>
      </c>
      <c r="N152" s="5">
        <f t="shared" si="38"/>
        <v>19.689418309387996</v>
      </c>
      <c r="O152" s="5">
        <f t="shared" si="38"/>
        <v>19.785957521320601</v>
      </c>
      <c r="P152" s="5">
        <f t="shared" si="38"/>
        <v>19.433774458572412</v>
      </c>
      <c r="Q152" s="5">
        <f t="shared" si="38"/>
        <v>19.719852066653004</v>
      </c>
      <c r="R152" s="5">
        <f t="shared" si="38"/>
        <v>19.949644453059992</v>
      </c>
      <c r="S152" s="5">
        <f t="shared" si="38"/>
        <v>20.717615499072796</v>
      </c>
      <c r="T152" s="5">
        <f t="shared" si="38"/>
        <v>20.128774035973489</v>
      </c>
      <c r="U152" s="35">
        <f t="shared" si="41"/>
        <v>20.061873015946258</v>
      </c>
      <c r="W152" s="7">
        <v>2016</v>
      </c>
      <c r="X152" s="5">
        <f t="shared" si="42"/>
        <v>24.687374150644686</v>
      </c>
      <c r="Y152" s="5">
        <f t="shared" si="39"/>
        <v>27.315812206823878</v>
      </c>
      <c r="Z152" s="5">
        <f t="shared" si="39"/>
        <v>24.711113362010561</v>
      </c>
      <c r="AA152" s="5">
        <f t="shared" si="39"/>
        <v>24.657801103026738</v>
      </c>
      <c r="AB152" s="5">
        <f t="shared" si="39"/>
        <v>24.149491282615784</v>
      </c>
      <c r="AC152" s="5">
        <f t="shared" si="39"/>
        <v>22.357273100856659</v>
      </c>
      <c r="AD152" s="5">
        <f t="shared" si="39"/>
        <v>21.581791925502639</v>
      </c>
      <c r="AE152" s="5">
        <f t="shared" si="39"/>
        <v>21.051461925401938</v>
      </c>
      <c r="AF152" s="5">
        <f t="shared" si="39"/>
        <v>21.648056883938224</v>
      </c>
      <c r="AG152" s="5">
        <f t="shared" si="39"/>
        <v>22.752350338531723</v>
      </c>
      <c r="AH152" s="5">
        <f t="shared" si="39"/>
        <v>23.799895872210385</v>
      </c>
      <c r="AI152" s="5">
        <f t="shared" si="39"/>
        <v>24.957711785523966</v>
      </c>
      <c r="AJ152" s="13">
        <f t="shared" si="43"/>
        <v>23.639177828090599</v>
      </c>
    </row>
    <row r="153" spans="1:36">
      <c r="A153" s="4">
        <v>2007</v>
      </c>
      <c r="B153" s="17">
        <f t="shared" si="44"/>
        <v>384.74101202619642</v>
      </c>
      <c r="H153" s="7">
        <v>2017</v>
      </c>
      <c r="I153" s="5">
        <f t="shared" si="40"/>
        <v>18.70021315021474</v>
      </c>
      <c r="J153" s="5">
        <f t="shared" si="38"/>
        <v>21.542544867115804</v>
      </c>
      <c r="K153" s="5">
        <f t="shared" si="38"/>
        <v>21.181978873568923</v>
      </c>
      <c r="L153" s="5">
        <f t="shared" si="38"/>
        <v>20.500723076645968</v>
      </c>
      <c r="M153" s="5">
        <f t="shared" si="38"/>
        <v>20.154779950106814</v>
      </c>
      <c r="N153" s="5">
        <f t="shared" si="38"/>
        <v>20.068585341278666</v>
      </c>
      <c r="O153" s="5">
        <f t="shared" si="38"/>
        <v>19.2838225636294</v>
      </c>
      <c r="P153" s="5">
        <f t="shared" si="38"/>
        <v>19.536084347284103</v>
      </c>
      <c r="Q153" s="5">
        <f t="shared" si="38"/>
        <v>19.442695576373559</v>
      </c>
      <c r="R153" s="5">
        <f t="shared" si="38"/>
        <v>19.850128724315315</v>
      </c>
      <c r="S153" s="5">
        <f t="shared" si="38"/>
        <v>20.480475003483885</v>
      </c>
      <c r="T153" s="5">
        <f t="shared" si="38"/>
        <v>19.740195595660989</v>
      </c>
      <c r="U153" s="35">
        <f t="shared" si="41"/>
        <v>20.040185589139849</v>
      </c>
      <c r="W153" s="7">
        <v>2017</v>
      </c>
      <c r="X153" s="5">
        <f t="shared" si="42"/>
        <v>24.841401757648267</v>
      </c>
      <c r="Y153" s="5">
        <f t="shared" si="39"/>
        <v>26.47266844805673</v>
      </c>
      <c r="Z153" s="5">
        <f t="shared" si="39"/>
        <v>25.699721820514821</v>
      </c>
      <c r="AA153" s="5">
        <f t="shared" si="39"/>
        <v>23.966648806845367</v>
      </c>
      <c r="AB153" s="5">
        <f t="shared" si="39"/>
        <v>23.004813371081966</v>
      </c>
      <c r="AC153" s="5">
        <f t="shared" si="39"/>
        <v>22.639256578386945</v>
      </c>
      <c r="AD153" s="5">
        <f t="shared" si="39"/>
        <v>21.256193196695072</v>
      </c>
      <c r="AE153" s="5">
        <f t="shared" si="39"/>
        <v>20.824820017492499</v>
      </c>
      <c r="AF153" s="5">
        <f t="shared" si="39"/>
        <v>21.678290679017909</v>
      </c>
      <c r="AG153" s="5">
        <f t="shared" si="39"/>
        <v>22.655562278596864</v>
      </c>
      <c r="AH153" s="5">
        <f t="shared" si="39"/>
        <v>23.37824086670431</v>
      </c>
      <c r="AI153" s="5">
        <f t="shared" si="39"/>
        <v>24.553406017008871</v>
      </c>
      <c r="AJ153" s="13">
        <f t="shared" si="43"/>
        <v>23.414251986504137</v>
      </c>
    </row>
    <row r="154" spans="1:36">
      <c r="A154" s="4">
        <v>2008</v>
      </c>
      <c r="B154" s="17">
        <f t="shared" si="44"/>
        <v>387.10986467967626</v>
      </c>
      <c r="H154" s="7">
        <v>2018</v>
      </c>
      <c r="I154" s="5">
        <f t="shared" si="40"/>
        <v>18.079428170155946</v>
      </c>
      <c r="J154" s="5">
        <f t="shared" si="38"/>
        <v>20.928950622816153</v>
      </c>
      <c r="K154" s="5">
        <f t="shared" si="38"/>
        <v>20.486989199901174</v>
      </c>
      <c r="L154" s="5">
        <f t="shared" si="38"/>
        <v>20.058599889930228</v>
      </c>
      <c r="M154" s="5">
        <f t="shared" si="38"/>
        <v>20.35382190827222</v>
      </c>
      <c r="N154" s="5">
        <f t="shared" si="38"/>
        <v>19.594740212264167</v>
      </c>
      <c r="O154" s="5">
        <f t="shared" si="38"/>
        <v>19.43077636566948</v>
      </c>
      <c r="P154" s="5">
        <f t="shared" si="38"/>
        <v>19.127496558923966</v>
      </c>
      <c r="Q154" s="5">
        <f t="shared" si="38"/>
        <v>19.651174002713091</v>
      </c>
      <c r="R154" s="5">
        <f t="shared" si="38"/>
        <v>18.754781657081764</v>
      </c>
      <c r="S154" s="5">
        <f t="shared" si="38"/>
        <v>19.942935056185952</v>
      </c>
      <c r="T154" s="5">
        <f t="shared" si="38"/>
        <v>17.982658382760341</v>
      </c>
      <c r="U154" s="35">
        <f t="shared" si="41"/>
        <v>19.532696002222877</v>
      </c>
      <c r="W154" s="7">
        <v>2018</v>
      </c>
      <c r="X154" s="5">
        <f t="shared" si="42"/>
        <v>23.685429168437807</v>
      </c>
      <c r="Y154" s="5">
        <f t="shared" si="39"/>
        <v>25.713038988778631</v>
      </c>
      <c r="Z154" s="5">
        <f t="shared" si="39"/>
        <v>24.543258995376284</v>
      </c>
      <c r="AA154" s="5">
        <f t="shared" si="39"/>
        <v>24.026879769125827</v>
      </c>
      <c r="AB154" s="5">
        <f t="shared" si="39"/>
        <v>24.084761329910769</v>
      </c>
      <c r="AC154" s="5">
        <f t="shared" si="39"/>
        <v>22.902037254598962</v>
      </c>
      <c r="AD154" s="5">
        <f t="shared" si="39"/>
        <v>21.664954660287453</v>
      </c>
      <c r="AE154" s="5">
        <f t="shared" si="39"/>
        <v>21.325643881985897</v>
      </c>
      <c r="AF154" s="5">
        <f t="shared" si="39"/>
        <v>22.16653123434175</v>
      </c>
      <c r="AG154" s="5">
        <f t="shared" si="39"/>
        <v>22.182487910540608</v>
      </c>
      <c r="AH154" s="5">
        <f t="shared" si="39"/>
        <v>23.033270721325916</v>
      </c>
      <c r="AI154" s="5">
        <f t="shared" si="39"/>
        <v>23.879417376579383</v>
      </c>
      <c r="AJ154" s="13">
        <f t="shared" si="43"/>
        <v>23.267309274274112</v>
      </c>
    </row>
    <row r="155" spans="1:36">
      <c r="A155" s="4">
        <v>2009</v>
      </c>
      <c r="B155" s="17">
        <f>AVERAGE(B124:M124)</f>
        <v>383.74823774760785</v>
      </c>
      <c r="I155">
        <f t="shared" ref="I155:T155" si="45">AVERAGE(I141:I154)</f>
        <v>16.814616784031692</v>
      </c>
      <c r="J155">
        <f t="shared" si="45"/>
        <v>19.914860043782653</v>
      </c>
      <c r="K155">
        <f t="shared" si="45"/>
        <v>21.44054058204847</v>
      </c>
      <c r="L155">
        <f t="shared" si="45"/>
        <v>21.289325309719739</v>
      </c>
      <c r="M155">
        <f t="shared" si="45"/>
        <v>20.962169635690028</v>
      </c>
      <c r="N155">
        <f t="shared" si="45"/>
        <v>19.91423447074402</v>
      </c>
      <c r="O155">
        <f t="shared" si="45"/>
        <v>19.143781277538601</v>
      </c>
      <c r="P155">
        <f t="shared" si="45"/>
        <v>18.995121661251385</v>
      </c>
      <c r="Q155">
        <f t="shared" si="45"/>
        <v>19.468508921190317</v>
      </c>
      <c r="R155">
        <f t="shared" si="45"/>
        <v>19.651790992248198</v>
      </c>
      <c r="S155">
        <f t="shared" si="45"/>
        <v>20.02973608412276</v>
      </c>
      <c r="T155">
        <f t="shared" si="45"/>
        <v>17.486607686833953</v>
      </c>
      <c r="U155" s="35">
        <f>AVERAGE(I155:T155)</f>
        <v>19.592607787433483</v>
      </c>
      <c r="X155">
        <f t="shared" ref="X155:AI155" si="46">AVERAGE(X141:X154)</f>
        <v>24.079556165539625</v>
      </c>
      <c r="Y155">
        <f t="shared" si="46"/>
        <v>25.501213010948248</v>
      </c>
      <c r="Z155">
        <f t="shared" si="46"/>
        <v>24.772708100017429</v>
      </c>
      <c r="AA155">
        <f t="shared" si="46"/>
        <v>24.187203920588939</v>
      </c>
      <c r="AB155">
        <f t="shared" si="46"/>
        <v>23.555205663595871</v>
      </c>
      <c r="AC155">
        <f t="shared" si="46"/>
        <v>22.25208615615373</v>
      </c>
      <c r="AD155">
        <f t="shared" si="46"/>
        <v>21.024623393488799</v>
      </c>
      <c r="AE155">
        <f t="shared" si="46"/>
        <v>20.74762689611136</v>
      </c>
      <c r="AF155">
        <f t="shared" si="46"/>
        <v>21.558270920020252</v>
      </c>
      <c r="AG155">
        <f t="shared" si="46"/>
        <v>22.253125672185767</v>
      </c>
      <c r="AH155">
        <f t="shared" si="46"/>
        <v>23.090998840263417</v>
      </c>
      <c r="AI155">
        <f t="shared" si="46"/>
        <v>23.539029856322717</v>
      </c>
    </row>
    <row r="156" spans="1:36">
      <c r="A156" s="4">
        <v>2010</v>
      </c>
      <c r="B156" s="17">
        <f t="shared" si="44"/>
        <v>385.61538934455342</v>
      </c>
    </row>
    <row r="157" spans="1:36" ht="24" thickBot="1">
      <c r="A157" s="4">
        <v>2011</v>
      </c>
      <c r="B157" s="17">
        <f t="shared" si="44"/>
        <v>388.82707516563073</v>
      </c>
      <c r="H157" s="71" t="s">
        <v>25</v>
      </c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W157" s="71" t="s">
        <v>25</v>
      </c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</row>
    <row r="158" spans="1:36">
      <c r="A158" s="4">
        <v>2012</v>
      </c>
      <c r="B158" s="17">
        <f t="shared" si="44"/>
        <v>391.5712049559836</v>
      </c>
      <c r="H158" s="1"/>
      <c r="I158" s="15" t="s">
        <v>1</v>
      </c>
      <c r="J158" s="15" t="s">
        <v>2</v>
      </c>
      <c r="K158" s="15" t="s">
        <v>3</v>
      </c>
      <c r="L158" s="15" t="s">
        <v>4</v>
      </c>
      <c r="M158" s="15" t="s">
        <v>5</v>
      </c>
      <c r="N158" s="15" t="s">
        <v>6</v>
      </c>
      <c r="O158" s="15" t="s">
        <v>7</v>
      </c>
      <c r="P158" s="15" t="s">
        <v>8</v>
      </c>
      <c r="Q158" s="15" t="s">
        <v>9</v>
      </c>
      <c r="R158" s="15" t="s">
        <v>10</v>
      </c>
      <c r="S158" s="15" t="s">
        <v>11</v>
      </c>
      <c r="T158" s="16" t="s">
        <v>12</v>
      </c>
      <c r="W158" s="1"/>
      <c r="X158" s="15" t="s">
        <v>1</v>
      </c>
      <c r="Y158" s="15" t="s">
        <v>2</v>
      </c>
      <c r="Z158" s="15" t="s">
        <v>3</v>
      </c>
      <c r="AA158" s="15" t="s">
        <v>4</v>
      </c>
      <c r="AB158" s="15" t="s">
        <v>5</v>
      </c>
      <c r="AC158" s="15" t="s">
        <v>6</v>
      </c>
      <c r="AD158" s="15" t="s">
        <v>7</v>
      </c>
      <c r="AE158" s="15" t="s">
        <v>8</v>
      </c>
      <c r="AF158" s="15" t="s">
        <v>9</v>
      </c>
      <c r="AG158" s="15" t="s">
        <v>10</v>
      </c>
      <c r="AH158" s="15" t="s">
        <v>11</v>
      </c>
      <c r="AI158" s="16" t="s">
        <v>12</v>
      </c>
    </row>
    <row r="159" spans="1:36">
      <c r="A159" s="4">
        <v>2013</v>
      </c>
      <c r="B159" s="17">
        <f t="shared" si="44"/>
        <v>387.69006262046213</v>
      </c>
      <c r="H159" s="4">
        <v>2005</v>
      </c>
      <c r="I159" s="29">
        <f>(2840/(3.5*LN(B18)-LN(B69)-4.805))+55</f>
        <v>292.74888974796028</v>
      </c>
      <c r="J159" s="29">
        <f t="shared" ref="J159:T172" si="47">(2840/(3.5*LN(C18)-LN(C69)-4.805))+55</f>
        <v>298.11138169335521</v>
      </c>
      <c r="K159" s="29">
        <f t="shared" si="47"/>
        <v>299.23859873418542</v>
      </c>
      <c r="L159" s="29">
        <f t="shared" si="47"/>
        <v>299.62216975607305</v>
      </c>
      <c r="M159" s="29">
        <f t="shared" si="47"/>
        <v>298.67132394661985</v>
      </c>
      <c r="N159" s="29">
        <f t="shared" si="47"/>
        <v>297.68173998619733</v>
      </c>
      <c r="O159" s="29">
        <f t="shared" si="47"/>
        <v>297.58613184695594</v>
      </c>
      <c r="P159" s="29">
        <f t="shared" si="47"/>
        <v>296.51972482948571</v>
      </c>
      <c r="Q159" s="29">
        <f t="shared" si="47"/>
        <v>297.51964395607536</v>
      </c>
      <c r="R159" s="29">
        <f t="shared" si="47"/>
        <v>296.96139464922732</v>
      </c>
      <c r="S159" s="29">
        <f t="shared" si="47"/>
        <v>297.91165335453684</v>
      </c>
      <c r="T159" s="29">
        <f t="shared" si="47"/>
        <v>293.98300181475645</v>
      </c>
      <c r="U159" s="35">
        <f>AVERAGE(I159:T159)</f>
        <v>297.21297119295235</v>
      </c>
      <c r="W159" s="4">
        <v>2005</v>
      </c>
      <c r="X159" s="29">
        <f>1/((1/(B18-55))-(LN(B52/100)/2840))+55</f>
        <v>292.80235261766256</v>
      </c>
      <c r="Y159" s="29">
        <f t="shared" ref="Y159:AI172" si="48">1/((1/(C18-55))-(LN(C52/100)/2840))+55</f>
        <v>298.18230383215837</v>
      </c>
      <c r="Z159" s="29">
        <f t="shared" si="48"/>
        <v>299.30084187755961</v>
      </c>
      <c r="AA159" s="29">
        <f t="shared" si="48"/>
        <v>299.6866789078706</v>
      </c>
      <c r="AB159" s="29">
        <f t="shared" si="48"/>
        <v>298.72892224388067</v>
      </c>
      <c r="AC159" s="29">
        <f t="shared" si="48"/>
        <v>297.73266634749643</v>
      </c>
      <c r="AD159" s="29">
        <f t="shared" si="48"/>
        <v>297.63280717098166</v>
      </c>
      <c r="AE159" s="29">
        <f t="shared" si="48"/>
        <v>296.56212995585884</v>
      </c>
      <c r="AF159" s="29">
        <f t="shared" si="48"/>
        <v>297.56913936827959</v>
      </c>
      <c r="AG159" s="29">
        <f t="shared" si="48"/>
        <v>297.01115551416149</v>
      </c>
      <c r="AH159" s="29">
        <f t="shared" si="48"/>
        <v>297.96839801652601</v>
      </c>
      <c r="AI159" s="29">
        <f t="shared" si="48"/>
        <v>294.0359308308748</v>
      </c>
    </row>
    <row r="160" spans="1:36">
      <c r="A160" s="4">
        <v>2014</v>
      </c>
      <c r="B160" s="17">
        <f t="shared" si="44"/>
        <v>383.38012342558005</v>
      </c>
      <c r="H160" s="4">
        <v>2006</v>
      </c>
      <c r="I160" s="29">
        <f t="shared" ref="I160:I172" si="49">(2840/(3.5*LN(B19)-LN(B70)-4.805))+55</f>
        <v>293.84503713622263</v>
      </c>
      <c r="J160" s="29">
        <f t="shared" si="47"/>
        <v>296.17963044242532</v>
      </c>
      <c r="K160" s="29">
        <f t="shared" si="47"/>
        <v>298.5829503317392</v>
      </c>
      <c r="L160" s="29">
        <f t="shared" si="47"/>
        <v>298.47176799706369</v>
      </c>
      <c r="M160" s="29">
        <f t="shared" si="47"/>
        <v>297.83455604086413</v>
      </c>
      <c r="N160" s="29">
        <f t="shared" si="47"/>
        <v>297.91172032516715</v>
      </c>
      <c r="O160" s="29">
        <f t="shared" si="47"/>
        <v>296.86241067270441</v>
      </c>
      <c r="P160" s="29">
        <f t="shared" si="47"/>
        <v>296.52156314512092</v>
      </c>
      <c r="Q160" s="29">
        <f t="shared" si="47"/>
        <v>296.9109890786728</v>
      </c>
      <c r="R160" s="29">
        <f t="shared" si="47"/>
        <v>297.53676382587668</v>
      </c>
      <c r="S160" s="29">
        <f t="shared" si="47"/>
        <v>297.78024958933884</v>
      </c>
      <c r="T160" s="29">
        <f t="shared" si="47"/>
        <v>291.99682020825708</v>
      </c>
      <c r="U160" s="35">
        <f t="shared" ref="U160:U172" si="50">AVERAGE(I160:T160)</f>
        <v>296.70287156612108</v>
      </c>
      <c r="W160" s="4">
        <v>2006</v>
      </c>
      <c r="X160" s="29">
        <f t="shared" ref="X160:X172" si="51">1/((1/(B19-55))-(LN(B53/100)/2840))+55</f>
        <v>293.90446395582273</v>
      </c>
      <c r="Y160" s="29">
        <f t="shared" si="48"/>
        <v>296.24156916761979</v>
      </c>
      <c r="Z160" s="29">
        <f t="shared" si="48"/>
        <v>298.64138062811878</v>
      </c>
      <c r="AA160" s="29">
        <f t="shared" si="48"/>
        <v>298.53098382159271</v>
      </c>
      <c r="AB160" s="29">
        <f t="shared" si="48"/>
        <v>297.88809432601431</v>
      </c>
      <c r="AC160" s="29">
        <f t="shared" si="48"/>
        <v>297.96479438354129</v>
      </c>
      <c r="AD160" s="29">
        <f t="shared" si="48"/>
        <v>296.90930877540745</v>
      </c>
      <c r="AE160" s="29">
        <f t="shared" si="48"/>
        <v>296.5674987657768</v>
      </c>
      <c r="AF160" s="29">
        <f t="shared" si="48"/>
        <v>296.95768563845593</v>
      </c>
      <c r="AG160" s="29">
        <f t="shared" si="48"/>
        <v>297.58934975351838</v>
      </c>
      <c r="AH160" s="29">
        <f t="shared" si="48"/>
        <v>297.83585485115088</v>
      </c>
      <c r="AI160" s="29">
        <f t="shared" si="48"/>
        <v>292.05167259586096</v>
      </c>
    </row>
    <row r="161" spans="1:35" ht="15.75" thickBot="1">
      <c r="A161" s="6">
        <v>2015</v>
      </c>
      <c r="B161" s="17">
        <f>AVERAGE(B130:M130)</f>
        <v>385.83131620614273</v>
      </c>
      <c r="H161" s="4">
        <v>2007</v>
      </c>
      <c r="I161" s="29">
        <f t="shared" si="49"/>
        <v>292.98279229824277</v>
      </c>
      <c r="J161" s="29">
        <f t="shared" si="47"/>
        <v>296.48543554342996</v>
      </c>
      <c r="K161" s="29">
        <f t="shared" si="47"/>
        <v>298.00981552705025</v>
      </c>
      <c r="L161" s="29">
        <f t="shared" si="47"/>
        <v>297.9244130717006</v>
      </c>
      <c r="M161" s="29">
        <f t="shared" si="47"/>
        <v>298.44701334275044</v>
      </c>
      <c r="N161" s="29">
        <f t="shared" si="47"/>
        <v>297.1425116669684</v>
      </c>
      <c r="O161" s="29">
        <f t="shared" si="47"/>
        <v>296.49718546991357</v>
      </c>
      <c r="P161" s="29">
        <f t="shared" si="47"/>
        <v>296.23689316662831</v>
      </c>
      <c r="Q161" s="29">
        <f t="shared" si="47"/>
        <v>296.80167745435858</v>
      </c>
      <c r="R161" s="29">
        <f t="shared" si="47"/>
        <v>296.60596881707022</v>
      </c>
      <c r="S161" s="29">
        <f t="shared" si="47"/>
        <v>297.63442020854058</v>
      </c>
      <c r="T161" s="29">
        <f t="shared" si="47"/>
        <v>293.81397776052654</v>
      </c>
      <c r="U161" s="35">
        <f t="shared" si="50"/>
        <v>296.54850869393169</v>
      </c>
      <c r="W161" s="4">
        <v>2007</v>
      </c>
      <c r="X161" s="29">
        <f t="shared" si="51"/>
        <v>293.03847338309674</v>
      </c>
      <c r="Y161" s="29">
        <f t="shared" si="48"/>
        <v>296.5516307807253</v>
      </c>
      <c r="Z161" s="29">
        <f t="shared" si="48"/>
        <v>298.07649696071093</v>
      </c>
      <c r="AA161" s="29">
        <f t="shared" si="48"/>
        <v>297.9806714264945</v>
      </c>
      <c r="AB161" s="29">
        <f t="shared" si="48"/>
        <v>298.50431283455111</v>
      </c>
      <c r="AC161" s="29">
        <f t="shared" si="48"/>
        <v>297.19194304532886</v>
      </c>
      <c r="AD161" s="29">
        <f t="shared" si="48"/>
        <v>296.54352562129668</v>
      </c>
      <c r="AE161" s="29">
        <f t="shared" si="48"/>
        <v>296.28174016863818</v>
      </c>
      <c r="AF161" s="29">
        <f t="shared" si="48"/>
        <v>296.8491999934123</v>
      </c>
      <c r="AG161" s="29">
        <f t="shared" si="48"/>
        <v>296.65523620348779</v>
      </c>
      <c r="AH161" s="29">
        <f t="shared" si="48"/>
        <v>297.6906423058731</v>
      </c>
      <c r="AI161" s="29">
        <f t="shared" si="48"/>
        <v>293.86287887606113</v>
      </c>
    </row>
    <row r="162" spans="1:35">
      <c r="A162" s="4">
        <v>2016</v>
      </c>
      <c r="B162" s="17">
        <f>AVERAGE(B131:M131)</f>
        <v>389.73041593867657</v>
      </c>
      <c r="H162" s="4">
        <v>2008</v>
      </c>
      <c r="I162" s="29">
        <f t="shared" si="49"/>
        <v>292.57747966232682</v>
      </c>
      <c r="J162" s="29">
        <f t="shared" si="47"/>
        <v>295.7815555948805</v>
      </c>
      <c r="K162" s="29">
        <f t="shared" si="47"/>
        <v>299.0723699454644</v>
      </c>
      <c r="L162" s="29">
        <f t="shared" si="47"/>
        <v>298.37242516555716</v>
      </c>
      <c r="M162" s="29">
        <f t="shared" si="47"/>
        <v>297.94650551465406</v>
      </c>
      <c r="N162" s="29">
        <f t="shared" si="47"/>
        <v>297.01008185726891</v>
      </c>
      <c r="O162" s="29">
        <f t="shared" si="47"/>
        <v>296.99746001851844</v>
      </c>
      <c r="P162" s="29">
        <f t="shared" si="47"/>
        <v>297.26805413830715</v>
      </c>
      <c r="Q162" s="29">
        <f t="shared" si="47"/>
        <v>297.69333315778977</v>
      </c>
      <c r="R162" s="29">
        <f t="shared" si="47"/>
        <v>297.22290861672923</v>
      </c>
      <c r="S162" s="29">
        <f t="shared" si="47"/>
        <v>297.56668478261361</v>
      </c>
      <c r="T162" s="29">
        <f t="shared" si="47"/>
        <v>295.80393901291131</v>
      </c>
      <c r="U162" s="35">
        <f t="shared" si="50"/>
        <v>296.9427331222517</v>
      </c>
      <c r="W162" s="4">
        <v>2008</v>
      </c>
      <c r="X162" s="29">
        <f t="shared" si="51"/>
        <v>292.62758929235974</v>
      </c>
      <c r="Y162" s="29">
        <f t="shared" si="48"/>
        <v>295.84591423039569</v>
      </c>
      <c r="Z162" s="29">
        <f t="shared" si="48"/>
        <v>299.13432529186696</v>
      </c>
      <c r="AA162" s="29">
        <f t="shared" si="48"/>
        <v>298.42968313193978</v>
      </c>
      <c r="AB162" s="29">
        <f t="shared" si="48"/>
        <v>298.00280578441084</v>
      </c>
      <c r="AC162" s="29">
        <f t="shared" si="48"/>
        <v>297.06090954249544</v>
      </c>
      <c r="AD162" s="29">
        <f t="shared" si="48"/>
        <v>297.04374275347175</v>
      </c>
      <c r="AE162" s="29">
        <f t="shared" si="48"/>
        <v>297.31553138976085</v>
      </c>
      <c r="AF162" s="29">
        <f t="shared" si="48"/>
        <v>297.74518831689363</v>
      </c>
      <c r="AG162" s="29">
        <f t="shared" si="48"/>
        <v>297.27553978661365</v>
      </c>
      <c r="AH162" s="29">
        <f t="shared" si="48"/>
        <v>297.62455755756332</v>
      </c>
      <c r="AI162" s="29">
        <f t="shared" si="48"/>
        <v>295.86000092835434</v>
      </c>
    </row>
    <row r="163" spans="1:35" ht="15.75" thickBot="1">
      <c r="A163" s="6">
        <v>2017</v>
      </c>
      <c r="B163" s="17">
        <f>AVERAGE(B132:M132)</f>
        <v>389.90307161006103</v>
      </c>
      <c r="H163" s="4">
        <v>2009</v>
      </c>
      <c r="I163" s="29">
        <f t="shared" si="49"/>
        <v>292.94803609959331</v>
      </c>
      <c r="J163" s="29">
        <f t="shared" si="47"/>
        <v>295.96710816860582</v>
      </c>
      <c r="K163" s="29">
        <f t="shared" si="47"/>
        <v>298.98290881972281</v>
      </c>
      <c r="L163" s="29">
        <f t="shared" si="47"/>
        <v>298.00147563368881</v>
      </c>
      <c r="M163" s="29">
        <f t="shared" si="47"/>
        <v>298.00560148594428</v>
      </c>
      <c r="N163" s="29">
        <f t="shared" si="47"/>
        <v>297.29849946222669</v>
      </c>
      <c r="O163" s="29">
        <f t="shared" si="47"/>
        <v>296.66267940034379</v>
      </c>
      <c r="P163" s="29">
        <f t="shared" si="47"/>
        <v>296.59494147753514</v>
      </c>
      <c r="Q163" s="29">
        <f t="shared" si="47"/>
        <v>296.76604901907649</v>
      </c>
      <c r="R163" s="29">
        <f t="shared" si="47"/>
        <v>296.85417491276576</v>
      </c>
      <c r="S163" s="29">
        <f t="shared" si="47"/>
        <v>296.81449225661686</v>
      </c>
      <c r="T163" s="29">
        <f t="shared" si="47"/>
        <v>291.20305995303158</v>
      </c>
      <c r="U163" s="35">
        <f t="shared" si="50"/>
        <v>296.34158555742926</v>
      </c>
      <c r="W163" s="4">
        <v>2009</v>
      </c>
      <c r="X163" s="29">
        <f t="shared" si="51"/>
        <v>293.00634421563029</v>
      </c>
      <c r="Y163" s="29">
        <f t="shared" si="48"/>
        <v>296.02916025111909</v>
      </c>
      <c r="Z163" s="29">
        <f t="shared" si="48"/>
        <v>299.04980568696806</v>
      </c>
      <c r="AA163" s="29">
        <f t="shared" si="48"/>
        <v>298.06137874850378</v>
      </c>
      <c r="AB163" s="29">
        <f t="shared" si="48"/>
        <v>298.06298166014176</v>
      </c>
      <c r="AC163" s="29">
        <f t="shared" si="48"/>
        <v>297.35177720795434</v>
      </c>
      <c r="AD163" s="29">
        <f t="shared" si="48"/>
        <v>296.7106814725322</v>
      </c>
      <c r="AE163" s="29">
        <f t="shared" si="48"/>
        <v>296.64090501712269</v>
      </c>
      <c r="AF163" s="29">
        <f t="shared" si="48"/>
        <v>296.81640971042077</v>
      </c>
      <c r="AG163" s="29">
        <f t="shared" si="48"/>
        <v>296.90583600897679</v>
      </c>
      <c r="AH163" s="29">
        <f t="shared" si="48"/>
        <v>296.86680753213847</v>
      </c>
      <c r="AI163" s="29">
        <f t="shared" si="48"/>
        <v>291.25244304211947</v>
      </c>
    </row>
    <row r="164" spans="1:35">
      <c r="A164" s="4">
        <v>2018</v>
      </c>
      <c r="B164" s="17">
        <f>AVERAGE(B133:M133)</f>
        <v>386.83810089026633</v>
      </c>
      <c r="H164" s="4">
        <v>2010</v>
      </c>
      <c r="I164" s="29">
        <f t="shared" si="49"/>
        <v>293.35364138034288</v>
      </c>
      <c r="J164" s="29">
        <f t="shared" si="47"/>
        <v>296.11548983465377</v>
      </c>
      <c r="K164" s="29">
        <f t="shared" si="47"/>
        <v>298.66997306888015</v>
      </c>
      <c r="L164" s="29">
        <f t="shared" si="47"/>
        <v>299.19270269429683</v>
      </c>
      <c r="M164" s="29">
        <f t="shared" si="47"/>
        <v>298.42506275237145</v>
      </c>
      <c r="N164" s="29">
        <f t="shared" si="47"/>
        <v>297.35581105665142</v>
      </c>
      <c r="O164" s="29">
        <f t="shared" si="47"/>
        <v>296.88422724353313</v>
      </c>
      <c r="P164" s="29">
        <f t="shared" si="47"/>
        <v>296.79690431432505</v>
      </c>
      <c r="Q164" s="29">
        <f t="shared" si="47"/>
        <v>296.4070135468329</v>
      </c>
      <c r="R164" s="29">
        <f t="shared" si="47"/>
        <v>297.39261040704878</v>
      </c>
      <c r="S164" s="29">
        <f t="shared" si="47"/>
        <v>295.7446581143144</v>
      </c>
      <c r="T164" s="29">
        <f t="shared" si="47"/>
        <v>294.23523531008982</v>
      </c>
      <c r="U164" s="35">
        <f t="shared" si="50"/>
        <v>296.71444414361173</v>
      </c>
      <c r="W164" s="4">
        <v>2010</v>
      </c>
      <c r="X164" s="29">
        <f t="shared" si="51"/>
        <v>293.41860982076503</v>
      </c>
      <c r="Y164" s="29">
        <f t="shared" si="48"/>
        <v>296.1815982352872</v>
      </c>
      <c r="Z164" s="29">
        <f t="shared" si="48"/>
        <v>298.73595794516484</v>
      </c>
      <c r="AA164" s="29">
        <f t="shared" si="48"/>
        <v>299.25860816327565</v>
      </c>
      <c r="AB164" s="29">
        <f t="shared" si="48"/>
        <v>298.48449544955088</v>
      </c>
      <c r="AC164" s="29">
        <f t="shared" si="48"/>
        <v>297.40836084265504</v>
      </c>
      <c r="AD164" s="29">
        <f t="shared" si="48"/>
        <v>296.93291683533221</v>
      </c>
      <c r="AE164" s="29">
        <f t="shared" si="48"/>
        <v>296.84327639720425</v>
      </c>
      <c r="AF164" s="29">
        <f t="shared" si="48"/>
        <v>296.45490560255649</v>
      </c>
      <c r="AG164" s="29">
        <f t="shared" si="48"/>
        <v>297.44724657330403</v>
      </c>
      <c r="AH164" s="29">
        <f t="shared" si="48"/>
        <v>295.7977227152046</v>
      </c>
      <c r="AI164" s="29">
        <f t="shared" si="48"/>
        <v>294.29772831105362</v>
      </c>
    </row>
    <row r="165" spans="1:35">
      <c r="H165" s="4">
        <v>2011</v>
      </c>
      <c r="I165" s="29">
        <f t="shared" si="49"/>
        <v>293.53198253284262</v>
      </c>
      <c r="J165" s="29">
        <f t="shared" si="47"/>
        <v>296.501208451092</v>
      </c>
      <c r="K165" s="29">
        <f t="shared" si="47"/>
        <v>297.795478405479</v>
      </c>
      <c r="L165" s="29">
        <f t="shared" si="47"/>
        <v>298.54022701816831</v>
      </c>
      <c r="M165" s="29">
        <f t="shared" si="47"/>
        <v>298.82451490543275</v>
      </c>
      <c r="N165" s="29">
        <f t="shared" si="47"/>
        <v>297.93641704134848</v>
      </c>
      <c r="O165" s="29">
        <f t="shared" si="47"/>
        <v>296.80737110157804</v>
      </c>
      <c r="P165" s="29">
        <f t="shared" si="47"/>
        <v>296.89372225758609</v>
      </c>
      <c r="Q165" s="29">
        <f t="shared" si="47"/>
        <v>297.3967651126178</v>
      </c>
      <c r="R165" s="29">
        <f t="shared" si="47"/>
        <v>297.90081998268818</v>
      </c>
      <c r="S165" s="29">
        <f t="shared" si="47"/>
        <v>298.10564132147113</v>
      </c>
      <c r="T165" s="29">
        <f t="shared" si="47"/>
        <v>296.35353230042995</v>
      </c>
      <c r="U165" s="35">
        <f t="shared" si="50"/>
        <v>297.21564003589452</v>
      </c>
      <c r="W165" s="4">
        <v>2011</v>
      </c>
      <c r="X165" s="29">
        <f t="shared" si="51"/>
        <v>293.58561615488577</v>
      </c>
      <c r="Y165" s="29">
        <f t="shared" si="48"/>
        <v>296.56002124140764</v>
      </c>
      <c r="Z165" s="29">
        <f t="shared" si="48"/>
        <v>297.85401743148191</v>
      </c>
      <c r="AA165" s="29">
        <f t="shared" si="48"/>
        <v>298.60049885496392</v>
      </c>
      <c r="AB165" s="29">
        <f t="shared" si="48"/>
        <v>298.88345302486101</v>
      </c>
      <c r="AC165" s="29">
        <f t="shared" si="48"/>
        <v>297.98791184588976</v>
      </c>
      <c r="AD165" s="29">
        <f t="shared" si="48"/>
        <v>296.85178215299788</v>
      </c>
      <c r="AE165" s="29">
        <f t="shared" si="48"/>
        <v>296.93856974806295</v>
      </c>
      <c r="AF165" s="29">
        <f t="shared" si="48"/>
        <v>297.44603073694515</v>
      </c>
      <c r="AG165" s="29">
        <f t="shared" si="48"/>
        <v>297.95203147156053</v>
      </c>
      <c r="AH165" s="29">
        <f t="shared" si="48"/>
        <v>298.16357113514221</v>
      </c>
      <c r="AI165" s="29">
        <f t="shared" si="48"/>
        <v>296.41234614710913</v>
      </c>
    </row>
    <row r="166" spans="1:35">
      <c r="H166" s="4">
        <v>2012</v>
      </c>
      <c r="I166" s="29">
        <f t="shared" si="49"/>
        <v>294.7841498889814</v>
      </c>
      <c r="J166" s="29">
        <f t="shared" si="47"/>
        <v>299.69500990978042</v>
      </c>
      <c r="K166" s="29">
        <f t="shared" si="47"/>
        <v>299.85514584116106</v>
      </c>
      <c r="L166" s="29">
        <f t="shared" si="47"/>
        <v>299.06173324592731</v>
      </c>
      <c r="M166" s="29">
        <f t="shared" si="47"/>
        <v>298.48681314957042</v>
      </c>
      <c r="N166" s="29">
        <f t="shared" si="47"/>
        <v>298.09840696544791</v>
      </c>
      <c r="O166" s="29">
        <f t="shared" si="47"/>
        <v>296.88227828815627</v>
      </c>
      <c r="P166" s="29">
        <f t="shared" si="47"/>
        <v>297.11703033571291</v>
      </c>
      <c r="Q166" s="29">
        <f t="shared" si="47"/>
        <v>297.30997964461596</v>
      </c>
      <c r="R166" s="29">
        <f t="shared" si="47"/>
        <v>297.92580412907563</v>
      </c>
      <c r="S166" s="29">
        <f t="shared" si="47"/>
        <v>297.46783984786026</v>
      </c>
      <c r="T166" s="29">
        <f t="shared" si="47"/>
        <v>295.12983598903372</v>
      </c>
      <c r="U166" s="35">
        <f t="shared" si="50"/>
        <v>297.65116893627697</v>
      </c>
      <c r="W166" s="4">
        <v>2012</v>
      </c>
      <c r="X166" s="29">
        <f t="shared" si="51"/>
        <v>294.84191351313768</v>
      </c>
      <c r="Y166" s="29">
        <f t="shared" si="48"/>
        <v>299.76143734588766</v>
      </c>
      <c r="Z166" s="29">
        <f t="shared" si="48"/>
        <v>299.92556462803401</v>
      </c>
      <c r="AA166" s="29">
        <f t="shared" si="48"/>
        <v>299.12247028948798</v>
      </c>
      <c r="AB166" s="29">
        <f t="shared" si="48"/>
        <v>298.54442082981006</v>
      </c>
      <c r="AC166" s="29">
        <f t="shared" si="48"/>
        <v>298.15194198855795</v>
      </c>
      <c r="AD166" s="29">
        <f t="shared" si="48"/>
        <v>296.92810341382392</v>
      </c>
      <c r="AE166" s="29">
        <f t="shared" si="48"/>
        <v>297.16360869556286</v>
      </c>
      <c r="AF166" s="29">
        <f t="shared" si="48"/>
        <v>297.35840773079059</v>
      </c>
      <c r="AG166" s="29">
        <f t="shared" si="48"/>
        <v>297.97961299066685</v>
      </c>
      <c r="AH166" s="29">
        <f t="shared" si="48"/>
        <v>297.52393581988844</v>
      </c>
      <c r="AI166" s="29">
        <f t="shared" si="48"/>
        <v>295.18699172880508</v>
      </c>
    </row>
    <row r="167" spans="1:35">
      <c r="H167" s="4">
        <v>2013</v>
      </c>
      <c r="I167" s="29">
        <f t="shared" si="49"/>
        <v>295.33414699583471</v>
      </c>
      <c r="J167" s="29">
        <f t="shared" si="47"/>
        <v>295.37856613281895</v>
      </c>
      <c r="K167" s="29">
        <f t="shared" si="47"/>
        <v>299.05914156568645</v>
      </c>
      <c r="L167" s="29">
        <f t="shared" si="47"/>
        <v>298.76659186289521</v>
      </c>
      <c r="M167" s="29">
        <f t="shared" si="47"/>
        <v>298.73134686310789</v>
      </c>
      <c r="N167" s="29">
        <f t="shared" si="47"/>
        <v>298.15198397525205</v>
      </c>
      <c r="O167" s="29">
        <f t="shared" si="47"/>
        <v>296.88939728960963</v>
      </c>
      <c r="P167" s="29">
        <f t="shared" si="47"/>
        <v>296.68674795363972</v>
      </c>
      <c r="Q167" s="29">
        <f t="shared" si="47"/>
        <v>297.32395314882308</v>
      </c>
      <c r="R167" s="29">
        <f t="shared" si="47"/>
        <v>296.90717156268875</v>
      </c>
      <c r="S167" s="29">
        <f t="shared" si="47"/>
        <v>296.57283426551191</v>
      </c>
      <c r="T167" s="29">
        <f t="shared" si="47"/>
        <v>294.52053204134359</v>
      </c>
      <c r="U167" s="35">
        <f t="shared" si="50"/>
        <v>297.02686780476762</v>
      </c>
      <c r="W167" s="4">
        <v>2013</v>
      </c>
      <c r="X167" s="29">
        <f t="shared" si="51"/>
        <v>295.3957756054599</v>
      </c>
      <c r="Y167" s="29">
        <f t="shared" si="48"/>
        <v>295.43726156581693</v>
      </c>
      <c r="Z167" s="29">
        <f t="shared" si="48"/>
        <v>299.1205238525647</v>
      </c>
      <c r="AA167" s="29">
        <f t="shared" si="48"/>
        <v>298.82722338796964</v>
      </c>
      <c r="AB167" s="29">
        <f t="shared" si="48"/>
        <v>298.79012229878572</v>
      </c>
      <c r="AC167" s="29">
        <f t="shared" si="48"/>
        <v>298.20523884679585</v>
      </c>
      <c r="AD167" s="29">
        <f t="shared" si="48"/>
        <v>296.93496179144108</v>
      </c>
      <c r="AE167" s="29">
        <f t="shared" si="48"/>
        <v>296.73079336809337</v>
      </c>
      <c r="AF167" s="29">
        <f t="shared" si="48"/>
        <v>297.37283145647274</v>
      </c>
      <c r="AG167" s="29">
        <f t="shared" si="48"/>
        <v>296.95669227543033</v>
      </c>
      <c r="AH167" s="29">
        <f t="shared" si="48"/>
        <v>296.62097692919707</v>
      </c>
      <c r="AI167" s="29">
        <f t="shared" si="48"/>
        <v>294.57181802704122</v>
      </c>
    </row>
    <row r="168" spans="1:35">
      <c r="H168" s="4">
        <v>2014</v>
      </c>
      <c r="I168" s="29">
        <f t="shared" si="49"/>
        <v>293.36420958700876</v>
      </c>
      <c r="J168" s="29">
        <f t="shared" si="47"/>
        <v>295.19327572348379</v>
      </c>
      <c r="K168" s="29">
        <f t="shared" si="47"/>
        <v>297.08504125203842</v>
      </c>
      <c r="L168" s="29">
        <f t="shared" si="47"/>
        <v>297.97313378142428</v>
      </c>
      <c r="M168" s="29">
        <f t="shared" si="47"/>
        <v>298.06687369982001</v>
      </c>
      <c r="N168" s="29">
        <f t="shared" si="47"/>
        <v>296.79605517722888</v>
      </c>
      <c r="O168" s="29">
        <f t="shared" si="47"/>
        <v>296.30080724615664</v>
      </c>
      <c r="P168" s="29">
        <f t="shared" si="47"/>
        <v>296.50165023381004</v>
      </c>
      <c r="Q168" s="29">
        <f t="shared" si="47"/>
        <v>296.90519932662619</v>
      </c>
      <c r="R168" s="29">
        <f t="shared" si="47"/>
        <v>296.97211234937242</v>
      </c>
      <c r="S168" s="29">
        <f t="shared" si="47"/>
        <v>296.54360232292635</v>
      </c>
      <c r="T168" s="29">
        <f t="shared" si="47"/>
        <v>293.97936839220807</v>
      </c>
      <c r="U168" s="35">
        <f t="shared" si="50"/>
        <v>296.30677742434199</v>
      </c>
      <c r="W168" s="4">
        <v>2014</v>
      </c>
      <c r="X168" s="29">
        <f t="shared" si="51"/>
        <v>293.42146153595286</v>
      </c>
      <c r="Y168" s="29">
        <f t="shared" si="48"/>
        <v>295.25340388233622</v>
      </c>
      <c r="Z168" s="29">
        <f t="shared" si="48"/>
        <v>297.14032223213223</v>
      </c>
      <c r="AA168" s="29">
        <f t="shared" si="48"/>
        <v>298.02947365555815</v>
      </c>
      <c r="AB168" s="29">
        <f t="shared" si="48"/>
        <v>298.12264184337914</v>
      </c>
      <c r="AC168" s="29">
        <f t="shared" si="48"/>
        <v>296.84581260145598</v>
      </c>
      <c r="AD168" s="29">
        <f t="shared" si="48"/>
        <v>296.34389495855936</v>
      </c>
      <c r="AE168" s="29">
        <f t="shared" si="48"/>
        <v>296.54516594259547</v>
      </c>
      <c r="AF168" s="29">
        <f t="shared" si="48"/>
        <v>296.95123218492677</v>
      </c>
      <c r="AG168" s="29">
        <f t="shared" si="48"/>
        <v>297.02115648583549</v>
      </c>
      <c r="AH168" s="29">
        <f t="shared" si="48"/>
        <v>296.59497648649449</v>
      </c>
      <c r="AI168" s="29">
        <f t="shared" si="48"/>
        <v>294.03284823636449</v>
      </c>
    </row>
    <row r="169" spans="1:35" ht="15.75" thickBot="1">
      <c r="H169" s="6">
        <v>2015</v>
      </c>
      <c r="I169" s="29">
        <f t="shared" si="49"/>
        <v>291.72925408792548</v>
      </c>
      <c r="J169" s="29">
        <f t="shared" si="47"/>
        <v>296.80298127506956</v>
      </c>
      <c r="K169" s="29">
        <f t="shared" si="47"/>
        <v>297.9767257072412</v>
      </c>
      <c r="L169" s="29">
        <f t="shared" si="47"/>
        <v>298.62995610145538</v>
      </c>
      <c r="M169" s="29">
        <f t="shared" si="47"/>
        <v>298.52515712857587</v>
      </c>
      <c r="N169" s="29">
        <f t="shared" si="47"/>
        <v>297.04452647858625</v>
      </c>
      <c r="O169" s="29">
        <f t="shared" si="47"/>
        <v>296.62313719795839</v>
      </c>
      <c r="P169" s="29">
        <f t="shared" si="47"/>
        <v>296.54417818272987</v>
      </c>
      <c r="Q169" s="29">
        <f t="shared" si="47"/>
        <v>297.10120711464072</v>
      </c>
      <c r="R169" s="29">
        <f t="shared" si="47"/>
        <v>297.15827336543617</v>
      </c>
      <c r="S169" s="29">
        <f t="shared" si="47"/>
        <v>298.11823467051096</v>
      </c>
      <c r="T169" s="29">
        <f t="shared" si="47"/>
        <v>293.62014216911621</v>
      </c>
      <c r="U169" s="35">
        <f t="shared" si="50"/>
        <v>296.65614778993717</v>
      </c>
      <c r="W169" s="6">
        <v>2015</v>
      </c>
      <c r="X169" s="29">
        <f t="shared" si="51"/>
        <v>291.78306210038613</v>
      </c>
      <c r="Y169" s="29">
        <f t="shared" si="48"/>
        <v>296.86602694615834</v>
      </c>
      <c r="Z169" s="29">
        <f t="shared" si="48"/>
        <v>298.0351864086046</v>
      </c>
      <c r="AA169" s="29">
        <f t="shared" si="48"/>
        <v>298.69064356080878</v>
      </c>
      <c r="AB169" s="29">
        <f t="shared" si="48"/>
        <v>298.58274429615665</v>
      </c>
      <c r="AC169" s="29">
        <f t="shared" si="48"/>
        <v>297.09166469391107</v>
      </c>
      <c r="AD169" s="29">
        <f t="shared" si="48"/>
        <v>296.66872446257378</v>
      </c>
      <c r="AE169" s="29">
        <f t="shared" si="48"/>
        <v>296.5885811560081</v>
      </c>
      <c r="AF169" s="29">
        <f t="shared" si="48"/>
        <v>297.14932209542155</v>
      </c>
      <c r="AG169" s="29">
        <f t="shared" si="48"/>
        <v>297.20926095126458</v>
      </c>
      <c r="AH169" s="29">
        <f t="shared" si="48"/>
        <v>298.17472061798799</v>
      </c>
      <c r="AI169" s="29">
        <f t="shared" si="48"/>
        <v>293.67332555137637</v>
      </c>
    </row>
    <row r="170" spans="1:35">
      <c r="H170" s="7">
        <v>2016</v>
      </c>
      <c r="I170" s="29">
        <f t="shared" si="49"/>
        <v>294.0667587155607</v>
      </c>
      <c r="J170" s="29">
        <f t="shared" si="47"/>
        <v>297.35970030093381</v>
      </c>
      <c r="K170" s="29">
        <f t="shared" si="47"/>
        <v>298.37519897397317</v>
      </c>
      <c r="L170" s="29">
        <f t="shared" si="47"/>
        <v>298.3133131413158</v>
      </c>
      <c r="M170" s="29">
        <f t="shared" si="47"/>
        <v>298.17326650779239</v>
      </c>
      <c r="N170" s="29">
        <f t="shared" si="47"/>
        <v>297.20898926628098</v>
      </c>
      <c r="O170" s="29">
        <f t="shared" si="47"/>
        <v>297.453616000382</v>
      </c>
      <c r="P170" s="29">
        <f t="shared" si="47"/>
        <v>297.21301320815371</v>
      </c>
      <c r="Q170" s="29">
        <f t="shared" si="47"/>
        <v>297.39068992149043</v>
      </c>
      <c r="R170" s="29">
        <f t="shared" si="47"/>
        <v>297.41350466145798</v>
      </c>
      <c r="S170" s="29">
        <f t="shared" si="47"/>
        <v>297.98067429018135</v>
      </c>
      <c r="T170" s="29">
        <f t="shared" si="47"/>
        <v>297.199828582583</v>
      </c>
      <c r="U170" s="35">
        <f t="shared" si="50"/>
        <v>297.34571279750878</v>
      </c>
      <c r="W170" s="7">
        <v>2016</v>
      </c>
      <c r="X170" s="29">
        <f t="shared" si="51"/>
        <v>294.12683328218719</v>
      </c>
      <c r="Y170" s="29">
        <f t="shared" si="48"/>
        <v>297.4325517267344</v>
      </c>
      <c r="Z170" s="29">
        <f t="shared" si="48"/>
        <v>298.43767212210906</v>
      </c>
      <c r="AA170" s="29">
        <f t="shared" si="48"/>
        <v>298.37557939135871</v>
      </c>
      <c r="AB170" s="29">
        <f t="shared" si="48"/>
        <v>298.23334690575336</v>
      </c>
      <c r="AC170" s="29">
        <f t="shared" si="48"/>
        <v>297.2611671669444</v>
      </c>
      <c r="AD170" s="29">
        <f t="shared" si="48"/>
        <v>297.50276012671549</v>
      </c>
      <c r="AE170" s="29">
        <f t="shared" si="48"/>
        <v>297.26002218249869</v>
      </c>
      <c r="AF170" s="29">
        <f t="shared" si="48"/>
        <v>297.44016868604342</v>
      </c>
      <c r="AG170" s="29">
        <f t="shared" si="48"/>
        <v>297.46746434754783</v>
      </c>
      <c r="AH170" s="29">
        <f t="shared" si="48"/>
        <v>298.03918691665365</v>
      </c>
      <c r="AI170" s="29">
        <f t="shared" si="48"/>
        <v>297.26272288634044</v>
      </c>
    </row>
    <row r="171" spans="1:35">
      <c r="H171" s="20">
        <v>2017</v>
      </c>
      <c r="I171" s="29">
        <f t="shared" si="49"/>
        <v>295.75103598753248</v>
      </c>
      <c r="J171" s="29">
        <f t="shared" si="47"/>
        <v>298.31913510156369</v>
      </c>
      <c r="K171" s="29">
        <f t="shared" si="47"/>
        <v>298.09152889340578</v>
      </c>
      <c r="L171" s="29">
        <f t="shared" si="47"/>
        <v>297.71997172280169</v>
      </c>
      <c r="M171" s="29">
        <f t="shared" si="47"/>
        <v>297.56610483051975</v>
      </c>
      <c r="N171" s="29">
        <f t="shared" si="47"/>
        <v>297.55693489917701</v>
      </c>
      <c r="O171" s="29">
        <f t="shared" si="47"/>
        <v>297.04014022378419</v>
      </c>
      <c r="P171" s="29">
        <f t="shared" si="47"/>
        <v>297.36672096057907</v>
      </c>
      <c r="Q171" s="29">
        <f t="shared" si="47"/>
        <v>297.10533960550072</v>
      </c>
      <c r="R171" s="29">
        <f t="shared" si="47"/>
        <v>297.32307730280115</v>
      </c>
      <c r="S171" s="29">
        <f t="shared" si="47"/>
        <v>297.80909587921167</v>
      </c>
      <c r="T171" s="29">
        <f t="shared" si="47"/>
        <v>296.86692477366898</v>
      </c>
      <c r="U171" s="35">
        <f t="shared" si="50"/>
        <v>297.37633418171225</v>
      </c>
      <c r="W171" s="20">
        <v>2017</v>
      </c>
      <c r="X171" s="29">
        <f t="shared" si="51"/>
        <v>295.81268821395304</v>
      </c>
      <c r="Y171" s="29">
        <f t="shared" si="48"/>
        <v>298.38898891710221</v>
      </c>
      <c r="Z171" s="29">
        <f t="shared" si="48"/>
        <v>298.15792721398202</v>
      </c>
      <c r="AA171" s="29">
        <f t="shared" si="48"/>
        <v>297.7789234527113</v>
      </c>
      <c r="AB171" s="29">
        <f t="shared" si="48"/>
        <v>297.62112735326002</v>
      </c>
      <c r="AC171" s="29">
        <f t="shared" si="48"/>
        <v>297.61051609296499</v>
      </c>
      <c r="AD171" s="29">
        <f t="shared" si="48"/>
        <v>297.08801969443186</v>
      </c>
      <c r="AE171" s="29">
        <f t="shared" si="48"/>
        <v>297.41290391640541</v>
      </c>
      <c r="AF171" s="29">
        <f t="shared" si="48"/>
        <v>297.15484568941963</v>
      </c>
      <c r="AG171" s="29">
        <f t="shared" si="48"/>
        <v>297.37655521601255</v>
      </c>
      <c r="AH171" s="29">
        <f t="shared" si="48"/>
        <v>297.86569404636953</v>
      </c>
      <c r="AI171" s="29">
        <f t="shared" si="48"/>
        <v>296.92790493948564</v>
      </c>
    </row>
    <row r="172" spans="1:35">
      <c r="H172" s="20">
        <v>2018</v>
      </c>
      <c r="I172" s="29">
        <f t="shared" si="49"/>
        <v>295.25837584211092</v>
      </c>
      <c r="J172" s="29">
        <f t="shared" si="47"/>
        <v>297.83957427892324</v>
      </c>
      <c r="K172" s="29">
        <f t="shared" si="47"/>
        <v>297.61836941454231</v>
      </c>
      <c r="L172" s="29">
        <f t="shared" si="47"/>
        <v>297.28103178373101</v>
      </c>
      <c r="M172" s="29">
        <f t="shared" si="47"/>
        <v>297.57417916159852</v>
      </c>
      <c r="N172" s="29">
        <f t="shared" si="47"/>
        <v>297.04233558875052</v>
      </c>
      <c r="O172" s="29">
        <f t="shared" si="47"/>
        <v>297.10533960550072</v>
      </c>
      <c r="P172" s="29">
        <f t="shared" si="47"/>
        <v>296.86124261034797</v>
      </c>
      <c r="Q172" s="29">
        <f t="shared" si="47"/>
        <v>297.21597866360867</v>
      </c>
      <c r="R172" s="29">
        <f t="shared" si="47"/>
        <v>296.26973158674366</v>
      </c>
      <c r="S172" s="29">
        <f t="shared" si="47"/>
        <v>297.32955924871976</v>
      </c>
      <c r="T172" s="29">
        <f t="shared" si="47"/>
        <v>295.13514350360242</v>
      </c>
      <c r="U172" s="35">
        <f t="shared" si="50"/>
        <v>296.877571774015</v>
      </c>
      <c r="W172" s="20">
        <v>2018</v>
      </c>
      <c r="X172" s="29">
        <f t="shared" si="51"/>
        <v>295.31495649045428</v>
      </c>
      <c r="Y172" s="29">
        <f t="shared" si="48"/>
        <v>297.90583501367996</v>
      </c>
      <c r="Z172" s="29">
        <f t="shared" si="48"/>
        <v>297.67972912968594</v>
      </c>
      <c r="AA172" s="29">
        <f t="shared" si="48"/>
        <v>297.34007327339157</v>
      </c>
      <c r="AB172" s="29">
        <f t="shared" si="48"/>
        <v>297.63366817773169</v>
      </c>
      <c r="AC172" s="29">
        <f t="shared" si="48"/>
        <v>297.09683250524438</v>
      </c>
      <c r="AD172" s="29">
        <f t="shared" si="48"/>
        <v>297.15484568941963</v>
      </c>
      <c r="AE172" s="29">
        <f t="shared" si="48"/>
        <v>296.90931508001484</v>
      </c>
      <c r="AF172" s="29">
        <f t="shared" si="48"/>
        <v>297.26744506082275</v>
      </c>
      <c r="AG172" s="29">
        <f t="shared" si="48"/>
        <v>296.32079660717352</v>
      </c>
      <c r="AH172" s="29">
        <f t="shared" si="48"/>
        <v>297.38447449792477</v>
      </c>
      <c r="AI172" s="29">
        <f t="shared" si="48"/>
        <v>295.1925496787411</v>
      </c>
    </row>
    <row r="173" spans="1:35">
      <c r="I173">
        <f t="shared" ref="I173:T173" si="52">AVERAGE(I159:I172)</f>
        <v>293.73398499732042</v>
      </c>
      <c r="J173">
        <f t="shared" si="52"/>
        <v>296.8378608893583</v>
      </c>
      <c r="K173">
        <f t="shared" si="52"/>
        <v>298.45808903432641</v>
      </c>
      <c r="L173">
        <f t="shared" si="52"/>
        <v>298.41935092686424</v>
      </c>
      <c r="M173">
        <f t="shared" si="52"/>
        <v>298.23416566640157</v>
      </c>
      <c r="N173">
        <f t="shared" si="52"/>
        <v>297.44542955332514</v>
      </c>
      <c r="O173">
        <f t="shared" si="52"/>
        <v>296.89944154322109</v>
      </c>
      <c r="P173">
        <f t="shared" si="52"/>
        <v>296.79445620099733</v>
      </c>
      <c r="Q173">
        <f t="shared" si="52"/>
        <v>297.1319870536235</v>
      </c>
      <c r="R173">
        <f t="shared" si="52"/>
        <v>297.17459401207009</v>
      </c>
      <c r="S173">
        <f t="shared" si="52"/>
        <v>297.38426001088249</v>
      </c>
      <c r="T173">
        <f t="shared" si="52"/>
        <v>294.56009584368275</v>
      </c>
    </row>
    <row r="176" spans="1:35" ht="24" thickBot="1">
      <c r="H176" s="71" t="s">
        <v>26</v>
      </c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W176" s="71" t="s">
        <v>26</v>
      </c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</row>
    <row r="177" spans="8:36">
      <c r="H177" s="1"/>
      <c r="I177" s="15" t="s">
        <v>1</v>
      </c>
      <c r="J177" s="15" t="s">
        <v>2</v>
      </c>
      <c r="K177" s="15" t="s">
        <v>3</v>
      </c>
      <c r="L177" s="15" t="s">
        <v>4</v>
      </c>
      <c r="M177" s="15" t="s">
        <v>5</v>
      </c>
      <c r="N177" s="15" t="s">
        <v>6</v>
      </c>
      <c r="O177" s="15" t="s">
        <v>7</v>
      </c>
      <c r="P177" s="15" t="s">
        <v>8</v>
      </c>
      <c r="Q177" s="15" t="s">
        <v>9</v>
      </c>
      <c r="R177" s="15" t="s">
        <v>10</v>
      </c>
      <c r="S177" s="15" t="s">
        <v>11</v>
      </c>
      <c r="T177" s="16" t="s">
        <v>12</v>
      </c>
      <c r="U177" s="31" t="s">
        <v>27</v>
      </c>
      <c r="W177" s="1"/>
      <c r="X177" s="15" t="s">
        <v>1</v>
      </c>
      <c r="Y177" s="15" t="s">
        <v>2</v>
      </c>
      <c r="Z177" s="15" t="s">
        <v>3</v>
      </c>
      <c r="AA177" s="15" t="s">
        <v>4</v>
      </c>
      <c r="AB177" s="15" t="s">
        <v>5</v>
      </c>
      <c r="AC177" s="15" t="s">
        <v>6</v>
      </c>
      <c r="AD177" s="15" t="s">
        <v>7</v>
      </c>
      <c r="AE177" s="15" t="s">
        <v>8</v>
      </c>
      <c r="AF177" s="15" t="s">
        <v>9</v>
      </c>
      <c r="AG177" s="15" t="s">
        <v>10</v>
      </c>
      <c r="AH177" s="15" t="s">
        <v>11</v>
      </c>
      <c r="AI177" s="16" t="s">
        <v>12</v>
      </c>
      <c r="AJ177" s="31" t="s">
        <v>27</v>
      </c>
    </row>
    <row r="178" spans="8:36">
      <c r="H178" s="4">
        <v>2005</v>
      </c>
      <c r="I178" s="29">
        <f>B18*(1000/B86)^(0.2854*(1-0.28*(10^-3)*I141))*EXP(((3.376/I159)-0.00254)*I141*(1+0.81*(10^-3)*I141))</f>
        <v>346.70539005915111</v>
      </c>
      <c r="J178" s="29">
        <f t="shared" ref="J178:T191" si="53">C18*(1000/C86)^(0.2854*(1-0.28*(10^-3)*J141))*EXP(((3.376/J159)-0.00254)*J141*(1+0.81*(10^-3)*J141))</f>
        <v>366.23818130145963</v>
      </c>
      <c r="K178" s="29">
        <f t="shared" si="53"/>
        <v>367.22734026460773</v>
      </c>
      <c r="L178" s="29">
        <f t="shared" si="53"/>
        <v>368.93862814245597</v>
      </c>
      <c r="M178" s="29">
        <f t="shared" si="53"/>
        <v>363.34421285703127</v>
      </c>
      <c r="N178" s="29">
        <f t="shared" si="53"/>
        <v>358.03338436124943</v>
      </c>
      <c r="O178" s="29">
        <f t="shared" si="53"/>
        <v>355.81256777781061</v>
      </c>
      <c r="P178" s="29">
        <f t="shared" si="53"/>
        <v>351.4061568220153</v>
      </c>
      <c r="Q178" s="29">
        <f t="shared" si="53"/>
        <v>356.85846755724037</v>
      </c>
      <c r="R178" s="29">
        <f t="shared" si="53"/>
        <v>355.58212450400129</v>
      </c>
      <c r="S178" s="29">
        <f>L18*(1000/L86)^(0.2854*(1-0.28*(10^-3)*S141))*EXP(((3.376/S159)-0.00254)*S141*(1+0.81*(10^-3)*S141))</f>
        <v>361.03580208215351</v>
      </c>
      <c r="T178" s="29">
        <f t="shared" si="53"/>
        <v>349.50621735829668</v>
      </c>
      <c r="U178" s="30">
        <f>AVERAGE(I178:T178)</f>
        <v>358.39070609062281</v>
      </c>
      <c r="W178" s="4">
        <v>2005</v>
      </c>
      <c r="X178" s="29">
        <f>B18*(1000/B86)^(0.2854*(1-0.28*(10^-3)*I141))*EXP(((3.376/X159)-0.00254)*I141*(1+0.81*(10^-3)*I141))</f>
        <v>346.69366135808804</v>
      </c>
      <c r="Y178" s="29">
        <f t="shared" ref="Y178:AI191" si="54">C18*(1000/C86)^(0.2854*(1-0.28*(10^-3)*J141))*EXP(((3.376/Y159)-0.00254)*J141*(1+0.81*(10^-3)*J141))</f>
        <v>366.21669503614118</v>
      </c>
      <c r="Z178" s="29">
        <f t="shared" si="54"/>
        <v>367.20779105962242</v>
      </c>
      <c r="AA178" s="29">
        <f t="shared" si="54"/>
        <v>368.91788140491201</v>
      </c>
      <c r="AB178" s="29">
        <f t="shared" si="54"/>
        <v>363.32695770174422</v>
      </c>
      <c r="AC178" s="29">
        <f t="shared" si="54"/>
        <v>358.01918320934953</v>
      </c>
      <c r="AD178" s="29">
        <f t="shared" si="54"/>
        <v>355.79984107196202</v>
      </c>
      <c r="AE178" s="29">
        <f t="shared" si="54"/>
        <v>351.39535723537864</v>
      </c>
      <c r="AF178" s="29">
        <f t="shared" si="54"/>
        <v>356.8448669564491</v>
      </c>
      <c r="AG178" s="29">
        <f t="shared" si="54"/>
        <v>355.56880153959793</v>
      </c>
      <c r="AH178" s="29">
        <f t="shared" si="54"/>
        <v>361.01945523364719</v>
      </c>
      <c r="AI178" s="29">
        <f t="shared" si="54"/>
        <v>349.49386120386208</v>
      </c>
      <c r="AJ178" s="30">
        <f>AVERAGE(X178:AI178)</f>
        <v>358.37536275089616</v>
      </c>
    </row>
    <row r="179" spans="8:36">
      <c r="H179" s="4">
        <v>2006</v>
      </c>
      <c r="I179" s="29">
        <f t="shared" ref="I179:I191" si="55">B19*(1000/B87)^(0.2854*(1-0.28*(10^-3)*I142))*EXP(((3.376/I160)-0.00254)*I142*(1+0.81*(10^-3)*I142))</f>
        <v>351.18948250440525</v>
      </c>
      <c r="J179" s="29">
        <f t="shared" si="53"/>
        <v>357.95493531362706</v>
      </c>
      <c r="K179" s="29">
        <f t="shared" si="53"/>
        <v>363.58864390859304</v>
      </c>
      <c r="L179" s="29">
        <f t="shared" si="53"/>
        <v>363.64078167543192</v>
      </c>
      <c r="M179" s="29">
        <f t="shared" si="53"/>
        <v>359.39753558170628</v>
      </c>
      <c r="N179" s="29">
        <f t="shared" si="53"/>
        <v>359.38805963108121</v>
      </c>
      <c r="O179" s="29">
        <f t="shared" si="53"/>
        <v>354.00821852526258</v>
      </c>
      <c r="P179" s="29">
        <f t="shared" si="53"/>
        <v>352.79484543386206</v>
      </c>
      <c r="Q179" s="29">
        <f t="shared" si="53"/>
        <v>354.11229684846813</v>
      </c>
      <c r="R179" s="29">
        <f t="shared" si="53"/>
        <v>358.2819163245502</v>
      </c>
      <c r="S179" s="29">
        <f t="shared" si="53"/>
        <v>360.1964087904305</v>
      </c>
      <c r="T179" s="29">
        <f t="shared" si="53"/>
        <v>345.26060926958633</v>
      </c>
      <c r="U179" s="30">
        <f t="shared" ref="U179:U191" si="56">AVERAGE(I179:T179)</f>
        <v>356.65114448391705</v>
      </c>
      <c r="W179" s="4">
        <v>2006</v>
      </c>
      <c r="X179" s="29">
        <f t="shared" ref="X179:X191" si="57">B19*(1000/B87)^(0.2854*(1-0.28*(10^-3)*I142))*EXP(((3.376/X160)-0.00254)*I142*(1+0.81*(10^-3)*I142))</f>
        <v>351.1754399162823</v>
      </c>
      <c r="Y179" s="29">
        <f t="shared" si="54"/>
        <v>357.9383334228973</v>
      </c>
      <c r="Z179" s="29">
        <f t="shared" si="54"/>
        <v>363.57114036176654</v>
      </c>
      <c r="AA179" s="29">
        <f t="shared" si="54"/>
        <v>363.62308340804884</v>
      </c>
      <c r="AB179" s="29">
        <f t="shared" si="54"/>
        <v>359.38236439907865</v>
      </c>
      <c r="AC179" s="29">
        <f t="shared" si="54"/>
        <v>359.37299190314735</v>
      </c>
      <c r="AD179" s="29">
        <f t="shared" si="54"/>
        <v>353.99587330651701</v>
      </c>
      <c r="AE179" s="29">
        <f t="shared" si="54"/>
        <v>352.78299455792899</v>
      </c>
      <c r="AF179" s="29">
        <f t="shared" si="54"/>
        <v>354.09997728845093</v>
      </c>
      <c r="AG179" s="29">
        <f t="shared" si="54"/>
        <v>358.26727395264425</v>
      </c>
      <c r="AH179" s="29">
        <f t="shared" si="54"/>
        <v>360.1805613788714</v>
      </c>
      <c r="AI179" s="29">
        <f t="shared" si="54"/>
        <v>345.24900261931168</v>
      </c>
      <c r="AJ179" s="30">
        <f t="shared" ref="AJ179:AJ191" si="58">AVERAGE(X179:AI179)</f>
        <v>356.63658637624548</v>
      </c>
    </row>
    <row r="180" spans="8:36">
      <c r="H180" s="4">
        <v>2007</v>
      </c>
      <c r="I180" s="29">
        <f t="shared" si="55"/>
        <v>347.72948455634878</v>
      </c>
      <c r="J180" s="29">
        <f t="shared" si="53"/>
        <v>359.86699421187672</v>
      </c>
      <c r="K180" s="29">
        <f t="shared" si="53"/>
        <v>364.59305720384179</v>
      </c>
      <c r="L180" s="29">
        <f t="shared" si="53"/>
        <v>360.85565031132421</v>
      </c>
      <c r="M180" s="29">
        <f t="shared" si="53"/>
        <v>362.65313823236534</v>
      </c>
      <c r="N180" s="29">
        <f t="shared" si="53"/>
        <v>355.85901832021557</v>
      </c>
      <c r="O180" s="29">
        <f t="shared" si="53"/>
        <v>352.89744240403945</v>
      </c>
      <c r="P180" s="29">
        <f t="shared" si="53"/>
        <v>351.75744445516227</v>
      </c>
      <c r="Q180" s="29">
        <f t="shared" si="53"/>
        <v>354.22292190624296</v>
      </c>
      <c r="R180" s="29">
        <f t="shared" si="53"/>
        <v>354.49576745815534</v>
      </c>
      <c r="S180" s="29">
        <f t="shared" si="53"/>
        <v>359.95273471145333</v>
      </c>
      <c r="T180" s="29">
        <f t="shared" si="53"/>
        <v>347.57400504419718</v>
      </c>
      <c r="U180" s="30">
        <f t="shared" si="56"/>
        <v>356.03813823460194</v>
      </c>
      <c r="W180" s="4">
        <v>2007</v>
      </c>
      <c r="X180" s="29">
        <f t="shared" si="57"/>
        <v>347.71706372784968</v>
      </c>
      <c r="Y180" s="29">
        <f t="shared" si="54"/>
        <v>359.84879852058958</v>
      </c>
      <c r="Z180" s="29">
        <f t="shared" si="54"/>
        <v>364.57319134607519</v>
      </c>
      <c r="AA180" s="29">
        <f t="shared" si="54"/>
        <v>360.83946414136813</v>
      </c>
      <c r="AB180" s="29">
        <f t="shared" si="54"/>
        <v>362.63617000166232</v>
      </c>
      <c r="AC180" s="29">
        <f t="shared" si="54"/>
        <v>355.84568773902026</v>
      </c>
      <c r="AD180" s="29">
        <f t="shared" si="54"/>
        <v>352.88548352596058</v>
      </c>
      <c r="AE180" s="29">
        <f t="shared" si="54"/>
        <v>351.74607136653754</v>
      </c>
      <c r="AF180" s="29">
        <f t="shared" si="54"/>
        <v>354.21040751545348</v>
      </c>
      <c r="AG180" s="29">
        <f t="shared" si="54"/>
        <v>354.48282762314312</v>
      </c>
      <c r="AH180" s="29">
        <f t="shared" si="54"/>
        <v>359.93680513869839</v>
      </c>
      <c r="AI180" s="29">
        <f t="shared" si="54"/>
        <v>347.5628520395436</v>
      </c>
      <c r="AJ180" s="30">
        <f t="shared" si="58"/>
        <v>356.02373522382521</v>
      </c>
    </row>
    <row r="181" spans="8:36">
      <c r="H181" s="4">
        <v>2008</v>
      </c>
      <c r="I181" s="29">
        <f t="shared" si="55"/>
        <v>345.14855912369165</v>
      </c>
      <c r="J181" s="29">
        <f t="shared" si="53"/>
        <v>357.35431359273571</v>
      </c>
      <c r="K181" s="29">
        <f t="shared" si="53"/>
        <v>366.2836965512447</v>
      </c>
      <c r="L181" s="29">
        <f t="shared" si="53"/>
        <v>362.64195133854599</v>
      </c>
      <c r="M181" s="29">
        <f t="shared" si="53"/>
        <v>360.84867319291919</v>
      </c>
      <c r="N181" s="29">
        <f t="shared" si="53"/>
        <v>355.91429125858701</v>
      </c>
      <c r="O181" s="29">
        <f t="shared" si="53"/>
        <v>354.45130526149461</v>
      </c>
      <c r="P181" s="29">
        <f t="shared" si="53"/>
        <v>355.53532718806906</v>
      </c>
      <c r="Q181" s="29">
        <f t="shared" si="53"/>
        <v>358.24748541427664</v>
      </c>
      <c r="R181" s="29">
        <f t="shared" si="53"/>
        <v>357.30097213419253</v>
      </c>
      <c r="S181" s="29">
        <f t="shared" si="53"/>
        <v>360.19432000135436</v>
      </c>
      <c r="T181" s="29">
        <f t="shared" si="53"/>
        <v>354.81929820618558</v>
      </c>
      <c r="U181" s="30">
        <f t="shared" si="56"/>
        <v>357.39501610527481</v>
      </c>
      <c r="W181" s="4">
        <v>2008</v>
      </c>
      <c r="X181" s="29">
        <f t="shared" si="57"/>
        <v>345.13778603264745</v>
      </c>
      <c r="Y181" s="29">
        <f t="shared" si="54"/>
        <v>357.33733644661163</v>
      </c>
      <c r="Z181" s="29">
        <f t="shared" si="54"/>
        <v>366.26447162540916</v>
      </c>
      <c r="AA181" s="29">
        <f t="shared" si="54"/>
        <v>362.62502830516809</v>
      </c>
      <c r="AB181" s="29">
        <f t="shared" si="54"/>
        <v>360.83246699606599</v>
      </c>
      <c r="AC181" s="29">
        <f t="shared" si="54"/>
        <v>355.90062430903947</v>
      </c>
      <c r="AD181" s="29">
        <f t="shared" si="54"/>
        <v>354.43902914169297</v>
      </c>
      <c r="AE181" s="29">
        <f t="shared" si="54"/>
        <v>355.52251959594372</v>
      </c>
      <c r="AF181" s="29">
        <f t="shared" si="54"/>
        <v>358.23299331654601</v>
      </c>
      <c r="AG181" s="29">
        <f t="shared" si="54"/>
        <v>357.28656234941496</v>
      </c>
      <c r="AH181" s="29">
        <f t="shared" si="54"/>
        <v>360.17791584079282</v>
      </c>
      <c r="AI181" s="29">
        <f t="shared" si="54"/>
        <v>354.80484022749948</v>
      </c>
      <c r="AJ181" s="30">
        <f t="shared" si="58"/>
        <v>357.38013118223603</v>
      </c>
    </row>
    <row r="182" spans="8:36">
      <c r="H182" s="4">
        <v>2009</v>
      </c>
      <c r="I182" s="29">
        <f t="shared" si="55"/>
        <v>348.4307014122158</v>
      </c>
      <c r="J182" s="29">
        <f t="shared" si="53"/>
        <v>357.26551086391584</v>
      </c>
      <c r="K182" s="29">
        <f t="shared" si="53"/>
        <v>367.64818185061506</v>
      </c>
      <c r="L182" s="29">
        <f t="shared" si="53"/>
        <v>362.18606712208015</v>
      </c>
      <c r="M182" s="29">
        <f t="shared" si="53"/>
        <v>361.32019915278818</v>
      </c>
      <c r="N182" s="29">
        <f t="shared" si="53"/>
        <v>357.65331342236442</v>
      </c>
      <c r="O182" s="29">
        <f t="shared" si="53"/>
        <v>353.94590999379892</v>
      </c>
      <c r="P182" s="29">
        <f t="shared" si="53"/>
        <v>353.07908164909281</v>
      </c>
      <c r="Q182" s="29">
        <f t="shared" si="53"/>
        <v>355.03735392245699</v>
      </c>
      <c r="R182" s="29">
        <f t="shared" si="53"/>
        <v>355.94733751402447</v>
      </c>
      <c r="S182" s="29">
        <f t="shared" si="53"/>
        <v>356.16615155426655</v>
      </c>
      <c r="T182" s="29">
        <f t="shared" si="53"/>
        <v>341.84945655245929</v>
      </c>
      <c r="U182" s="30">
        <f t="shared" si="56"/>
        <v>355.87743875083987</v>
      </c>
      <c r="W182" s="4">
        <v>2009</v>
      </c>
      <c r="X182" s="29">
        <f t="shared" si="57"/>
        <v>348.41761911896509</v>
      </c>
      <c r="Y182" s="29">
        <f t="shared" si="54"/>
        <v>357.2490747377376</v>
      </c>
      <c r="Z182" s="29">
        <f t="shared" si="54"/>
        <v>367.62722592401451</v>
      </c>
      <c r="AA182" s="29">
        <f t="shared" si="54"/>
        <v>362.16859553153563</v>
      </c>
      <c r="AB182" s="29">
        <f t="shared" si="54"/>
        <v>361.30358863867457</v>
      </c>
      <c r="AC182" s="29">
        <f t="shared" si="54"/>
        <v>357.63865179963864</v>
      </c>
      <c r="AD182" s="29">
        <f t="shared" si="54"/>
        <v>353.93334733637568</v>
      </c>
      <c r="AE182" s="29">
        <f t="shared" si="54"/>
        <v>353.06716932547749</v>
      </c>
      <c r="AF182" s="29">
        <f t="shared" si="54"/>
        <v>355.02400546377777</v>
      </c>
      <c r="AG182" s="29">
        <f t="shared" si="54"/>
        <v>355.9334984514644</v>
      </c>
      <c r="AH182" s="29">
        <f t="shared" si="54"/>
        <v>356.15212381264803</v>
      </c>
      <c r="AI182" s="29">
        <f t="shared" si="54"/>
        <v>341.83959250121018</v>
      </c>
      <c r="AJ182" s="30">
        <f t="shared" si="58"/>
        <v>355.86287438679341</v>
      </c>
    </row>
    <row r="183" spans="8:36">
      <c r="H183" s="4">
        <v>2010</v>
      </c>
      <c r="I183" s="29">
        <f t="shared" si="55"/>
        <v>351.30390401619866</v>
      </c>
      <c r="J183" s="29">
        <f t="shared" si="53"/>
        <v>358.81768835344752</v>
      </c>
      <c r="K183" s="29">
        <f t="shared" si="53"/>
        <v>366.19842830214316</v>
      </c>
      <c r="L183" s="29">
        <f t="shared" si="53"/>
        <v>367.9056729973031</v>
      </c>
      <c r="M183" s="29">
        <f t="shared" si="53"/>
        <v>363.20549793064544</v>
      </c>
      <c r="N183" s="29">
        <f t="shared" si="53"/>
        <v>358.16285558675924</v>
      </c>
      <c r="O183" s="29">
        <f t="shared" si="53"/>
        <v>354.78951570857993</v>
      </c>
      <c r="P183" s="29">
        <f t="shared" si="53"/>
        <v>353.68620684378897</v>
      </c>
      <c r="Q183" s="29">
        <f t="shared" si="53"/>
        <v>353.31021391793519</v>
      </c>
      <c r="R183" s="29">
        <f t="shared" si="53"/>
        <v>358.36905729547277</v>
      </c>
      <c r="S183" s="29">
        <f t="shared" si="53"/>
        <v>353.73763664934472</v>
      </c>
      <c r="T183" s="29">
        <f t="shared" si="53"/>
        <v>352.95141292732308</v>
      </c>
      <c r="U183" s="30">
        <f t="shared" si="56"/>
        <v>357.70317421074515</v>
      </c>
      <c r="W183" s="4">
        <v>2010</v>
      </c>
      <c r="X183" s="29">
        <f t="shared" si="57"/>
        <v>351.28874640934004</v>
      </c>
      <c r="Y183" s="29">
        <f t="shared" si="54"/>
        <v>358.79986034020311</v>
      </c>
      <c r="Z183" s="29">
        <f t="shared" si="54"/>
        <v>366.17816792155242</v>
      </c>
      <c r="AA183" s="29">
        <f t="shared" si="54"/>
        <v>367.88487715859253</v>
      </c>
      <c r="AB183" s="29">
        <f t="shared" si="54"/>
        <v>363.18782269568936</v>
      </c>
      <c r="AC183" s="29">
        <f t="shared" si="54"/>
        <v>358.14830623046265</v>
      </c>
      <c r="AD183" s="29">
        <f t="shared" si="54"/>
        <v>354.77659953150101</v>
      </c>
      <c r="AE183" s="29">
        <f t="shared" si="54"/>
        <v>353.6740569611552</v>
      </c>
      <c r="AF183" s="29">
        <f t="shared" si="54"/>
        <v>353.29783686538855</v>
      </c>
      <c r="AG183" s="29">
        <f t="shared" si="54"/>
        <v>358.35388832717871</v>
      </c>
      <c r="AH183" s="29">
        <f t="shared" si="54"/>
        <v>353.72410899216629</v>
      </c>
      <c r="AI183" s="29">
        <f t="shared" si="54"/>
        <v>352.93623450886952</v>
      </c>
      <c r="AJ183" s="30">
        <f t="shared" si="58"/>
        <v>357.68754216184158</v>
      </c>
    </row>
    <row r="184" spans="8:36">
      <c r="H184" s="4">
        <v>2011</v>
      </c>
      <c r="I184" s="29">
        <f t="shared" si="55"/>
        <v>348.52742311690503</v>
      </c>
      <c r="J184" s="29">
        <f t="shared" si="53"/>
        <v>357.67946006555411</v>
      </c>
      <c r="K184" s="29">
        <f t="shared" si="53"/>
        <v>361.26665540095803</v>
      </c>
      <c r="L184" s="29">
        <f t="shared" si="53"/>
        <v>364.04449308157996</v>
      </c>
      <c r="M184" s="29">
        <f t="shared" si="53"/>
        <v>364.21602184363763</v>
      </c>
      <c r="N184" s="29">
        <f t="shared" si="53"/>
        <v>358.79430950231568</v>
      </c>
      <c r="O184" s="29">
        <f t="shared" si="53"/>
        <v>353.00392161237278</v>
      </c>
      <c r="P184" s="29">
        <f t="shared" si="53"/>
        <v>353.33570931113576</v>
      </c>
      <c r="Q184" s="29">
        <f t="shared" si="53"/>
        <v>356.36670079599992</v>
      </c>
      <c r="R184" s="29">
        <f t="shared" si="53"/>
        <v>358.75954898288973</v>
      </c>
      <c r="S184" s="29">
        <f t="shared" si="53"/>
        <v>361.7485174186553</v>
      </c>
      <c r="T184" s="29">
        <f t="shared" si="53"/>
        <v>357.04550434929376</v>
      </c>
      <c r="U184" s="30">
        <f t="shared" si="56"/>
        <v>357.89902212344145</v>
      </c>
      <c r="W184" s="4">
        <v>2011</v>
      </c>
      <c r="X184" s="29">
        <f t="shared" si="57"/>
        <v>348.51517606689009</v>
      </c>
      <c r="Y184" s="29">
        <f t="shared" si="54"/>
        <v>357.66360231590187</v>
      </c>
      <c r="Z184" s="29">
        <f t="shared" si="54"/>
        <v>361.249806688229</v>
      </c>
      <c r="AA184" s="29">
        <f t="shared" si="54"/>
        <v>364.02638543008368</v>
      </c>
      <c r="AB184" s="29">
        <f t="shared" si="54"/>
        <v>364.19816420013939</v>
      </c>
      <c r="AC184" s="29">
        <f t="shared" si="54"/>
        <v>358.77975814078451</v>
      </c>
      <c r="AD184" s="29">
        <f t="shared" si="54"/>
        <v>352.9923551613885</v>
      </c>
      <c r="AE184" s="29">
        <f t="shared" si="54"/>
        <v>353.32396693132756</v>
      </c>
      <c r="AF184" s="29">
        <f t="shared" si="54"/>
        <v>356.35326581584866</v>
      </c>
      <c r="AG184" s="29">
        <f t="shared" si="54"/>
        <v>358.74509511126126</v>
      </c>
      <c r="AH184" s="29">
        <f t="shared" si="54"/>
        <v>361.73164222104651</v>
      </c>
      <c r="AI184" s="29">
        <f t="shared" si="54"/>
        <v>357.02979814286437</v>
      </c>
      <c r="AJ184" s="30">
        <f t="shared" si="58"/>
        <v>357.8840846854805</v>
      </c>
    </row>
    <row r="185" spans="8:36">
      <c r="H185" s="4">
        <v>2012</v>
      </c>
      <c r="I185" s="29">
        <f t="shared" si="55"/>
        <v>352.63147387454609</v>
      </c>
      <c r="J185" s="29">
        <f t="shared" si="53"/>
        <v>369.69561280926143</v>
      </c>
      <c r="K185" s="29">
        <f t="shared" si="53"/>
        <v>371.58099804784774</v>
      </c>
      <c r="L185" s="29">
        <f t="shared" si="53"/>
        <v>365.82435277405</v>
      </c>
      <c r="M185" s="29">
        <f t="shared" si="53"/>
        <v>362.80832996971219</v>
      </c>
      <c r="N185" s="29">
        <f t="shared" si="53"/>
        <v>359.97139701745738</v>
      </c>
      <c r="O185" s="29">
        <f t="shared" si="53"/>
        <v>353.72505620115084</v>
      </c>
      <c r="P185" s="29">
        <f t="shared" si="53"/>
        <v>354.52522833729364</v>
      </c>
      <c r="Q185" s="29">
        <f t="shared" si="53"/>
        <v>355.75449269004645</v>
      </c>
      <c r="R185" s="29">
        <f t="shared" si="53"/>
        <v>359.78931890530055</v>
      </c>
      <c r="S185" s="29">
        <f t="shared" si="53"/>
        <v>359.46722013946817</v>
      </c>
      <c r="T185" s="29">
        <f t="shared" si="53"/>
        <v>353.48966530663284</v>
      </c>
      <c r="U185" s="30">
        <f t="shared" si="56"/>
        <v>359.93859550606402</v>
      </c>
      <c r="W185" s="4">
        <v>2012</v>
      </c>
      <c r="X185" s="29">
        <f t="shared" si="57"/>
        <v>352.61727337711147</v>
      </c>
      <c r="Y185" s="29">
        <f t="shared" si="54"/>
        <v>369.67407538997992</v>
      </c>
      <c r="Z185" s="29">
        <f t="shared" si="54"/>
        <v>371.55771565112184</v>
      </c>
      <c r="AA185" s="29">
        <f t="shared" si="54"/>
        <v>365.80558477152431</v>
      </c>
      <c r="AB185" s="29">
        <f t="shared" si="54"/>
        <v>362.79123052453861</v>
      </c>
      <c r="AC185" s="29">
        <f t="shared" si="54"/>
        <v>359.95604751188409</v>
      </c>
      <c r="AD185" s="29">
        <f t="shared" si="54"/>
        <v>353.71301843930542</v>
      </c>
      <c r="AE185" s="29">
        <f t="shared" si="54"/>
        <v>354.51282706769786</v>
      </c>
      <c r="AF185" s="29">
        <f t="shared" si="54"/>
        <v>355.7413885094511</v>
      </c>
      <c r="AG185" s="29">
        <f t="shared" si="54"/>
        <v>359.77398251605149</v>
      </c>
      <c r="AH185" s="29">
        <f t="shared" si="54"/>
        <v>359.45146176655123</v>
      </c>
      <c r="AI185" s="29">
        <f t="shared" si="54"/>
        <v>353.47536712328997</v>
      </c>
      <c r="AJ185" s="30">
        <f t="shared" si="58"/>
        <v>359.92249772070892</v>
      </c>
    </row>
    <row r="186" spans="8:36">
      <c r="H186" s="4">
        <v>2013</v>
      </c>
      <c r="I186" s="29">
        <f t="shared" si="55"/>
        <v>355.34362479626054</v>
      </c>
      <c r="J186" s="29">
        <f t="shared" si="53"/>
        <v>354.74457502392482</v>
      </c>
      <c r="K186" s="29">
        <f t="shared" si="53"/>
        <v>366.01510692512397</v>
      </c>
      <c r="L186" s="29">
        <f t="shared" si="53"/>
        <v>364.78596476464975</v>
      </c>
      <c r="M186" s="29">
        <f t="shared" si="53"/>
        <v>364.01674321054628</v>
      </c>
      <c r="N186" s="29">
        <f t="shared" si="53"/>
        <v>360.07932984343603</v>
      </c>
      <c r="O186" s="29">
        <f t="shared" si="53"/>
        <v>353.51567043294915</v>
      </c>
      <c r="P186" s="29">
        <f t="shared" si="53"/>
        <v>352.52870300032322</v>
      </c>
      <c r="Q186" s="29">
        <f t="shared" si="53"/>
        <v>356.02414397505288</v>
      </c>
      <c r="R186" s="29">
        <f t="shared" si="53"/>
        <v>355.28282267957127</v>
      </c>
      <c r="S186" s="29">
        <f t="shared" si="53"/>
        <v>354.22954001352332</v>
      </c>
      <c r="T186" s="29">
        <f t="shared" si="53"/>
        <v>349.93725176239707</v>
      </c>
      <c r="U186" s="30">
        <f t="shared" si="56"/>
        <v>357.20862303564655</v>
      </c>
      <c r="W186" s="4">
        <v>2013</v>
      </c>
      <c r="X186" s="29">
        <f t="shared" si="57"/>
        <v>355.32785403370661</v>
      </c>
      <c r="Y186" s="29">
        <f t="shared" si="54"/>
        <v>354.72961964792216</v>
      </c>
      <c r="Z186" s="29">
        <f t="shared" si="54"/>
        <v>365.99610971041903</v>
      </c>
      <c r="AA186" s="29">
        <f t="shared" si="54"/>
        <v>364.76752944721784</v>
      </c>
      <c r="AB186" s="29">
        <f t="shared" si="54"/>
        <v>363.99900610289205</v>
      </c>
      <c r="AC186" s="29">
        <f t="shared" si="54"/>
        <v>360.06402543895922</v>
      </c>
      <c r="AD186" s="29">
        <f t="shared" si="54"/>
        <v>353.50372195637851</v>
      </c>
      <c r="AE186" s="29">
        <f t="shared" si="54"/>
        <v>352.51731816106053</v>
      </c>
      <c r="AF186" s="29">
        <f t="shared" si="54"/>
        <v>356.01088078655448</v>
      </c>
      <c r="AG186" s="29">
        <f t="shared" si="54"/>
        <v>355.26961879305486</v>
      </c>
      <c r="AH186" s="29">
        <f t="shared" si="54"/>
        <v>354.21693730157244</v>
      </c>
      <c r="AI186" s="29">
        <f t="shared" si="54"/>
        <v>349.92504870111611</v>
      </c>
      <c r="AJ186" s="30">
        <f t="shared" si="58"/>
        <v>357.19397250673779</v>
      </c>
    </row>
    <row r="187" spans="8:36">
      <c r="H187" s="4">
        <v>2014</v>
      </c>
      <c r="I187" s="29">
        <f t="shared" si="55"/>
        <v>349.15418427693567</v>
      </c>
      <c r="J187" s="29">
        <f t="shared" si="53"/>
        <v>354.67869881880273</v>
      </c>
      <c r="K187" s="29">
        <f t="shared" si="53"/>
        <v>358.0949146005558</v>
      </c>
      <c r="L187" s="29">
        <f t="shared" si="53"/>
        <v>360.95709712644407</v>
      </c>
      <c r="M187" s="29">
        <f t="shared" si="53"/>
        <v>360.91475932665367</v>
      </c>
      <c r="N187" s="29">
        <f t="shared" si="53"/>
        <v>355.06719602072707</v>
      </c>
      <c r="O187" s="29">
        <f t="shared" si="53"/>
        <v>350.94787790298557</v>
      </c>
      <c r="P187" s="29">
        <f t="shared" si="53"/>
        <v>351.79200454602591</v>
      </c>
      <c r="Q187" s="29">
        <f t="shared" si="53"/>
        <v>353.83202114752959</v>
      </c>
      <c r="R187" s="29">
        <f t="shared" si="53"/>
        <v>355.28700651891995</v>
      </c>
      <c r="S187" s="29">
        <f t="shared" si="53"/>
        <v>355.13884844444738</v>
      </c>
      <c r="T187" s="29">
        <f t="shared" si="53"/>
        <v>349.3976850517696</v>
      </c>
      <c r="U187" s="30">
        <f t="shared" si="56"/>
        <v>354.60519114848307</v>
      </c>
      <c r="W187" s="4">
        <v>2014</v>
      </c>
      <c r="X187" s="29">
        <f t="shared" si="57"/>
        <v>349.14109454892434</v>
      </c>
      <c r="Y187" s="29">
        <f t="shared" si="54"/>
        <v>354.66346404859269</v>
      </c>
      <c r="Z187" s="29">
        <f t="shared" si="54"/>
        <v>358.07972470608644</v>
      </c>
      <c r="AA187" s="29">
        <f t="shared" si="54"/>
        <v>360.94085310501134</v>
      </c>
      <c r="AB187" s="29">
        <f t="shared" si="54"/>
        <v>360.89864830031598</v>
      </c>
      <c r="AC187" s="29">
        <f t="shared" si="54"/>
        <v>355.05399343681307</v>
      </c>
      <c r="AD187" s="29">
        <f t="shared" si="54"/>
        <v>350.93701469786674</v>
      </c>
      <c r="AE187" s="29">
        <f t="shared" si="54"/>
        <v>351.78088764712055</v>
      </c>
      <c r="AF187" s="29">
        <f t="shared" si="54"/>
        <v>353.81990969295146</v>
      </c>
      <c r="AG187" s="29">
        <f t="shared" si="54"/>
        <v>355.27390706559584</v>
      </c>
      <c r="AH187" s="29">
        <f t="shared" si="54"/>
        <v>355.12529778914262</v>
      </c>
      <c r="AI187" s="29">
        <f t="shared" si="54"/>
        <v>349.38521463279852</v>
      </c>
      <c r="AJ187" s="30">
        <f t="shared" si="58"/>
        <v>354.59166747260161</v>
      </c>
    </row>
    <row r="188" spans="8:36" ht="15.75" thickBot="1">
      <c r="H188" s="6">
        <v>2015</v>
      </c>
      <c r="I188" s="29">
        <f t="shared" si="55"/>
        <v>344.24769327261191</v>
      </c>
      <c r="J188" s="29">
        <f t="shared" si="53"/>
        <v>359.77461265492911</v>
      </c>
      <c r="K188" s="29">
        <f t="shared" si="53"/>
        <v>361.73693781764143</v>
      </c>
      <c r="L188" s="29">
        <f t="shared" si="53"/>
        <v>364.28045041974224</v>
      </c>
      <c r="M188" s="29">
        <f t="shared" si="53"/>
        <v>362.88169347858826</v>
      </c>
      <c r="N188" s="29">
        <f t="shared" si="53"/>
        <v>354.61996189947229</v>
      </c>
      <c r="O188" s="29">
        <f t="shared" si="53"/>
        <v>352.85093638377009</v>
      </c>
      <c r="P188" s="29">
        <f t="shared" si="53"/>
        <v>352.2275101022542</v>
      </c>
      <c r="Q188" s="29">
        <f t="shared" si="53"/>
        <v>355.13456990760164</v>
      </c>
      <c r="R188" s="29">
        <f t="shared" si="53"/>
        <v>356.37745387550291</v>
      </c>
      <c r="S188" s="29">
        <f t="shared" si="53"/>
        <v>361.12289368164784</v>
      </c>
      <c r="T188" s="29">
        <f t="shared" si="53"/>
        <v>348.07206133421749</v>
      </c>
      <c r="U188" s="30">
        <f t="shared" si="56"/>
        <v>356.11056456899831</v>
      </c>
      <c r="W188" s="6">
        <v>2015</v>
      </c>
      <c r="X188" s="29">
        <f t="shared" si="57"/>
        <v>344.23650998584475</v>
      </c>
      <c r="Y188" s="29">
        <f t="shared" si="54"/>
        <v>359.75715394188791</v>
      </c>
      <c r="Z188" s="29">
        <f t="shared" si="54"/>
        <v>361.71996455277593</v>
      </c>
      <c r="AA188" s="29">
        <f t="shared" si="54"/>
        <v>364.26214022911699</v>
      </c>
      <c r="AB188" s="29">
        <f t="shared" si="54"/>
        <v>362.86457294627081</v>
      </c>
      <c r="AC188" s="29">
        <f t="shared" si="54"/>
        <v>354.60742434518625</v>
      </c>
      <c r="AD188" s="29">
        <f t="shared" si="54"/>
        <v>352.83913772576784</v>
      </c>
      <c r="AE188" s="29">
        <f t="shared" si="54"/>
        <v>352.21610780687939</v>
      </c>
      <c r="AF188" s="29">
        <f t="shared" si="54"/>
        <v>355.1216933865652</v>
      </c>
      <c r="AG188" s="29">
        <f t="shared" si="54"/>
        <v>356.3636332413638</v>
      </c>
      <c r="AH188" s="29">
        <f t="shared" si="54"/>
        <v>361.10652434352124</v>
      </c>
      <c r="AI188" s="29">
        <f t="shared" si="54"/>
        <v>348.05994017545032</v>
      </c>
      <c r="AJ188" s="30">
        <f t="shared" si="58"/>
        <v>356.0962335567192</v>
      </c>
    </row>
    <row r="189" spans="8:36">
      <c r="H189" s="7">
        <v>2016</v>
      </c>
      <c r="I189" s="29">
        <f t="shared" si="55"/>
        <v>351.63638078534757</v>
      </c>
      <c r="J189" s="29">
        <f t="shared" si="53"/>
        <v>364.22256969064125</v>
      </c>
      <c r="K189" s="29">
        <f t="shared" si="53"/>
        <v>363.93824319889728</v>
      </c>
      <c r="L189" s="29">
        <f t="shared" si="53"/>
        <v>363.60280586528626</v>
      </c>
      <c r="M189" s="29">
        <f t="shared" si="53"/>
        <v>362.41893766738116</v>
      </c>
      <c r="N189" s="29">
        <f t="shared" si="53"/>
        <v>356.95901951523177</v>
      </c>
      <c r="O189" s="29">
        <f t="shared" si="53"/>
        <v>356.48314259080263</v>
      </c>
      <c r="P189" s="29">
        <f t="shared" si="53"/>
        <v>354.82304356882486</v>
      </c>
      <c r="Q189" s="29">
        <f t="shared" si="53"/>
        <v>356.26611787508028</v>
      </c>
      <c r="R189" s="29">
        <f t="shared" si="53"/>
        <v>358.03898004254444</v>
      </c>
      <c r="S189" s="29">
        <f t="shared" si="53"/>
        <v>361.33762524864744</v>
      </c>
      <c r="T189" s="29">
        <f t="shared" si="53"/>
        <v>360.6337643013901</v>
      </c>
      <c r="U189" s="30">
        <f t="shared" si="56"/>
        <v>359.19671919583965</v>
      </c>
      <c r="W189" s="7">
        <v>2016</v>
      </c>
      <c r="X189" s="29">
        <f t="shared" si="57"/>
        <v>351.62203660601784</v>
      </c>
      <c r="Y189" s="29">
        <f t="shared" si="54"/>
        <v>364.20128597633175</v>
      </c>
      <c r="Z189" s="29">
        <f t="shared" si="54"/>
        <v>363.91956810995879</v>
      </c>
      <c r="AA189" s="29">
        <f t="shared" si="54"/>
        <v>363.58427535278435</v>
      </c>
      <c r="AB189" s="29">
        <f t="shared" si="54"/>
        <v>362.40130313371702</v>
      </c>
      <c r="AC189" s="29">
        <f t="shared" si="54"/>
        <v>356.94478301733034</v>
      </c>
      <c r="AD189" s="29">
        <f t="shared" si="54"/>
        <v>356.46970699965857</v>
      </c>
      <c r="AE189" s="29">
        <f t="shared" si="54"/>
        <v>354.8104623331385</v>
      </c>
      <c r="AF189" s="29">
        <f t="shared" si="54"/>
        <v>356.25263922318334</v>
      </c>
      <c r="AG189" s="29">
        <f t="shared" si="54"/>
        <v>358.02403525098435</v>
      </c>
      <c r="AH189" s="29">
        <f t="shared" si="54"/>
        <v>361.32069509578162</v>
      </c>
      <c r="AI189" s="29">
        <f t="shared" si="54"/>
        <v>360.61603377843835</v>
      </c>
      <c r="AJ189" s="30">
        <f t="shared" si="58"/>
        <v>359.18056873977713</v>
      </c>
    </row>
    <row r="190" spans="8:36">
      <c r="H190" s="20">
        <v>2017</v>
      </c>
      <c r="I190" s="29">
        <f t="shared" si="55"/>
        <v>356.26957689372313</v>
      </c>
      <c r="J190" s="29">
        <f t="shared" si="53"/>
        <v>366.19719082967288</v>
      </c>
      <c r="K190" s="29">
        <f t="shared" si="53"/>
        <v>364.5059978505484</v>
      </c>
      <c r="L190" s="29">
        <f t="shared" si="53"/>
        <v>360.94416933298902</v>
      </c>
      <c r="M190" s="29">
        <f t="shared" si="53"/>
        <v>358.92510422395327</v>
      </c>
      <c r="N190" s="29">
        <f t="shared" si="53"/>
        <v>358.26715399807267</v>
      </c>
      <c r="O190" s="29">
        <f t="shared" si="53"/>
        <v>354.47342151282186</v>
      </c>
      <c r="P190" s="29">
        <f t="shared" si="53"/>
        <v>354.87448853118423</v>
      </c>
      <c r="Q190" s="29">
        <f t="shared" si="53"/>
        <v>355.45498104183412</v>
      </c>
      <c r="R190" s="29">
        <f t="shared" si="53"/>
        <v>357.69121624750375</v>
      </c>
      <c r="S190" s="29">
        <f t="shared" si="53"/>
        <v>360.3116274314541</v>
      </c>
      <c r="T190" s="29">
        <f t="shared" si="53"/>
        <v>359.16944902106542</v>
      </c>
      <c r="U190" s="30">
        <f t="shared" si="56"/>
        <v>358.92369807623527</v>
      </c>
      <c r="W190" s="20">
        <v>2017</v>
      </c>
      <c r="X190" s="29">
        <f t="shared" si="57"/>
        <v>356.25348702031823</v>
      </c>
      <c r="Y190" s="29">
        <f t="shared" si="54"/>
        <v>366.17592702773618</v>
      </c>
      <c r="Z190" s="29">
        <f t="shared" si="54"/>
        <v>364.48619119669797</v>
      </c>
      <c r="AA190" s="29">
        <f t="shared" si="54"/>
        <v>360.9272824844108</v>
      </c>
      <c r="AB190" s="29">
        <f t="shared" si="54"/>
        <v>358.90968363172504</v>
      </c>
      <c r="AC190" s="29">
        <f t="shared" si="54"/>
        <v>358.25222900585675</v>
      </c>
      <c r="AD190" s="29">
        <f t="shared" si="54"/>
        <v>354.46070547788514</v>
      </c>
      <c r="AE190" s="29">
        <f t="shared" si="54"/>
        <v>354.86207328707115</v>
      </c>
      <c r="AF190" s="29">
        <f t="shared" si="54"/>
        <v>355.44169220632602</v>
      </c>
      <c r="AG190" s="29">
        <f t="shared" si="54"/>
        <v>357.67648527188027</v>
      </c>
      <c r="AH190" s="29">
        <f t="shared" si="54"/>
        <v>360.29546895502824</v>
      </c>
      <c r="AI190" s="29">
        <f t="shared" si="54"/>
        <v>359.15262583978739</v>
      </c>
      <c r="AJ190" s="30">
        <f t="shared" si="58"/>
        <v>358.90782095039367</v>
      </c>
    </row>
    <row r="191" spans="8:36">
      <c r="H191" s="20">
        <v>2018</v>
      </c>
      <c r="I191" s="29">
        <f t="shared" si="55"/>
        <v>353.5073650264809</v>
      </c>
      <c r="J191" s="29">
        <f t="shared" si="53"/>
        <v>363.79451445967391</v>
      </c>
      <c r="K191" s="29">
        <f t="shared" si="53"/>
        <v>361.36713909753041</v>
      </c>
      <c r="L191" s="29">
        <f t="shared" si="53"/>
        <v>359.62836226645743</v>
      </c>
      <c r="M191" s="29">
        <f t="shared" si="53"/>
        <v>360.51182035171223</v>
      </c>
      <c r="N191" s="29">
        <f t="shared" si="53"/>
        <v>357.04461072835045</v>
      </c>
      <c r="O191" s="29">
        <f t="shared" si="53"/>
        <v>355.35643709918804</v>
      </c>
      <c r="P191" s="29">
        <f t="shared" si="53"/>
        <v>354.09566125928797</v>
      </c>
      <c r="Q191" s="29">
        <f t="shared" si="53"/>
        <v>356.60681781266254</v>
      </c>
      <c r="R191" s="29">
        <f t="shared" si="53"/>
        <v>354.02597518758728</v>
      </c>
      <c r="S191" s="29">
        <f t="shared" si="53"/>
        <v>358.42122799076651</v>
      </c>
      <c r="T191" s="29">
        <f t="shared" si="53"/>
        <v>353.31150361309034</v>
      </c>
      <c r="U191" s="30">
        <f t="shared" si="56"/>
        <v>357.30595290773232</v>
      </c>
      <c r="W191" s="20">
        <v>2018</v>
      </c>
      <c r="X191" s="29">
        <f t="shared" si="57"/>
        <v>353.49315905448384</v>
      </c>
      <c r="Y191" s="29">
        <f t="shared" si="54"/>
        <v>363.77499400775758</v>
      </c>
      <c r="Z191" s="29">
        <f t="shared" si="54"/>
        <v>361.34954201225162</v>
      </c>
      <c r="AA191" s="29">
        <f t="shared" si="54"/>
        <v>359.61183187471306</v>
      </c>
      <c r="AB191" s="29">
        <f t="shared" si="54"/>
        <v>360.49490742095469</v>
      </c>
      <c r="AC191" s="29">
        <f t="shared" si="54"/>
        <v>357.02979408404798</v>
      </c>
      <c r="AD191" s="29">
        <f t="shared" si="54"/>
        <v>355.34316021819956</v>
      </c>
      <c r="AE191" s="29">
        <f t="shared" si="54"/>
        <v>354.08299729812387</v>
      </c>
      <c r="AF191" s="29">
        <f t="shared" si="54"/>
        <v>356.59281759655397</v>
      </c>
      <c r="AG191" s="29">
        <f t="shared" si="54"/>
        <v>354.01273898299547</v>
      </c>
      <c r="AH191" s="29">
        <f t="shared" si="54"/>
        <v>358.40599896835545</v>
      </c>
      <c r="AI191" s="29">
        <f t="shared" si="54"/>
        <v>353.29716464579758</v>
      </c>
      <c r="AJ191" s="30">
        <f t="shared" si="58"/>
        <v>357.29075884701956</v>
      </c>
    </row>
    <row r="192" spans="8:36">
      <c r="I192" s="30">
        <f t="shared" ref="I192:S192" si="59">AVERAGE(I178:I191)</f>
        <v>350.13037455105871</v>
      </c>
      <c r="J192">
        <f t="shared" si="59"/>
        <v>360.59177557068023</v>
      </c>
      <c r="K192">
        <f t="shared" si="59"/>
        <v>364.5746672157249</v>
      </c>
      <c r="L192">
        <f t="shared" si="59"/>
        <v>363.58831765845292</v>
      </c>
      <c r="M192">
        <f t="shared" si="59"/>
        <v>361.96161907283147</v>
      </c>
      <c r="N192">
        <f t="shared" si="59"/>
        <v>357.55813579323723</v>
      </c>
      <c r="O192">
        <f t="shared" si="59"/>
        <v>354.01867310050193</v>
      </c>
      <c r="P192">
        <f t="shared" si="59"/>
        <v>353.31867221773717</v>
      </c>
      <c r="Q192">
        <f t="shared" si="59"/>
        <v>355.51632748660194</v>
      </c>
      <c r="R192">
        <f t="shared" si="59"/>
        <v>356.80210697644401</v>
      </c>
      <c r="S192">
        <f t="shared" si="59"/>
        <v>358.79003958268669</v>
      </c>
      <c r="T192" s="30">
        <f>AVERAGE(T178:T191)</f>
        <v>351.64413457842181</v>
      </c>
      <c r="AJ192" t="s">
        <v>28</v>
      </c>
    </row>
    <row r="193" spans="8:36" ht="24" thickBot="1">
      <c r="H193" s="71" t="s">
        <v>35</v>
      </c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AJ193">
        <f>CORREL(AJ178:AJ191, M212:M225)</f>
        <v>0.94708107764785798</v>
      </c>
    </row>
    <row r="194" spans="8:36">
      <c r="H194" s="1"/>
      <c r="I194" s="15" t="s">
        <v>1</v>
      </c>
      <c r="J194" s="15" t="s">
        <v>2</v>
      </c>
      <c r="K194" s="15" t="s">
        <v>3</v>
      </c>
      <c r="L194" s="15" t="s">
        <v>4</v>
      </c>
      <c r="M194" s="15" t="s">
        <v>5</v>
      </c>
      <c r="N194" s="15" t="s">
        <v>6</v>
      </c>
      <c r="O194" s="15" t="s">
        <v>7</v>
      </c>
      <c r="P194" s="15" t="s">
        <v>8</v>
      </c>
      <c r="Q194" s="15" t="s">
        <v>9</v>
      </c>
      <c r="R194" s="15" t="s">
        <v>10</v>
      </c>
      <c r="S194" s="15" t="s">
        <v>11</v>
      </c>
      <c r="T194" s="16" t="s">
        <v>12</v>
      </c>
      <c r="AD194">
        <f>CORREL(AJ178:AJ191,U159:U172)</f>
        <v>0.95269830382496046</v>
      </c>
    </row>
    <row r="195" spans="8:36">
      <c r="H195" s="4">
        <v>2005</v>
      </c>
      <c r="I195" s="29">
        <f>B18*(1000/B86)^(0.2854*(1-0.28*(10^-3)*I141))</f>
        <v>300.06751605050448</v>
      </c>
      <c r="J195" s="29">
        <f t="shared" ref="J195:T195" si="60">C18*(1000/C86)^(0.2854*(1-0.28*(10^-3)*J141))</f>
        <v>302.45794496815415</v>
      </c>
      <c r="K195" s="29">
        <f t="shared" si="60"/>
        <v>301.15486166686367</v>
      </c>
      <c r="L195" s="29">
        <f t="shared" si="60"/>
        <v>301.35051484630981</v>
      </c>
      <c r="M195" s="29">
        <f t="shared" si="60"/>
        <v>300.18254910214671</v>
      </c>
      <c r="N195" s="29">
        <f t="shared" si="60"/>
        <v>299.06697115669903</v>
      </c>
      <c r="O195" s="29">
        <f t="shared" si="60"/>
        <v>298.08731721547946</v>
      </c>
      <c r="P195" s="29">
        <f t="shared" si="60"/>
        <v>297.36493941561946</v>
      </c>
      <c r="Q195" s="29">
        <f t="shared" si="60"/>
        <v>298.7162583909336</v>
      </c>
      <c r="R195" s="29">
        <f t="shared" si="60"/>
        <v>298.89166048952052</v>
      </c>
      <c r="S195" s="29">
        <f t="shared" si="60"/>
        <v>300.21791113090057</v>
      </c>
      <c r="T195" s="29">
        <f t="shared" si="60"/>
        <v>299.93369857322756</v>
      </c>
      <c r="U195" s="30">
        <f>AVERAGE(I195:T195)</f>
        <v>299.79101191719661</v>
      </c>
    </row>
    <row r="196" spans="8:36">
      <c r="H196" s="4">
        <v>2006</v>
      </c>
      <c r="I196" s="29">
        <f t="shared" ref="I196:I208" si="61">B19*(1000/B87)^(0.2854*(1-0.28*(10^-3)*I142))</f>
        <v>301.0531604758462</v>
      </c>
      <c r="J196" s="29">
        <f t="shared" ref="J196:J208" si="62">C19*(1000/C87)^(0.2854*(1-0.28*(10^-3)*J142))</f>
        <v>301.27029562348832</v>
      </c>
      <c r="K196" s="29">
        <f t="shared" ref="K196:K208" si="63">D19*(1000/D87)^(0.2854*(1-0.28*(10^-3)*K142))</f>
        <v>300.43772681277034</v>
      </c>
      <c r="L196" s="29">
        <f t="shared" ref="L196:L208" si="64">E19*(1000/E87)^(0.2854*(1-0.28*(10^-3)*L142))</f>
        <v>300.63519537874703</v>
      </c>
      <c r="M196" s="29">
        <f t="shared" ref="M196:M208" si="65">F19*(1000/F87)^(0.2854*(1-0.28*(10^-3)*M142))</f>
        <v>299.52055173015566</v>
      </c>
      <c r="N196" s="29">
        <f t="shared" ref="N196:N208" si="66">G19*(1000/G87)^(0.2854*(1-0.28*(10^-3)*N142))</f>
        <v>299.39929056431845</v>
      </c>
      <c r="O196" s="29">
        <f t="shared" ref="O196:O208" si="67">H19*(1000/H87)^(0.2854*(1-0.28*(10^-3)*O142))</f>
        <v>298.22572916772498</v>
      </c>
      <c r="P196" s="29">
        <f t="shared" ref="P196:P208" si="68">I19*(1000/I87)^(0.2854*(1-0.28*(10^-3)*P142))</f>
        <v>298.08992195840091</v>
      </c>
      <c r="Q196" s="29">
        <f t="shared" ref="Q196:Q208" si="69">J19*(1000/J87)^(0.2854*(1-0.28*(10^-3)*Q142))</f>
        <v>298.20856048486394</v>
      </c>
      <c r="R196" s="29">
        <f t="shared" ref="R196:R208" si="70">K19*(1000/K87)^(0.2854*(1-0.28*(10^-3)*R142))</f>
        <v>299.4093806256584</v>
      </c>
      <c r="S196" s="29">
        <f t="shared" ref="S196:S208" si="71">L19*(1000/L87)^(0.2854*(1-0.28*(10^-3)*S142))</f>
        <v>300.00086394222484</v>
      </c>
      <c r="T196" s="29">
        <f t="shared" ref="T196:T208" si="72">M19*(1000/M87)^(0.2854*(1-0.28*(10^-3)*T142))</f>
        <v>300.25464478564362</v>
      </c>
      <c r="U196" s="30">
        <f t="shared" ref="U196:U208" si="73">AVERAGE(I196:T196)</f>
        <v>299.7087767958202</v>
      </c>
    </row>
    <row r="197" spans="8:36">
      <c r="H197" s="4">
        <v>2007</v>
      </c>
      <c r="I197" s="29">
        <f t="shared" si="61"/>
        <v>300.32765444444402</v>
      </c>
      <c r="J197" s="29">
        <f t="shared" si="62"/>
        <v>301.7931107244118</v>
      </c>
      <c r="K197" s="29">
        <f t="shared" si="63"/>
        <v>301.81651394356561</v>
      </c>
      <c r="L197" s="29">
        <f t="shared" si="64"/>
        <v>300.10923317443735</v>
      </c>
      <c r="M197" s="29">
        <f t="shared" si="65"/>
        <v>300.19266842562837</v>
      </c>
      <c r="N197" s="29">
        <f t="shared" si="66"/>
        <v>298.76651754233853</v>
      </c>
      <c r="O197" s="29">
        <f t="shared" si="67"/>
        <v>298.1788014455978</v>
      </c>
      <c r="P197" s="29">
        <f t="shared" si="68"/>
        <v>297.9555236793089</v>
      </c>
      <c r="Q197" s="29">
        <f t="shared" si="69"/>
        <v>298.42533549622465</v>
      </c>
      <c r="R197" s="29">
        <f t="shared" si="70"/>
        <v>298.85250459961156</v>
      </c>
      <c r="S197" s="29">
        <f t="shared" si="71"/>
        <v>300.10041401190762</v>
      </c>
      <c r="T197" s="29">
        <f t="shared" si="72"/>
        <v>299.09850381599199</v>
      </c>
      <c r="U197" s="30">
        <f t="shared" si="73"/>
        <v>299.63473177528903</v>
      </c>
    </row>
    <row r="198" spans="8:36">
      <c r="H198" s="4">
        <v>2008</v>
      </c>
      <c r="I198" s="29">
        <f t="shared" si="61"/>
        <v>299.41209009183837</v>
      </c>
      <c r="J198" s="29">
        <f t="shared" si="62"/>
        <v>301.55030877010898</v>
      </c>
      <c r="K198" s="29">
        <f t="shared" si="63"/>
        <v>300.96941939876245</v>
      </c>
      <c r="L198" s="29">
        <f t="shared" si="64"/>
        <v>300.3018473734877</v>
      </c>
      <c r="M198" s="29">
        <f t="shared" si="65"/>
        <v>300.07222539406769</v>
      </c>
      <c r="N198" s="29">
        <f t="shared" si="66"/>
        <v>298.99052325977476</v>
      </c>
      <c r="O198" s="29">
        <f t="shared" si="67"/>
        <v>298.25674206770753</v>
      </c>
      <c r="P198" s="29">
        <f t="shared" si="68"/>
        <v>298.41559981724782</v>
      </c>
      <c r="Q198" s="29">
        <f t="shared" si="69"/>
        <v>299.15742904553127</v>
      </c>
      <c r="R198" s="29">
        <f t="shared" si="70"/>
        <v>299.3824068162416</v>
      </c>
      <c r="S198" s="29">
        <f t="shared" si="71"/>
        <v>300.32400537683884</v>
      </c>
      <c r="T198" s="29">
        <f t="shared" si="72"/>
        <v>300.19235469783274</v>
      </c>
      <c r="U198" s="30">
        <f t="shared" si="73"/>
        <v>299.75207934245333</v>
      </c>
    </row>
    <row r="199" spans="8:36">
      <c r="H199" s="4">
        <v>2009</v>
      </c>
      <c r="I199" s="29">
        <f t="shared" si="61"/>
        <v>300.77009699936667</v>
      </c>
      <c r="J199" s="29">
        <f t="shared" si="62"/>
        <v>301.22928028349838</v>
      </c>
      <c r="K199" s="29">
        <f t="shared" si="63"/>
        <v>301.75975167091065</v>
      </c>
      <c r="L199" s="29">
        <f t="shared" si="64"/>
        <v>300.64907192423129</v>
      </c>
      <c r="M199" s="29">
        <f t="shared" si="65"/>
        <v>300.21550747355343</v>
      </c>
      <c r="N199" s="29">
        <f t="shared" si="66"/>
        <v>299.44860728674684</v>
      </c>
      <c r="O199" s="29">
        <f t="shared" si="67"/>
        <v>298.48466017958282</v>
      </c>
      <c r="P199" s="29">
        <f t="shared" si="68"/>
        <v>298.13195138280531</v>
      </c>
      <c r="Q199" s="29">
        <f t="shared" si="69"/>
        <v>298.89867852258141</v>
      </c>
      <c r="R199" s="29">
        <f t="shared" si="70"/>
        <v>299.23744165427991</v>
      </c>
      <c r="S199" s="29">
        <f t="shared" si="71"/>
        <v>299.4083504445606</v>
      </c>
      <c r="T199" s="29">
        <f t="shared" si="72"/>
        <v>299.30786266913913</v>
      </c>
      <c r="U199" s="30">
        <f t="shared" si="73"/>
        <v>299.79510504093804</v>
      </c>
    </row>
    <row r="200" spans="8:36">
      <c r="H200" s="4">
        <v>2010</v>
      </c>
      <c r="I200" s="29">
        <f t="shared" si="61"/>
        <v>301.80842517932189</v>
      </c>
      <c r="J200" s="29">
        <f t="shared" si="62"/>
        <v>301.8109023927608</v>
      </c>
      <c r="K200" s="29">
        <f t="shared" si="63"/>
        <v>301.56176866136281</v>
      </c>
      <c r="L200" s="29">
        <f t="shared" si="64"/>
        <v>301.54909538439307</v>
      </c>
      <c r="M200" s="29">
        <f t="shared" si="65"/>
        <v>300.49612633232226</v>
      </c>
      <c r="N200" s="29">
        <f t="shared" si="66"/>
        <v>299.62001880029396</v>
      </c>
      <c r="O200" s="29">
        <f t="shared" si="67"/>
        <v>298.59737182476886</v>
      </c>
      <c r="P200" s="29">
        <f t="shared" si="68"/>
        <v>298.15435158260885</v>
      </c>
      <c r="Q200" s="29">
        <f t="shared" si="69"/>
        <v>298.52508643937983</v>
      </c>
      <c r="R200" s="29">
        <f t="shared" si="70"/>
        <v>299.66985472162764</v>
      </c>
      <c r="S200" s="29">
        <f t="shared" si="71"/>
        <v>299.70919998481639</v>
      </c>
      <c r="T200" s="29">
        <f t="shared" si="72"/>
        <v>301.46077220380801</v>
      </c>
      <c r="U200" s="30">
        <f t="shared" si="73"/>
        <v>300.24691445895536</v>
      </c>
    </row>
    <row r="201" spans="8:36">
      <c r="H201" s="4">
        <v>2011</v>
      </c>
      <c r="I201" s="29">
        <f t="shared" si="61"/>
        <v>300.01837916669621</v>
      </c>
      <c r="J201" s="29">
        <f t="shared" si="62"/>
        <v>300.65008938778016</v>
      </c>
      <c r="K201" s="29">
        <f t="shared" si="63"/>
        <v>300.50970425998321</v>
      </c>
      <c r="L201" s="29">
        <f t="shared" si="64"/>
        <v>300.72521631560107</v>
      </c>
      <c r="M201" s="29">
        <f t="shared" si="65"/>
        <v>300.3665091740329</v>
      </c>
      <c r="N201" s="29">
        <f t="shared" si="66"/>
        <v>299.06586285165656</v>
      </c>
      <c r="O201" s="29">
        <f t="shared" si="67"/>
        <v>297.78483528370771</v>
      </c>
      <c r="P201" s="29">
        <f t="shared" si="68"/>
        <v>297.83175970916898</v>
      </c>
      <c r="Q201" s="29">
        <f t="shared" si="69"/>
        <v>298.64930713928862</v>
      </c>
      <c r="R201" s="29">
        <f t="shared" si="70"/>
        <v>299.10189130613111</v>
      </c>
      <c r="S201" s="29">
        <f t="shared" si="71"/>
        <v>300.27384580500251</v>
      </c>
      <c r="T201" s="29">
        <f t="shared" si="72"/>
        <v>300.54329525060922</v>
      </c>
      <c r="U201" s="30">
        <f t="shared" si="73"/>
        <v>299.62672463747157</v>
      </c>
    </row>
    <row r="202" spans="8:36">
      <c r="H202" s="4">
        <v>2012</v>
      </c>
      <c r="I202" s="29">
        <f t="shared" si="61"/>
        <v>300.5032684272993</v>
      </c>
      <c r="J202" s="29">
        <f t="shared" si="62"/>
        <v>301.58720384348408</v>
      </c>
      <c r="K202" s="29">
        <f t="shared" si="63"/>
        <v>302.20242504740065</v>
      </c>
      <c r="L202" s="29">
        <f t="shared" si="64"/>
        <v>300.76706233866213</v>
      </c>
      <c r="M202" s="29">
        <f t="shared" si="65"/>
        <v>300.20709895174673</v>
      </c>
      <c r="N202" s="29">
        <f t="shared" si="66"/>
        <v>299.40678438871697</v>
      </c>
      <c r="O202" s="29">
        <f t="shared" si="67"/>
        <v>298.05009351046056</v>
      </c>
      <c r="P202" s="29">
        <f t="shared" si="68"/>
        <v>298.120109484963</v>
      </c>
      <c r="Q202" s="29">
        <f t="shared" si="69"/>
        <v>298.46597316775586</v>
      </c>
      <c r="R202" s="29">
        <f t="shared" si="70"/>
        <v>299.57772536904821</v>
      </c>
      <c r="S202" s="29">
        <f t="shared" si="71"/>
        <v>300.10902816108648</v>
      </c>
      <c r="T202" s="29">
        <f t="shared" si="72"/>
        <v>300.46623320398481</v>
      </c>
      <c r="U202" s="30">
        <f t="shared" si="73"/>
        <v>299.95525049121733</v>
      </c>
    </row>
    <row r="203" spans="8:36">
      <c r="H203" s="4">
        <v>2013</v>
      </c>
      <c r="I203" s="29">
        <f t="shared" si="61"/>
        <v>301.15386832744053</v>
      </c>
      <c r="J203" s="29">
        <f t="shared" si="62"/>
        <v>300.77234649472939</v>
      </c>
      <c r="K203" s="29">
        <f t="shared" si="63"/>
        <v>300.86220503938796</v>
      </c>
      <c r="L203" s="29">
        <f t="shared" si="64"/>
        <v>300.73122324734999</v>
      </c>
      <c r="M203" s="29">
        <f t="shared" si="65"/>
        <v>300.41497720309013</v>
      </c>
      <c r="N203" s="29">
        <f t="shared" si="66"/>
        <v>299.37887451931522</v>
      </c>
      <c r="O203" s="29">
        <f t="shared" si="67"/>
        <v>297.9314325326107</v>
      </c>
      <c r="P203" s="29">
        <f t="shared" si="68"/>
        <v>297.71203691025357</v>
      </c>
      <c r="Q203" s="29">
        <f t="shared" si="69"/>
        <v>298.58276612954279</v>
      </c>
      <c r="R203" s="29">
        <f t="shared" si="70"/>
        <v>298.81767913886614</v>
      </c>
      <c r="S203" s="29">
        <f t="shared" si="71"/>
        <v>298.76240488927027</v>
      </c>
      <c r="T203" s="29">
        <f t="shared" si="72"/>
        <v>299.41746789937685</v>
      </c>
      <c r="U203" s="30">
        <f t="shared" si="73"/>
        <v>299.54477352760279</v>
      </c>
    </row>
    <row r="204" spans="8:36">
      <c r="H204" s="4">
        <v>2014</v>
      </c>
      <c r="I204" s="29">
        <f t="shared" si="61"/>
        <v>300.6000360956088</v>
      </c>
      <c r="J204" s="29">
        <f t="shared" si="62"/>
        <v>301.00682215794524</v>
      </c>
      <c r="K204" s="29">
        <f t="shared" si="63"/>
        <v>299.99123881598547</v>
      </c>
      <c r="L204" s="29">
        <f t="shared" si="64"/>
        <v>300.08531988871749</v>
      </c>
      <c r="M204" s="29">
        <f t="shared" si="65"/>
        <v>299.92157332821682</v>
      </c>
      <c r="N204" s="29">
        <f t="shared" si="66"/>
        <v>298.86982649103419</v>
      </c>
      <c r="O204" s="29">
        <f t="shared" si="67"/>
        <v>297.43723715070308</v>
      </c>
      <c r="P204" s="29">
        <f t="shared" si="68"/>
        <v>297.5934861218733</v>
      </c>
      <c r="Q204" s="29">
        <f t="shared" si="69"/>
        <v>298.07208995835327</v>
      </c>
      <c r="R204" s="29">
        <f t="shared" si="70"/>
        <v>298.72430897589072</v>
      </c>
      <c r="S204" s="29">
        <f t="shared" si="71"/>
        <v>299.27711135816213</v>
      </c>
      <c r="T204" s="29">
        <f t="shared" si="72"/>
        <v>299.87926805251891</v>
      </c>
      <c r="U204" s="30">
        <f t="shared" si="73"/>
        <v>299.28819319958416</v>
      </c>
    </row>
    <row r="205" spans="8:36" ht="15.75" thickBot="1">
      <c r="H205" s="6">
        <v>2015</v>
      </c>
      <c r="I205" s="29">
        <f t="shared" si="61"/>
        <v>300.02413074810391</v>
      </c>
      <c r="J205" s="29">
        <f t="shared" si="62"/>
        <v>301.26746939077623</v>
      </c>
      <c r="K205" s="29">
        <f t="shared" si="63"/>
        <v>300.46535970159101</v>
      </c>
      <c r="L205" s="29">
        <f t="shared" si="64"/>
        <v>300.70025195571696</v>
      </c>
      <c r="M205" s="29">
        <f t="shared" si="65"/>
        <v>300.18372184730862</v>
      </c>
      <c r="N205" s="29">
        <f t="shared" si="66"/>
        <v>298.27502470135522</v>
      </c>
      <c r="O205" s="29">
        <f t="shared" si="67"/>
        <v>297.97230783333174</v>
      </c>
      <c r="P205" s="29">
        <f t="shared" si="68"/>
        <v>297.76053954283464</v>
      </c>
      <c r="Q205" s="29">
        <f t="shared" si="69"/>
        <v>298.45632379511727</v>
      </c>
      <c r="R205" s="29">
        <f t="shared" si="70"/>
        <v>299.00825459278201</v>
      </c>
      <c r="S205" s="29">
        <f t="shared" si="71"/>
        <v>299.94628593045201</v>
      </c>
      <c r="T205" s="29">
        <f t="shared" si="72"/>
        <v>299.64352668462044</v>
      </c>
      <c r="U205" s="30">
        <f t="shared" si="73"/>
        <v>299.47526639366589</v>
      </c>
    </row>
    <row r="206" spans="8:36">
      <c r="H206" s="7">
        <v>2016</v>
      </c>
      <c r="I206" s="29">
        <f t="shared" si="61"/>
        <v>300.98497177050018</v>
      </c>
      <c r="J206" s="29">
        <f t="shared" si="62"/>
        <v>302.64399690844408</v>
      </c>
      <c r="K206" s="29">
        <f t="shared" si="63"/>
        <v>300.93030872149461</v>
      </c>
      <c r="L206" s="29">
        <f t="shared" si="64"/>
        <v>300.86299999847523</v>
      </c>
      <c r="M206" s="29">
        <f t="shared" si="65"/>
        <v>300.50005418140353</v>
      </c>
      <c r="N206" s="29">
        <f t="shared" si="66"/>
        <v>299.22939751523569</v>
      </c>
      <c r="O206" s="29">
        <f t="shared" si="67"/>
        <v>298.62411950388179</v>
      </c>
      <c r="P206" s="29">
        <f t="shared" si="68"/>
        <v>298.13240932697317</v>
      </c>
      <c r="Q206" s="29">
        <f t="shared" si="69"/>
        <v>298.60736999087311</v>
      </c>
      <c r="R206" s="29">
        <f t="shared" si="70"/>
        <v>299.47205170367118</v>
      </c>
      <c r="S206" s="29">
        <f t="shared" si="71"/>
        <v>300.26261863191019</v>
      </c>
      <c r="T206" s="29">
        <f t="shared" si="72"/>
        <v>301.10096393514561</v>
      </c>
      <c r="U206" s="30">
        <f t="shared" si="73"/>
        <v>300.11260518233399</v>
      </c>
    </row>
    <row r="207" spans="8:36">
      <c r="H207" s="20">
        <v>2017</v>
      </c>
      <c r="I207" s="29">
        <f t="shared" si="61"/>
        <v>301.02980393558227</v>
      </c>
      <c r="J207" s="29">
        <f t="shared" si="62"/>
        <v>302.11248800756914</v>
      </c>
      <c r="K207" s="29">
        <f t="shared" si="63"/>
        <v>301.64728680055242</v>
      </c>
      <c r="L207" s="29">
        <f t="shared" si="64"/>
        <v>300.46500410480394</v>
      </c>
      <c r="M207" s="29">
        <f t="shared" si="65"/>
        <v>299.68922230822056</v>
      </c>
      <c r="N207" s="29">
        <f t="shared" si="66"/>
        <v>299.37225246016737</v>
      </c>
      <c r="O207" s="29">
        <f t="shared" si="67"/>
        <v>298.20652775357718</v>
      </c>
      <c r="P207" s="29">
        <f t="shared" si="68"/>
        <v>297.93295363187462</v>
      </c>
      <c r="Q207" s="29">
        <f t="shared" si="69"/>
        <v>298.61486759224869</v>
      </c>
      <c r="R207" s="29">
        <f t="shared" si="70"/>
        <v>299.43124126176531</v>
      </c>
      <c r="S207" s="29">
        <f t="shared" si="71"/>
        <v>300.01486638166477</v>
      </c>
      <c r="T207" s="29">
        <f t="shared" si="72"/>
        <v>300.8642555556965</v>
      </c>
      <c r="U207" s="30">
        <f t="shared" si="73"/>
        <v>299.94839748281021</v>
      </c>
    </row>
    <row r="208" spans="8:36">
      <c r="H208" s="20">
        <v>2018</v>
      </c>
      <c r="I208" s="29">
        <f t="shared" si="61"/>
        <v>300.29043463948972</v>
      </c>
      <c r="J208" s="29">
        <f t="shared" si="62"/>
        <v>301.68983536227393</v>
      </c>
      <c r="K208" s="29">
        <f t="shared" si="63"/>
        <v>300.8304101738924</v>
      </c>
      <c r="L208" s="29">
        <f t="shared" si="64"/>
        <v>300.47247577125148</v>
      </c>
      <c r="M208" s="29">
        <f t="shared" si="65"/>
        <v>300.47159852878019</v>
      </c>
      <c r="N208" s="29">
        <f t="shared" si="66"/>
        <v>299.52111733654777</v>
      </c>
      <c r="O208" s="29">
        <f t="shared" si="67"/>
        <v>298.56446640268007</v>
      </c>
      <c r="P208" s="29">
        <f t="shared" si="68"/>
        <v>298.27311742380999</v>
      </c>
      <c r="Q208" s="29">
        <f t="shared" si="69"/>
        <v>299.03980530127927</v>
      </c>
      <c r="R208" s="29">
        <f t="shared" si="70"/>
        <v>299.09863363208206</v>
      </c>
      <c r="S208" s="29">
        <f t="shared" si="71"/>
        <v>299.79059829079733</v>
      </c>
      <c r="T208" s="29">
        <f t="shared" si="72"/>
        <v>300.36386667418611</v>
      </c>
      <c r="U208" s="30">
        <f t="shared" si="73"/>
        <v>299.86719662808918</v>
      </c>
    </row>
    <row r="209" spans="8:21">
      <c r="I209" s="30">
        <f t="shared" ref="I209:T209" si="74">AVERAGE(I195:I208)</f>
        <v>300.57455973943155</v>
      </c>
      <c r="J209">
        <f t="shared" si="74"/>
        <v>301.5601495939589</v>
      </c>
      <c r="K209">
        <f t="shared" si="74"/>
        <v>301.08135576532311</v>
      </c>
      <c r="L209">
        <f t="shared" si="74"/>
        <v>300.67175083587028</v>
      </c>
      <c r="M209">
        <f t="shared" si="74"/>
        <v>300.17388457004807</v>
      </c>
      <c r="N209">
        <f t="shared" si="74"/>
        <v>299.1722192053</v>
      </c>
      <c r="O209">
        <f t="shared" si="74"/>
        <v>298.17154584798675</v>
      </c>
      <c r="P209">
        <f t="shared" si="74"/>
        <v>297.96204999912442</v>
      </c>
      <c r="Q209">
        <f t="shared" si="74"/>
        <v>298.60141796099816</v>
      </c>
      <c r="R209">
        <f t="shared" si="74"/>
        <v>299.19107392051262</v>
      </c>
      <c r="S209">
        <f t="shared" si="74"/>
        <v>299.871250309971</v>
      </c>
      <c r="T209">
        <f t="shared" si="74"/>
        <v>300.18047957155585</v>
      </c>
    </row>
    <row r="210" spans="8:21" ht="15.75" thickBot="1"/>
    <row r="211" spans="8:21" ht="30">
      <c r="L211" s="1"/>
      <c r="M211" s="36" t="s">
        <v>22</v>
      </c>
      <c r="N211" s="37" t="s">
        <v>26</v>
      </c>
    </row>
    <row r="212" spans="8:21">
      <c r="L212" s="4">
        <v>2005</v>
      </c>
      <c r="M212" s="38">
        <v>388.87566123685832</v>
      </c>
      <c r="N212" s="38">
        <v>358.39070609062281</v>
      </c>
    </row>
    <row r="213" spans="8:21">
      <c r="L213" s="4">
        <v>2006</v>
      </c>
      <c r="M213" s="38">
        <v>385.73346849032652</v>
      </c>
      <c r="N213" s="38">
        <v>356.65114448391705</v>
      </c>
      <c r="P213" t="s">
        <v>30</v>
      </c>
      <c r="Q213">
        <f t="array" ref="Q213:R216">LINEST(M212:M225, N212:N225,1,1)</f>
        <v>1.5894773989228843</v>
      </c>
      <c r="R213">
        <v>-180.92487358741147</v>
      </c>
      <c r="S213" t="s">
        <v>31</v>
      </c>
      <c r="T213">
        <f>(Q214/Q213)*100</f>
        <v>9.7884354956847854</v>
      </c>
      <c r="U213">
        <f>(R214/R213)*100</f>
        <v>-30.732391399284818</v>
      </c>
    </row>
    <row r="214" spans="8:21">
      <c r="L214" s="4">
        <v>2007</v>
      </c>
      <c r="M214" s="38">
        <v>384.74101202619642</v>
      </c>
      <c r="N214" s="38">
        <v>356.03813823460194</v>
      </c>
      <c r="P214" t="s">
        <v>32</v>
      </c>
      <c r="Q214">
        <v>0.15558496991205487</v>
      </c>
      <c r="R214">
        <v>55.602540289544578</v>
      </c>
      <c r="S214" t="s">
        <v>33</v>
      </c>
    </row>
    <row r="215" spans="8:21">
      <c r="L215" s="4">
        <v>2008</v>
      </c>
      <c r="M215" s="38">
        <v>387.10986467967626</v>
      </c>
      <c r="N215" s="38">
        <v>357.39501610527481</v>
      </c>
      <c r="P215" t="s">
        <v>34</v>
      </c>
      <c r="Q215">
        <v>0.89688016020091021</v>
      </c>
      <c r="R215">
        <v>0.81679065031549514</v>
      </c>
    </row>
    <row r="216" spans="8:21" ht="30">
      <c r="H216" s="32" t="s">
        <v>22</v>
      </c>
      <c r="I216" t="s">
        <v>29</v>
      </c>
      <c r="L216" s="4">
        <v>2009</v>
      </c>
      <c r="M216" s="38">
        <v>383.74823774760785</v>
      </c>
      <c r="N216" s="38">
        <v>355.87743875083987</v>
      </c>
      <c r="Q216">
        <v>104.36945929493119</v>
      </c>
      <c r="R216">
        <v>12</v>
      </c>
    </row>
    <row r="217" spans="8:21">
      <c r="H217" s="29">
        <v>388.87566123685832</v>
      </c>
      <c r="I217">
        <v>297.21297119295235</v>
      </c>
      <c r="L217" s="4">
        <v>2010</v>
      </c>
      <c r="M217" s="38">
        <v>385.61538934455342</v>
      </c>
      <c r="N217" s="38">
        <v>357.70317421074515</v>
      </c>
    </row>
    <row r="218" spans="8:21">
      <c r="H218" s="29">
        <v>385.73346849032652</v>
      </c>
      <c r="I218">
        <v>296.70287156612108</v>
      </c>
      <c r="L218" s="4">
        <v>2011</v>
      </c>
      <c r="M218" s="38">
        <v>388.82707516563073</v>
      </c>
      <c r="N218" s="38">
        <v>357.89902212344145</v>
      </c>
    </row>
    <row r="219" spans="8:21">
      <c r="H219" s="29">
        <v>384.74101202619642</v>
      </c>
      <c r="I219">
        <v>296.54850869393169</v>
      </c>
      <c r="L219" s="4">
        <v>2012</v>
      </c>
      <c r="M219" s="39">
        <v>391.5712049559836</v>
      </c>
      <c r="N219" s="38">
        <v>359.93859550606402</v>
      </c>
      <c r="P219" s="34" t="s">
        <v>28</v>
      </c>
    </row>
    <row r="220" spans="8:21">
      <c r="H220" s="29">
        <v>387.10986467967626</v>
      </c>
      <c r="I220">
        <v>296.9427331222517</v>
      </c>
      <c r="L220" s="4">
        <v>2013</v>
      </c>
      <c r="M220" s="38">
        <v>387.69006262046213</v>
      </c>
      <c r="N220" s="38">
        <v>357.20862303564655</v>
      </c>
      <c r="P220">
        <f>CORREL(M212:M225, N212:N225)</f>
        <v>0.94703757063852023</v>
      </c>
    </row>
    <row r="221" spans="8:21">
      <c r="H221" s="29">
        <v>383.74823774760785</v>
      </c>
      <c r="I221">
        <v>296.34158555742926</v>
      </c>
      <c r="L221" s="4">
        <v>2014</v>
      </c>
      <c r="M221" s="39">
        <v>383.38012342558005</v>
      </c>
      <c r="N221" s="38">
        <v>354.60519114848307</v>
      </c>
    </row>
    <row r="222" spans="8:21" ht="15.75" thickBot="1">
      <c r="H222" s="29">
        <v>385.61538934455342</v>
      </c>
      <c r="I222">
        <v>296.71444414361173</v>
      </c>
      <c r="L222" s="6">
        <v>2015</v>
      </c>
      <c r="M222" s="38">
        <v>385.83131620614273</v>
      </c>
      <c r="N222" s="38">
        <v>356.11056456899831</v>
      </c>
    </row>
    <row r="223" spans="8:21">
      <c r="H223" s="29">
        <v>388.82707516563073</v>
      </c>
      <c r="I223">
        <v>297.21564003589452</v>
      </c>
      <c r="L223" s="7">
        <v>2016</v>
      </c>
      <c r="M223" s="38">
        <v>389.73041593867657</v>
      </c>
      <c r="N223" s="38">
        <v>359.19671919583965</v>
      </c>
    </row>
    <row r="224" spans="8:21">
      <c r="H224" s="33">
        <v>391.5712049559836</v>
      </c>
      <c r="I224">
        <v>297.65116893627697</v>
      </c>
      <c r="L224" s="20">
        <v>2017</v>
      </c>
      <c r="M224" s="38">
        <v>389.90307161006103</v>
      </c>
      <c r="N224" s="38">
        <v>358.92369807623527</v>
      </c>
      <c r="O224" t="s">
        <v>26</v>
      </c>
      <c r="P224" t="s">
        <v>22</v>
      </c>
    </row>
    <row r="225" spans="8:16">
      <c r="H225" s="29">
        <v>387.69006262046213</v>
      </c>
      <c r="I225">
        <v>297.02686780476762</v>
      </c>
      <c r="L225" s="20">
        <v>2018</v>
      </c>
      <c r="M225" s="38">
        <v>386.83810089026633</v>
      </c>
      <c r="N225" s="38">
        <v>357.30595290773232</v>
      </c>
      <c r="O225">
        <v>358.39070609062281</v>
      </c>
      <c r="P225">
        <v>388.87566123685832</v>
      </c>
    </row>
    <row r="226" spans="8:16">
      <c r="H226" s="33">
        <v>383.38012342558005</v>
      </c>
      <c r="I226">
        <v>296.30677742434199</v>
      </c>
      <c r="O226">
        <v>356.65114448391705</v>
      </c>
      <c r="P226">
        <v>385.73346849032652</v>
      </c>
    </row>
    <row r="227" spans="8:16">
      <c r="H227" s="29">
        <v>385.83131620614273</v>
      </c>
      <c r="I227">
        <v>296.65614778993717</v>
      </c>
      <c r="O227">
        <v>356.03813823460194</v>
      </c>
      <c r="P227">
        <v>384.74101202619642</v>
      </c>
    </row>
    <row r="228" spans="8:16">
      <c r="H228" s="29">
        <v>389.73041593867657</v>
      </c>
      <c r="I228">
        <v>297.34571279750878</v>
      </c>
      <c r="O228">
        <v>357.39501610527481</v>
      </c>
      <c r="P228">
        <v>387.10986467967626</v>
      </c>
    </row>
    <row r="229" spans="8:16">
      <c r="H229" s="30">
        <v>389.90307161006103</v>
      </c>
      <c r="I229">
        <v>297.37633418171225</v>
      </c>
      <c r="O229">
        <v>355.87743875083987</v>
      </c>
      <c r="P229">
        <v>383.74823774760785</v>
      </c>
    </row>
    <row r="230" spans="8:16">
      <c r="H230" s="30">
        <v>386.83810089026633</v>
      </c>
      <c r="I230">
        <v>296.877571774015</v>
      </c>
      <c r="K230">
        <f>CORREL(M212:M225, I217:I230)</f>
        <v>0.99850008964655979</v>
      </c>
      <c r="O230">
        <v>357.70317421074515</v>
      </c>
      <c r="P230">
        <v>385.61538934455342</v>
      </c>
    </row>
    <row r="231" spans="8:16">
      <c r="O231">
        <v>357.89902212344145</v>
      </c>
      <c r="P231">
        <v>388.82707516563073</v>
      </c>
    </row>
    <row r="232" spans="8:16">
      <c r="O232">
        <v>359.93859550606402</v>
      </c>
      <c r="P232">
        <v>391.5712049559836</v>
      </c>
    </row>
    <row r="233" spans="8:16">
      <c r="O233">
        <v>357.20862303564655</v>
      </c>
      <c r="P233">
        <v>387.69006262046213</v>
      </c>
    </row>
    <row r="234" spans="8:16">
      <c r="O234">
        <v>354.60519114848307</v>
      </c>
      <c r="P234">
        <v>383.38012342558005</v>
      </c>
    </row>
    <row r="235" spans="8:16">
      <c r="O235">
        <v>356.11056456899831</v>
      </c>
      <c r="P235">
        <v>385.83131620614273</v>
      </c>
    </row>
    <row r="236" spans="8:16">
      <c r="O236">
        <v>359.19671919583965</v>
      </c>
      <c r="P236">
        <v>389.73041593867657</v>
      </c>
    </row>
    <row r="237" spans="8:16">
      <c r="O237">
        <v>358.92369807623527</v>
      </c>
      <c r="P237">
        <v>389.90307161006103</v>
      </c>
    </row>
    <row r="238" spans="8:16">
      <c r="O238">
        <v>357.30595290773232</v>
      </c>
      <c r="P238">
        <v>386.83810089026633</v>
      </c>
    </row>
  </sheetData>
  <mergeCells count="21">
    <mergeCell ref="P50:AB50"/>
    <mergeCell ref="H157:T157"/>
    <mergeCell ref="W157:AI157"/>
    <mergeCell ref="A1:M1"/>
    <mergeCell ref="A16:M16"/>
    <mergeCell ref="A33:M33"/>
    <mergeCell ref="A50:M50"/>
    <mergeCell ref="A67:M67"/>
    <mergeCell ref="A84:M84"/>
    <mergeCell ref="AU118:BG118"/>
    <mergeCell ref="H193:T193"/>
    <mergeCell ref="H176:T176"/>
    <mergeCell ref="W176:AI176"/>
    <mergeCell ref="A101:M101"/>
    <mergeCell ref="A118:M118"/>
    <mergeCell ref="H139:T139"/>
    <mergeCell ref="W139:AI139"/>
    <mergeCell ref="Q118:AC118"/>
    <mergeCell ref="Q101:AC101"/>
    <mergeCell ref="AG101:AS101"/>
    <mergeCell ref="AG118:AS11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" sqref="G1:G1048576"/>
    </sheetView>
  </sheetViews>
  <sheetFormatPr defaultRowHeight="15"/>
  <sheetData>
    <row r="1" spans="1:7" ht="60">
      <c r="A1" s="28" t="s">
        <v>19</v>
      </c>
      <c r="B1" s="40" t="s">
        <v>58</v>
      </c>
      <c r="C1" s="40" t="s">
        <v>39</v>
      </c>
      <c r="D1" s="43" t="s">
        <v>36</v>
      </c>
      <c r="E1" s="43" t="s">
        <v>62</v>
      </c>
      <c r="F1" s="43" t="s">
        <v>63</v>
      </c>
      <c r="G1" s="43" t="s">
        <v>65</v>
      </c>
    </row>
    <row r="2" spans="1:7">
      <c r="A2" s="28">
        <v>2005</v>
      </c>
      <c r="B2" s="41">
        <v>1005.15</v>
      </c>
      <c r="C2" s="30">
        <v>300.22771057347671</v>
      </c>
      <c r="D2" s="30">
        <v>19.916699193361861</v>
      </c>
      <c r="E2" s="30">
        <v>297.21297119295235</v>
      </c>
      <c r="F2" s="30">
        <v>299.79101191719661</v>
      </c>
      <c r="G2" s="30">
        <v>358.39070609062281</v>
      </c>
    </row>
    <row r="3" spans="1:7">
      <c r="A3" s="28">
        <v>2006</v>
      </c>
      <c r="B3" s="30">
        <v>1005.3833333333332</v>
      </c>
      <c r="C3" s="30">
        <v>300.1653641833077</v>
      </c>
      <c r="D3" s="30">
        <v>19.376378496002825</v>
      </c>
      <c r="E3" s="30">
        <v>296.70287156612108</v>
      </c>
      <c r="F3" s="30">
        <v>299.7087767958202</v>
      </c>
      <c r="G3" s="30">
        <v>356.65114448391705</v>
      </c>
    </row>
    <row r="4" spans="1:7">
      <c r="A4" s="28">
        <v>2007</v>
      </c>
      <c r="B4" s="30">
        <v>1005.5</v>
      </c>
      <c r="C4" s="30">
        <v>300.10128328212994</v>
      </c>
      <c r="D4" s="30">
        <v>19.198698308262347</v>
      </c>
      <c r="E4" s="30">
        <v>296.54850869393169</v>
      </c>
      <c r="F4" s="30">
        <v>299.63473177528903</v>
      </c>
      <c r="G4" s="30">
        <v>356.03813823460194</v>
      </c>
    </row>
    <row r="5" spans="1:7">
      <c r="A5" s="28">
        <v>2008</v>
      </c>
      <c r="B5" s="30">
        <v>1005.4416666666666</v>
      </c>
      <c r="C5" s="30">
        <v>300.21394759609439</v>
      </c>
      <c r="D5" s="30">
        <v>19.607212692143907</v>
      </c>
      <c r="E5" s="30">
        <v>296.9427331222517</v>
      </c>
      <c r="F5" s="30">
        <v>299.75207934245333</v>
      </c>
      <c r="G5" s="30">
        <v>357.39501610527481</v>
      </c>
    </row>
    <row r="6" spans="1:7">
      <c r="A6" s="28">
        <v>2009</v>
      </c>
      <c r="B6" s="30">
        <v>1005.8250000000002</v>
      </c>
      <c r="C6" s="30">
        <v>300.28948732718891</v>
      </c>
      <c r="D6" s="30">
        <v>19.074107193333436</v>
      </c>
      <c r="E6" s="30">
        <v>296.34158555742926</v>
      </c>
      <c r="F6" s="30">
        <v>299.79510504093804</v>
      </c>
      <c r="G6" s="30">
        <v>355.87743875083987</v>
      </c>
    </row>
    <row r="7" spans="1:7">
      <c r="A7" s="28">
        <v>2010</v>
      </c>
      <c r="B7" s="30">
        <v>1005.4583333333334</v>
      </c>
      <c r="C7" s="41">
        <v>300.71083589349718</v>
      </c>
      <c r="D7" s="30">
        <v>19.501721923776561</v>
      </c>
      <c r="E7" s="30">
        <v>296.71444414361173</v>
      </c>
      <c r="F7" s="30">
        <v>300.24691445895536</v>
      </c>
      <c r="G7" s="30">
        <v>357.70317421074515</v>
      </c>
    </row>
    <row r="8" spans="1:7">
      <c r="A8" s="28">
        <v>2011</v>
      </c>
      <c r="B8" s="30">
        <v>1005.7999999999998</v>
      </c>
      <c r="C8" s="30">
        <v>300.11857078853041</v>
      </c>
      <c r="D8" s="30">
        <v>19.830843070780581</v>
      </c>
      <c r="E8" s="30">
        <v>297.21564003589452</v>
      </c>
      <c r="F8" s="30">
        <v>299.62672463747157</v>
      </c>
      <c r="G8" s="30">
        <v>357.89902212344145</v>
      </c>
    </row>
    <row r="9" spans="1:7">
      <c r="A9" s="28">
        <v>2012</v>
      </c>
      <c r="B9" s="30">
        <v>1005.7500000000001</v>
      </c>
      <c r="C9" s="30">
        <v>300.44320596518179</v>
      </c>
      <c r="D9" s="30">
        <v>20.36762136233104</v>
      </c>
      <c r="E9" s="30">
        <v>297.65116893627697</v>
      </c>
      <c r="F9" s="30">
        <v>299.95525049121733</v>
      </c>
      <c r="G9" s="30">
        <v>359.93859550606402</v>
      </c>
    </row>
    <row r="10" spans="1:7">
      <c r="A10" s="28">
        <v>2013</v>
      </c>
      <c r="B10" s="30">
        <v>1005.7416666666667</v>
      </c>
      <c r="C10" s="30">
        <v>300.03152585765486</v>
      </c>
      <c r="D10" s="30">
        <v>19.63169927087289</v>
      </c>
      <c r="E10" s="30">
        <v>297.02686780476762</v>
      </c>
      <c r="F10" s="30">
        <v>299.54477352760279</v>
      </c>
      <c r="G10" s="30">
        <v>357.20862303564655</v>
      </c>
    </row>
    <row r="11" spans="1:7">
      <c r="A11" s="28">
        <v>2014</v>
      </c>
      <c r="B11" s="30">
        <v>1005.9166666666666</v>
      </c>
      <c r="C11" s="41">
        <v>299.78937628008191</v>
      </c>
      <c r="D11" s="30">
        <v>18.86756819944436</v>
      </c>
      <c r="E11" s="30">
        <v>296.30677742434199</v>
      </c>
      <c r="F11" s="30">
        <v>299.28819319958416</v>
      </c>
      <c r="G11" s="30">
        <v>354.60519114848307</v>
      </c>
    </row>
    <row r="12" spans="1:7">
      <c r="A12" s="28">
        <v>2015</v>
      </c>
      <c r="B12" s="30">
        <v>1006.5500000000002</v>
      </c>
      <c r="C12" s="30">
        <v>300.03043586789556</v>
      </c>
      <c r="D12" s="30">
        <v>19.289204706449983</v>
      </c>
      <c r="E12" s="30">
        <v>296.65614778993717</v>
      </c>
      <c r="F12" s="30">
        <v>299.47526639366589</v>
      </c>
      <c r="G12" s="30">
        <v>356.11056456899831</v>
      </c>
    </row>
    <row r="13" spans="1:7">
      <c r="A13" s="7">
        <v>2016</v>
      </c>
      <c r="B13" s="42">
        <v>1006.9650917686317</v>
      </c>
      <c r="C13" s="30">
        <v>300.70400012359408</v>
      </c>
      <c r="D13" s="30">
        <v>20.061873015946258</v>
      </c>
      <c r="E13" s="30">
        <v>297.34571279750878</v>
      </c>
      <c r="F13" s="30">
        <v>300.11260518233399</v>
      </c>
      <c r="G13" s="30">
        <v>359.19671919583965</v>
      </c>
    </row>
    <row r="14" spans="1:7">
      <c r="A14" s="34">
        <v>2017</v>
      </c>
      <c r="B14" s="41">
        <v>1007.0916666666667</v>
      </c>
      <c r="C14" s="30">
        <v>300.58</v>
      </c>
      <c r="D14" s="30">
        <v>20.040185589139849</v>
      </c>
      <c r="E14" s="30">
        <v>297.37633418171225</v>
      </c>
      <c r="F14" s="30">
        <v>299.94839748281021</v>
      </c>
      <c r="G14" s="30">
        <v>358.92369807623527</v>
      </c>
    </row>
    <row r="15" spans="1:7">
      <c r="A15" s="34">
        <v>2018</v>
      </c>
      <c r="B15" s="30">
        <v>1007.0166666666668</v>
      </c>
      <c r="C15" s="30">
        <v>300.52</v>
      </c>
      <c r="D15" s="30">
        <v>19.532696002222877</v>
      </c>
      <c r="E15" s="30">
        <v>296.877571774015</v>
      </c>
      <c r="F15" s="30">
        <v>299.86719662808918</v>
      </c>
      <c r="G15" s="30">
        <v>357.30595290773232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4" sqref="A1:XFD1048576"/>
    </sheetView>
  </sheetViews>
  <sheetFormatPr defaultRowHeight="15"/>
  <cols>
    <col min="1" max="1" width="17" bestFit="1" customWidth="1"/>
    <col min="2" max="2" width="10.5703125" bestFit="1" customWidth="1"/>
    <col min="3" max="3" width="11.5703125" bestFit="1" customWidth="1"/>
    <col min="4" max="4" width="11.85546875" bestFit="1" customWidth="1"/>
    <col min="5" max="5" width="10.5703125" bestFit="1" customWidth="1"/>
    <col min="6" max="7" width="10" bestFit="1" customWidth="1"/>
    <col min="8" max="8" width="12.5703125" bestFit="1" customWidth="1"/>
    <col min="9" max="9" width="10.5703125" bestFit="1" customWidth="1"/>
  </cols>
  <sheetData>
    <row r="1" spans="1:11" ht="38.25">
      <c r="A1" s="51" t="s">
        <v>70</v>
      </c>
      <c r="B1" s="52" t="s">
        <v>71</v>
      </c>
      <c r="C1" s="52" t="s">
        <v>72</v>
      </c>
      <c r="D1" s="52" t="s">
        <v>73</v>
      </c>
      <c r="E1" s="52" t="s">
        <v>74</v>
      </c>
      <c r="F1" s="52" t="s">
        <v>75</v>
      </c>
      <c r="G1" s="52" t="s">
        <v>76</v>
      </c>
      <c r="H1" s="52" t="s">
        <v>81</v>
      </c>
      <c r="I1" s="52" t="s">
        <v>77</v>
      </c>
      <c r="J1" s="52" t="s">
        <v>78</v>
      </c>
      <c r="K1" s="53" t="s">
        <v>79</v>
      </c>
    </row>
    <row r="2" spans="1:11">
      <c r="A2" s="56" t="s">
        <v>58</v>
      </c>
      <c r="B2" s="61">
        <v>0.78021978021978</v>
      </c>
      <c r="C2" s="61">
        <v>71</v>
      </c>
      <c r="D2" s="61">
        <v>333.666666666666</v>
      </c>
      <c r="E2" s="61">
        <v>3.8321423101595098</v>
      </c>
      <c r="F2" s="61">
        <v>1.27032217098754E-4</v>
      </c>
      <c r="G2" s="61">
        <v>0.05</v>
      </c>
      <c r="H2" s="61">
        <v>1004.86499999999</v>
      </c>
      <c r="I2" s="61">
        <v>0.14000000000002</v>
      </c>
      <c r="J2" s="54" t="b">
        <v>1</v>
      </c>
      <c r="K2" s="54" t="s">
        <v>80</v>
      </c>
    </row>
    <row r="3" spans="1:11">
      <c r="A3" s="57" t="s">
        <v>60</v>
      </c>
      <c r="B3" s="62">
        <v>-3.2967032967032898E-2</v>
      </c>
      <c r="C3" s="62">
        <v>-3</v>
      </c>
      <c r="D3" s="62">
        <v>333.666666666666</v>
      </c>
      <c r="E3" s="62">
        <v>-0.109489780290271</v>
      </c>
      <c r="F3" s="62">
        <v>0.91281402718407401</v>
      </c>
      <c r="G3" s="62">
        <v>0.05</v>
      </c>
      <c r="H3" s="62">
        <v>85.833925100360005</v>
      </c>
      <c r="I3" s="62">
        <v>-2.3196248196249099E-2</v>
      </c>
      <c r="J3" s="55" t="b">
        <v>0</v>
      </c>
      <c r="K3" s="55" t="s">
        <v>82</v>
      </c>
    </row>
    <row r="4" spans="1:11">
      <c r="A4" s="63" t="s">
        <v>57</v>
      </c>
      <c r="B4" s="62">
        <v>-0.23076923076923</v>
      </c>
      <c r="C4" s="62">
        <v>-21</v>
      </c>
      <c r="D4" s="62">
        <v>333.666666666666</v>
      </c>
      <c r="E4" s="62">
        <v>-1.0948978029027101</v>
      </c>
      <c r="F4" s="62">
        <v>0.27356141172474902</v>
      </c>
      <c r="G4" s="62">
        <v>0.05</v>
      </c>
      <c r="H4" s="62">
        <v>296.61919253314898</v>
      </c>
      <c r="I4" s="62">
        <v>-1.8240182756305599E-2</v>
      </c>
      <c r="J4" s="55" t="b">
        <v>0</v>
      </c>
      <c r="K4" s="55" t="s">
        <v>82</v>
      </c>
    </row>
    <row r="5" spans="1:11">
      <c r="A5" s="57" t="s">
        <v>56</v>
      </c>
      <c r="B5" s="62">
        <v>0.51648351648351598</v>
      </c>
      <c r="C5" s="62">
        <v>47</v>
      </c>
      <c r="D5" s="62">
        <v>333.666666666666</v>
      </c>
      <c r="E5" s="62">
        <v>2.5182649466762501</v>
      </c>
      <c r="F5" s="62">
        <v>1.1793457077065E-2</v>
      </c>
      <c r="G5" s="62">
        <v>0.05</v>
      </c>
      <c r="H5" s="62">
        <v>303.521828832447</v>
      </c>
      <c r="I5" s="62">
        <v>6.7638440124530505E-2</v>
      </c>
      <c r="J5" s="55" t="b">
        <v>1</v>
      </c>
      <c r="K5" s="55" t="s">
        <v>80</v>
      </c>
    </row>
    <row r="6" spans="1:11">
      <c r="A6" s="57" t="s">
        <v>39</v>
      </c>
      <c r="B6" s="62">
        <v>7.69230769230769E-2</v>
      </c>
      <c r="C6" s="62">
        <v>7</v>
      </c>
      <c r="D6" s="62">
        <v>333.666666666666</v>
      </c>
      <c r="E6" s="62">
        <v>0.32846934087081497</v>
      </c>
      <c r="F6" s="62">
        <v>0.74255682192657702</v>
      </c>
      <c r="G6" s="62">
        <v>0.05</v>
      </c>
      <c r="H6" s="62">
        <v>300.074200500556</v>
      </c>
      <c r="I6" s="62">
        <v>2.2558243727596201E-2</v>
      </c>
      <c r="J6" s="55" t="b">
        <v>0</v>
      </c>
      <c r="K6" s="55" t="s">
        <v>82</v>
      </c>
    </row>
    <row r="7" spans="1:11">
      <c r="A7" s="58" t="s">
        <v>59</v>
      </c>
      <c r="B7" s="62">
        <v>0.12087912087912001</v>
      </c>
      <c r="C7" s="62">
        <v>11</v>
      </c>
      <c r="D7" s="62">
        <v>333.666666666666</v>
      </c>
      <c r="E7" s="62">
        <v>0.54744890145135805</v>
      </c>
      <c r="F7" s="62">
        <v>0.58407036694550596</v>
      </c>
      <c r="G7" s="62">
        <v>0.05</v>
      </c>
      <c r="H7" s="62">
        <v>297.49381442805702</v>
      </c>
      <c r="I7" s="62">
        <v>1.8426699124130499E-2</v>
      </c>
      <c r="J7" s="55" t="b">
        <v>0</v>
      </c>
      <c r="K7" s="55" t="s">
        <v>82</v>
      </c>
    </row>
    <row r="8" spans="1:11">
      <c r="A8" s="58" t="s">
        <v>61</v>
      </c>
      <c r="B8" s="62">
        <v>0.18681318681318601</v>
      </c>
      <c r="C8" s="62">
        <v>17</v>
      </c>
      <c r="D8" s="62">
        <v>333.666666666666</v>
      </c>
      <c r="E8" s="62">
        <v>0.87591824232217397</v>
      </c>
      <c r="F8" s="62">
        <v>0.38107448160929402</v>
      </c>
      <c r="G8" s="62">
        <v>0.05</v>
      </c>
      <c r="H8" s="62">
        <v>0.95080369133775</v>
      </c>
      <c r="I8" s="59">
        <v>5.9621385097720901E-5</v>
      </c>
      <c r="J8" s="55" t="b">
        <v>0</v>
      </c>
      <c r="K8" s="55" t="s">
        <v>82</v>
      </c>
    </row>
    <row r="9" spans="1:11">
      <c r="A9" s="58" t="s">
        <v>38</v>
      </c>
      <c r="B9" s="62">
        <v>7.69230769230769E-2</v>
      </c>
      <c r="C9" s="62">
        <v>7</v>
      </c>
      <c r="D9" s="62">
        <v>333.666666666666</v>
      </c>
      <c r="E9" s="62">
        <v>0.32846934087081497</v>
      </c>
      <c r="F9" s="62">
        <v>0.74255682192657702</v>
      </c>
      <c r="G9" s="62">
        <v>0.05</v>
      </c>
      <c r="H9" s="65">
        <v>35.598676013597</v>
      </c>
      <c r="I9" s="62">
        <v>3.4498422500041398E-2</v>
      </c>
      <c r="J9" s="55" t="b">
        <v>0</v>
      </c>
      <c r="K9" s="55" t="s">
        <v>82</v>
      </c>
    </row>
    <row r="10" spans="1:11">
      <c r="A10" s="58" t="s">
        <v>37</v>
      </c>
      <c r="B10" s="62">
        <v>0.12087912087912001</v>
      </c>
      <c r="C10" s="62">
        <v>11</v>
      </c>
      <c r="D10" s="62">
        <v>333.666666666666</v>
      </c>
      <c r="E10" s="62">
        <v>0.54744890145135805</v>
      </c>
      <c r="F10" s="62">
        <v>0.58407036694550596</v>
      </c>
      <c r="G10" s="62">
        <v>0.05</v>
      </c>
      <c r="H10" s="62">
        <v>30.5225902203061</v>
      </c>
      <c r="I10" s="62">
        <v>2.58510099926525E-2</v>
      </c>
      <c r="J10" s="55" t="b">
        <v>0</v>
      </c>
      <c r="K10" s="55" t="s">
        <v>82</v>
      </c>
    </row>
    <row r="11" spans="1:11">
      <c r="A11" s="58" t="s">
        <v>67</v>
      </c>
      <c r="B11" s="62">
        <v>3.2967032967032898E-2</v>
      </c>
      <c r="C11" s="62">
        <v>3</v>
      </c>
      <c r="D11" s="62">
        <v>333.666666666666</v>
      </c>
      <c r="E11" s="62">
        <v>0.109489780290271</v>
      </c>
      <c r="F11" s="62">
        <v>0.91281402718407401</v>
      </c>
      <c r="G11" s="62">
        <v>0.05</v>
      </c>
      <c r="H11" s="62">
        <v>22.862893782476501</v>
      </c>
      <c r="I11" s="62">
        <v>1.9227543510405301E-2</v>
      </c>
      <c r="J11" s="55" t="b">
        <v>0</v>
      </c>
      <c r="K11" s="55" t="s">
        <v>82</v>
      </c>
    </row>
    <row r="12" spans="1:11">
      <c r="A12" s="58" t="s">
        <v>36</v>
      </c>
      <c r="B12" s="62">
        <v>0.12087912087912001</v>
      </c>
      <c r="C12" s="62">
        <v>11</v>
      </c>
      <c r="D12" s="62">
        <v>333.666666666666</v>
      </c>
      <c r="E12" s="62">
        <v>0.54744890145135805</v>
      </c>
      <c r="F12" s="62">
        <v>0.58407036694550596</v>
      </c>
      <c r="G12" s="62">
        <v>0.05</v>
      </c>
      <c r="H12" s="62">
        <v>19.484169815656202</v>
      </c>
      <c r="I12" s="62">
        <v>1.31976202349451E-2</v>
      </c>
      <c r="J12" s="55" t="b">
        <v>0</v>
      </c>
      <c r="K12" s="55" t="s">
        <v>82</v>
      </c>
    </row>
    <row r="13" spans="1:11" ht="26.25">
      <c r="A13" s="58" t="s">
        <v>62</v>
      </c>
      <c r="B13" s="62">
        <v>0.164835164835164</v>
      </c>
      <c r="C13" s="62">
        <v>15</v>
      </c>
      <c r="D13" s="62">
        <v>333.666666666666</v>
      </c>
      <c r="E13" s="62">
        <v>0.76642846203190196</v>
      </c>
      <c r="F13" s="62">
        <v>0.44342140286408199</v>
      </c>
      <c r="G13" s="62">
        <v>0.05</v>
      </c>
      <c r="H13" s="62">
        <v>296.77761124842999</v>
      </c>
      <c r="I13" s="62">
        <v>2.0390953800408299E-2</v>
      </c>
      <c r="J13" s="55" t="b">
        <v>0</v>
      </c>
      <c r="K13" s="55" t="s">
        <v>82</v>
      </c>
    </row>
    <row r="14" spans="1:11">
      <c r="A14" s="58" t="s">
        <v>63</v>
      </c>
      <c r="B14" s="62">
        <v>1.09890109890109E-2</v>
      </c>
      <c r="C14" s="62">
        <v>1</v>
      </c>
      <c r="D14" s="62">
        <v>333.666666666666</v>
      </c>
      <c r="E14" s="62">
        <v>0</v>
      </c>
      <c r="F14" s="62">
        <v>1</v>
      </c>
      <c r="G14" s="62">
        <v>0.05</v>
      </c>
      <c r="H14" s="62">
        <v>299.764894303745</v>
      </c>
      <c r="I14" s="60">
        <v>1.0232809353567501E-3</v>
      </c>
      <c r="J14" s="55" t="b">
        <v>0</v>
      </c>
      <c r="K14" s="55" t="s">
        <v>82</v>
      </c>
    </row>
    <row r="15" spans="1:11">
      <c r="A15" s="58" t="s">
        <v>65</v>
      </c>
      <c r="B15" s="62">
        <v>9.8901098901098897E-2</v>
      </c>
      <c r="C15" s="62">
        <v>9</v>
      </c>
      <c r="D15" s="62">
        <v>333.666666666666</v>
      </c>
      <c r="E15" s="62">
        <v>0.43795912116108698</v>
      </c>
      <c r="F15" s="62">
        <v>0.66141591700786295</v>
      </c>
      <c r="G15" s="62">
        <v>0.05</v>
      </c>
      <c r="H15" s="62">
        <v>356.99579661027002</v>
      </c>
      <c r="I15" s="62">
        <v>5.4567368651272298E-2</v>
      </c>
      <c r="J15" s="55" t="b">
        <v>0</v>
      </c>
      <c r="K15" s="55" t="s">
        <v>82</v>
      </c>
    </row>
    <row r="16" spans="1:11">
      <c r="A16" s="64" t="s">
        <v>64</v>
      </c>
      <c r="B16" s="66">
        <v>0.164835164835164</v>
      </c>
      <c r="C16" s="66">
        <v>15</v>
      </c>
      <c r="D16" s="66">
        <v>333.666666666666</v>
      </c>
      <c r="E16" s="66">
        <v>0.76642846203190196</v>
      </c>
      <c r="F16" s="66">
        <v>0.44342140286408199</v>
      </c>
      <c r="G16" s="66">
        <v>0.05</v>
      </c>
      <c r="H16" s="66">
        <v>385.98052965407902</v>
      </c>
      <c r="I16" s="66">
        <v>0.15283894321411301</v>
      </c>
      <c r="J16" s="67" t="b">
        <v>0</v>
      </c>
      <c r="K16" s="67" t="s">
        <v>82</v>
      </c>
    </row>
    <row r="19" spans="1:12" ht="38.25">
      <c r="A19" s="51" t="s">
        <v>70</v>
      </c>
      <c r="B19" s="52" t="s">
        <v>71</v>
      </c>
      <c r="C19" s="52" t="s">
        <v>72</v>
      </c>
      <c r="D19" s="52" t="s">
        <v>73</v>
      </c>
      <c r="E19" s="52" t="s">
        <v>74</v>
      </c>
      <c r="F19" s="52" t="s">
        <v>75</v>
      </c>
      <c r="G19" s="52" t="s">
        <v>76</v>
      </c>
      <c r="H19" s="52" t="s">
        <v>81</v>
      </c>
      <c r="I19" s="52" t="s">
        <v>77</v>
      </c>
      <c r="J19" s="52" t="s">
        <v>78</v>
      </c>
      <c r="K19" s="53" t="s">
        <v>79</v>
      </c>
    </row>
    <row r="20" spans="1:12">
      <c r="A20" s="56" t="s">
        <v>58</v>
      </c>
      <c r="B20" s="61">
        <v>0.517399267399267</v>
      </c>
      <c r="C20" s="61">
        <v>565</v>
      </c>
      <c r="D20" s="61">
        <v>3949</v>
      </c>
      <c r="E20" s="61">
        <v>8.9750223161892499</v>
      </c>
      <c r="F20" s="61">
        <v>0</v>
      </c>
      <c r="G20" s="61">
        <v>0.05</v>
      </c>
      <c r="H20" s="61">
        <v>1004.87222222222</v>
      </c>
      <c r="I20" s="61">
        <v>0.133333333333325</v>
      </c>
      <c r="J20" s="54" t="b">
        <v>1</v>
      </c>
      <c r="K20" s="54" t="s">
        <v>80</v>
      </c>
      <c r="L20" s="9"/>
    </row>
    <row r="21" spans="1:12">
      <c r="A21" s="57" t="s">
        <v>60</v>
      </c>
      <c r="B21" s="62">
        <v>-6.95970695970696E-2</v>
      </c>
      <c r="C21" s="62">
        <v>-76</v>
      </c>
      <c r="D21" s="62">
        <v>3999.99</v>
      </c>
      <c r="E21" s="62">
        <v>-1.18585412256314</v>
      </c>
      <c r="F21" s="62">
        <v>0.23567991342903699</v>
      </c>
      <c r="G21" s="62">
        <v>0.05</v>
      </c>
      <c r="H21" s="62">
        <v>88.751441158900803</v>
      </c>
      <c r="I21" s="62">
        <v>-3.8530465949820798E-2</v>
      </c>
      <c r="J21" s="55" t="b">
        <v>0</v>
      </c>
      <c r="K21" s="55" t="s">
        <v>82</v>
      </c>
      <c r="L21" s="22"/>
    </row>
    <row r="22" spans="1:12">
      <c r="A22" s="57" t="s">
        <v>57</v>
      </c>
      <c r="B22" s="62">
        <v>-0.15659340659339999</v>
      </c>
      <c r="C22" s="62">
        <v>-171</v>
      </c>
      <c r="D22" s="62">
        <v>3990.33</v>
      </c>
      <c r="E22" s="62">
        <v>-2.69118983256371</v>
      </c>
      <c r="F22" s="62">
        <v>7.1197668994884503E-3</v>
      </c>
      <c r="G22" s="62">
        <v>0.05</v>
      </c>
      <c r="H22" s="62">
        <v>296.67446236559101</v>
      </c>
      <c r="I22" s="62">
        <v>-3.2258064516113898E-2</v>
      </c>
      <c r="J22" s="55" t="b">
        <v>1</v>
      </c>
      <c r="K22" s="55" t="s">
        <v>83</v>
      </c>
      <c r="L22" s="22"/>
    </row>
    <row r="23" spans="1:12">
      <c r="A23" s="57" t="s">
        <v>56</v>
      </c>
      <c r="B23" s="62">
        <v>0.30128205128205099</v>
      </c>
      <c r="C23" s="62">
        <v>329</v>
      </c>
      <c r="D23" s="62">
        <v>3996.99</v>
      </c>
      <c r="E23" s="62">
        <v>5.1880812580717404</v>
      </c>
      <c r="F23" s="62">
        <v>2.12471894522892E-7</v>
      </c>
      <c r="G23" s="62">
        <v>0.05</v>
      </c>
      <c r="H23" s="62">
        <v>303.89624615975401</v>
      </c>
      <c r="I23" s="62">
        <v>6.4746543778803803E-2</v>
      </c>
      <c r="J23" s="55" t="b">
        <v>1</v>
      </c>
      <c r="K23" s="55" t="s">
        <v>80</v>
      </c>
      <c r="L23" s="22"/>
    </row>
    <row r="24" spans="1:12">
      <c r="A24" s="57" t="s">
        <v>39</v>
      </c>
      <c r="B24" s="62">
        <v>0.124542124542124</v>
      </c>
      <c r="C24" s="62">
        <v>136</v>
      </c>
      <c r="D24" s="62">
        <v>4001.99</v>
      </c>
      <c r="E24" s="62">
        <v>2.13400398628804</v>
      </c>
      <c r="F24" s="62">
        <v>3.2842454510239399E-2</v>
      </c>
      <c r="G24" s="62">
        <v>0.05</v>
      </c>
      <c r="H24" s="62">
        <v>303.89624615975401</v>
      </c>
      <c r="I24" s="62">
        <v>6.4746543778803803E-2</v>
      </c>
      <c r="J24" s="55" t="b">
        <v>1</v>
      </c>
      <c r="K24" s="55" t="s">
        <v>80</v>
      </c>
      <c r="L24" s="22"/>
    </row>
    <row r="25" spans="1:12">
      <c r="A25" s="58" t="s">
        <v>59</v>
      </c>
      <c r="B25" s="62">
        <v>2.7472527472527399E-2</v>
      </c>
      <c r="C25" s="62">
        <v>30</v>
      </c>
      <c r="D25" s="62">
        <v>4003.99</v>
      </c>
      <c r="E25" s="62">
        <v>0.45830116739973498</v>
      </c>
      <c r="F25" s="62">
        <v>0.64673608554431705</v>
      </c>
      <c r="G25" s="62">
        <v>0.05</v>
      </c>
      <c r="H25" s="62">
        <v>297.66488425382101</v>
      </c>
      <c r="I25" s="62">
        <v>7.4952251014616701E-3</v>
      </c>
      <c r="J25" s="55" t="b">
        <v>0</v>
      </c>
      <c r="K25" s="55" t="s">
        <v>82</v>
      </c>
      <c r="L25" s="50"/>
    </row>
    <row r="26" spans="1:12">
      <c r="A26" s="58" t="s">
        <v>61</v>
      </c>
      <c r="B26" s="62">
        <v>1.6483516483516401E-2</v>
      </c>
      <c r="C26" s="62">
        <v>18</v>
      </c>
      <c r="D26" s="62">
        <v>4003.99</v>
      </c>
      <c r="E26" s="62">
        <v>0.26865930502743002</v>
      </c>
      <c r="F26" s="62">
        <v>0.78819187059221196</v>
      </c>
      <c r="G26" s="62">
        <v>0.05</v>
      </c>
      <c r="H26" s="62">
        <v>0.95140764781629905</v>
      </c>
      <c r="I26" s="59">
        <v>1.64123972305171E-5</v>
      </c>
      <c r="J26" s="55" t="b">
        <v>0</v>
      </c>
      <c r="K26" s="55" t="s">
        <v>82</v>
      </c>
      <c r="L26" s="22"/>
    </row>
    <row r="27" spans="1:12">
      <c r="A27" s="58" t="s">
        <v>38</v>
      </c>
      <c r="B27" s="62">
        <v>0.124542124542124</v>
      </c>
      <c r="C27" s="62">
        <v>136</v>
      </c>
      <c r="D27" s="62">
        <v>4001.99999999999</v>
      </c>
      <c r="E27" s="62">
        <v>2.13400398628804</v>
      </c>
      <c r="F27" s="62">
        <v>3.2842454510239399E-2</v>
      </c>
      <c r="G27" s="62">
        <v>0.05</v>
      </c>
      <c r="H27" s="62">
        <v>35.7853368763015</v>
      </c>
      <c r="I27" s="62">
        <v>3.3446545177911298E-2</v>
      </c>
      <c r="J27" s="55" t="b">
        <v>1</v>
      </c>
      <c r="K27" s="55" t="s">
        <v>80</v>
      </c>
      <c r="L27" s="22"/>
    </row>
    <row r="28" spans="1:12">
      <c r="A28" s="58" t="s">
        <v>37</v>
      </c>
      <c r="B28" s="62">
        <v>2.7472527472527399E-2</v>
      </c>
      <c r="C28" s="62">
        <v>30</v>
      </c>
      <c r="D28" s="62">
        <v>4003.9989999999998</v>
      </c>
      <c r="E28" s="62">
        <v>0.45830116739973498</v>
      </c>
      <c r="F28" s="62">
        <v>0.64673608554431705</v>
      </c>
      <c r="G28" s="62">
        <v>0.05</v>
      </c>
      <c r="H28" s="62">
        <v>30.737379977012999</v>
      </c>
      <c r="I28" s="62">
        <v>1.3162491216162199E-2</v>
      </c>
      <c r="J28" s="55" t="b">
        <v>0</v>
      </c>
      <c r="K28" s="55" t="s">
        <v>82</v>
      </c>
      <c r="L28" s="22"/>
    </row>
    <row r="29" spans="1:12">
      <c r="A29" s="58" t="s">
        <v>67</v>
      </c>
      <c r="B29" s="62">
        <v>0.11721611721611699</v>
      </c>
      <c r="C29" s="62">
        <v>128</v>
      </c>
      <c r="D29" s="62">
        <v>4003.999999999</v>
      </c>
      <c r="E29" s="62">
        <v>2.00704304344021</v>
      </c>
      <c r="F29" s="62">
        <v>4.4745079996460803E-2</v>
      </c>
      <c r="G29" s="62">
        <v>0.05</v>
      </c>
      <c r="H29" s="62">
        <v>22.984561495278601</v>
      </c>
      <c r="I29" s="62">
        <v>1.9634527177392301E-2</v>
      </c>
      <c r="J29" s="55" t="b">
        <v>1</v>
      </c>
      <c r="K29" s="55" t="s">
        <v>80</v>
      </c>
      <c r="L29" s="22"/>
    </row>
    <row r="30" spans="1:12">
      <c r="A30" s="58" t="s">
        <v>36</v>
      </c>
      <c r="B30" s="62">
        <v>1.6483516483516401E-2</v>
      </c>
      <c r="C30" s="62">
        <v>18</v>
      </c>
      <c r="D30" s="62">
        <v>4003.99999999999</v>
      </c>
      <c r="E30" s="62">
        <v>0.26865930502743002</v>
      </c>
      <c r="F30" s="62">
        <v>0.78819187059221196</v>
      </c>
      <c r="G30" s="62">
        <v>0.05</v>
      </c>
      <c r="H30" s="62">
        <v>19.578494709442602</v>
      </c>
      <c r="I30" s="62">
        <v>7.0959963443410099E-3</v>
      </c>
      <c r="J30" s="55" t="b">
        <v>0</v>
      </c>
      <c r="K30" s="55" t="s">
        <v>82</v>
      </c>
      <c r="L30" s="22"/>
    </row>
    <row r="31" spans="1:12" ht="26.25">
      <c r="A31" s="58" t="s">
        <v>62</v>
      </c>
      <c r="B31" s="62">
        <v>3.47985347985348E-2</v>
      </c>
      <c r="C31" s="62">
        <v>38</v>
      </c>
      <c r="D31" s="62">
        <v>4003.9999990000001</v>
      </c>
      <c r="E31" s="62">
        <v>0.58472907564793797</v>
      </c>
      <c r="F31" s="62">
        <v>0.55872990037307002</v>
      </c>
      <c r="G31" s="62">
        <v>0.05</v>
      </c>
      <c r="H31" s="62">
        <v>297.16360256760203</v>
      </c>
      <c r="I31" s="62">
        <v>5.8643866101587803E-3</v>
      </c>
      <c r="J31" s="55" t="b">
        <v>0</v>
      </c>
      <c r="K31" s="55" t="s">
        <v>82</v>
      </c>
      <c r="L31" s="22"/>
    </row>
    <row r="32" spans="1:12">
      <c r="A32" s="58" t="s">
        <v>63</v>
      </c>
      <c r="B32" s="62">
        <v>3.47985347985348E-2</v>
      </c>
      <c r="C32" s="62">
        <v>38</v>
      </c>
      <c r="D32" s="62">
        <v>4003.9999990000001</v>
      </c>
      <c r="E32" s="62">
        <v>0.58472907564793797</v>
      </c>
      <c r="F32" s="62">
        <v>0.55872990037307002</v>
      </c>
      <c r="G32" s="62">
        <v>0.05</v>
      </c>
      <c r="H32" s="62">
        <v>299.89403843986202</v>
      </c>
      <c r="I32" s="60">
        <v>4.8283847942182396E-3</v>
      </c>
      <c r="J32" s="55" t="b">
        <v>0</v>
      </c>
      <c r="K32" s="55" t="s">
        <v>82</v>
      </c>
      <c r="L32" s="22"/>
    </row>
    <row r="33" spans="1:12">
      <c r="A33" s="58" t="s">
        <v>65</v>
      </c>
      <c r="B33" s="62">
        <v>2.9304029304029301E-2</v>
      </c>
      <c r="C33" s="62">
        <v>32</v>
      </c>
      <c r="D33" s="62">
        <v>4003.9999990000001</v>
      </c>
      <c r="E33" s="62">
        <v>0.48990814446178499</v>
      </c>
      <c r="F33" s="62">
        <v>0.62419889954893204</v>
      </c>
      <c r="G33" s="62">
        <v>0.05</v>
      </c>
      <c r="H33" s="62">
        <v>356.81910999929198</v>
      </c>
      <c r="I33" s="62">
        <v>2.6257023592645999E-2</v>
      </c>
      <c r="J33" s="55" t="b">
        <v>0</v>
      </c>
      <c r="K33" s="55" t="s">
        <v>82</v>
      </c>
      <c r="L33" s="22"/>
    </row>
    <row r="34" spans="1:12">
      <c r="A34" s="64" t="s">
        <v>64</v>
      </c>
      <c r="B34" s="66">
        <v>4.5787545787545701E-2</v>
      </c>
      <c r="C34" s="66">
        <v>50</v>
      </c>
      <c r="D34" s="66">
        <v>4003.9999990000001</v>
      </c>
      <c r="E34" s="66">
        <v>0.77437093802024204</v>
      </c>
      <c r="F34" s="66">
        <v>0.438711464630757</v>
      </c>
      <c r="G34" s="66">
        <v>0.05</v>
      </c>
      <c r="H34" s="66">
        <v>388.976211552866</v>
      </c>
      <c r="I34" s="66">
        <v>6.6609080183508695E-2</v>
      </c>
      <c r="J34" s="67" t="b">
        <v>0</v>
      </c>
      <c r="K34" s="67" t="s">
        <v>82</v>
      </c>
      <c r="L34" s="6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tabSelected="1" topLeftCell="A147" workbookViewId="0">
      <selection activeCell="F161" sqref="F161"/>
    </sheetView>
  </sheetViews>
  <sheetFormatPr defaultRowHeight="15"/>
  <sheetData>
    <row r="1" spans="1:16" ht="60">
      <c r="A1" s="28" t="s">
        <v>66</v>
      </c>
      <c r="B1" s="40" t="s">
        <v>58</v>
      </c>
      <c r="C1" s="40" t="s">
        <v>60</v>
      </c>
      <c r="D1" s="32" t="s">
        <v>57</v>
      </c>
      <c r="E1" s="40" t="s">
        <v>56</v>
      </c>
      <c r="F1" s="40" t="s">
        <v>39</v>
      </c>
      <c r="G1" s="43" t="s">
        <v>59</v>
      </c>
      <c r="H1" s="43" t="s">
        <v>61</v>
      </c>
      <c r="I1" s="43" t="s">
        <v>38</v>
      </c>
      <c r="J1" s="43" t="s">
        <v>37</v>
      </c>
      <c r="K1" s="43" t="s">
        <v>67</v>
      </c>
      <c r="L1" s="43" t="s">
        <v>36</v>
      </c>
      <c r="M1" s="43" t="s">
        <v>62</v>
      </c>
      <c r="N1" s="43" t="s">
        <v>63</v>
      </c>
      <c r="O1" s="43" t="s">
        <v>65</v>
      </c>
      <c r="P1" s="32" t="s">
        <v>64</v>
      </c>
    </row>
    <row r="2" spans="1:16">
      <c r="A2" s="46">
        <v>38353</v>
      </c>
      <c r="B2" s="5">
        <v>1004</v>
      </c>
      <c r="C2" s="5">
        <v>69.064516129032256</v>
      </c>
      <c r="D2">
        <v>295.02096774193546</v>
      </c>
      <c r="E2" s="5">
        <v>305.79516129032254</v>
      </c>
      <c r="F2" s="45">
        <v>300.408064516129</v>
      </c>
      <c r="G2">
        <v>294.23919346286817</v>
      </c>
      <c r="H2">
        <v>0.94069625509647503</v>
      </c>
      <c r="I2">
        <v>36.152596909031828</v>
      </c>
      <c r="J2">
        <v>24.968616123302304</v>
      </c>
      <c r="K2">
        <v>23.232826401867278</v>
      </c>
      <c r="L2">
        <v>15.862341520367643</v>
      </c>
      <c r="M2">
        <v>292.74888974796028</v>
      </c>
      <c r="N2">
        <v>300.06751605050448</v>
      </c>
      <c r="O2">
        <v>346.70539005915106</v>
      </c>
      <c r="P2">
        <v>363.10201804228484</v>
      </c>
    </row>
    <row r="3" spans="1:16">
      <c r="A3" s="46">
        <v>38384</v>
      </c>
      <c r="B3" s="5">
        <v>1003.7</v>
      </c>
      <c r="C3" s="5">
        <v>80.535714285714292</v>
      </c>
      <c r="D3">
        <v>298.3642857142857</v>
      </c>
      <c r="E3" s="5">
        <v>307.18571428571425</v>
      </c>
      <c r="F3" s="45">
        <v>302.77499999999998</v>
      </c>
      <c r="G3">
        <v>299.06900184626227</v>
      </c>
      <c r="H3">
        <v>0.95537730821598255</v>
      </c>
      <c r="I3">
        <v>41.473140895294556</v>
      </c>
      <c r="J3">
        <v>33.400690256746152</v>
      </c>
      <c r="K3">
        <v>26.807658920108619</v>
      </c>
      <c r="L3">
        <v>21.41012274293524</v>
      </c>
      <c r="M3">
        <v>298.11138169335521</v>
      </c>
      <c r="N3">
        <v>302.45794496815415</v>
      </c>
      <c r="O3">
        <v>366.23818130145963</v>
      </c>
      <c r="P3">
        <v>393.87441799039732</v>
      </c>
    </row>
    <row r="4" spans="1:16">
      <c r="A4" s="46">
        <v>38412</v>
      </c>
      <c r="B4" s="5"/>
      <c r="C4" s="5"/>
      <c r="E4" s="5"/>
      <c r="F4" s="45"/>
    </row>
    <row r="5" spans="1:16">
      <c r="A5" s="46">
        <v>38443</v>
      </c>
      <c r="B5" s="5"/>
      <c r="C5" s="5"/>
      <c r="E5" s="5"/>
      <c r="F5" s="45"/>
    </row>
    <row r="6" spans="1:16">
      <c r="A6" s="46">
        <v>38473</v>
      </c>
      <c r="B6" s="5"/>
      <c r="C6" s="5"/>
      <c r="E6" s="5"/>
      <c r="F6" s="45"/>
    </row>
    <row r="7" spans="1:16">
      <c r="A7" s="46">
        <v>38504</v>
      </c>
      <c r="B7" s="5"/>
      <c r="C7" s="5"/>
      <c r="E7" s="5"/>
      <c r="F7" s="45"/>
    </row>
    <row r="8" spans="1:16">
      <c r="A8" s="46">
        <v>38534</v>
      </c>
      <c r="B8" s="5"/>
      <c r="C8" s="5"/>
      <c r="E8" s="5"/>
      <c r="F8" s="45"/>
    </row>
    <row r="9" spans="1:16">
      <c r="A9" s="46">
        <v>38565</v>
      </c>
      <c r="B9" s="5"/>
      <c r="C9" s="5"/>
      <c r="E9" s="5"/>
      <c r="F9" s="45"/>
    </row>
    <row r="10" spans="1:16">
      <c r="A10" s="46">
        <v>38596</v>
      </c>
      <c r="B10" s="5"/>
      <c r="C10" s="5"/>
      <c r="E10" s="5"/>
      <c r="F10" s="45"/>
    </row>
    <row r="11" spans="1:16">
      <c r="A11" s="46">
        <v>38626</v>
      </c>
      <c r="B11" s="5"/>
      <c r="C11" s="5"/>
      <c r="E11" s="5"/>
      <c r="F11" s="45"/>
      <c r="J11" s="22"/>
    </row>
    <row r="12" spans="1:16">
      <c r="A12" s="46">
        <v>38657</v>
      </c>
      <c r="B12" s="5">
        <v>1004.1</v>
      </c>
      <c r="C12" s="5">
        <v>88.36666666666666</v>
      </c>
      <c r="D12">
        <v>296.68333333333334</v>
      </c>
      <c r="E12" s="5">
        <v>304.45</v>
      </c>
      <c r="F12" s="45">
        <v>300.56666666666666</v>
      </c>
      <c r="G12">
        <v>298.47113792599504</v>
      </c>
      <c r="H12">
        <v>0.95378063865465446</v>
      </c>
      <c r="I12">
        <v>36.489533453491021</v>
      </c>
      <c r="J12" s="22">
        <v>32.24458439506823</v>
      </c>
      <c r="K12">
        <v>23.455094696391377</v>
      </c>
      <c r="L12">
        <v>20.635954519754613</v>
      </c>
      <c r="M12">
        <v>297.91165335453684</v>
      </c>
      <c r="N12">
        <v>300.21791113090057</v>
      </c>
      <c r="O12">
        <v>361.03580208215351</v>
      </c>
      <c r="P12">
        <v>393.08384490325864</v>
      </c>
    </row>
    <row r="13" spans="1:16">
      <c r="A13" s="46">
        <v>38687</v>
      </c>
      <c r="B13" s="17">
        <v>1003.3</v>
      </c>
      <c r="C13" s="17">
        <v>74.129032258064512</v>
      </c>
      <c r="D13">
        <v>296.47258064516126</v>
      </c>
      <c r="E13" s="5">
        <v>303.95645161290321</v>
      </c>
      <c r="F13" s="45">
        <v>300.21451612903223</v>
      </c>
      <c r="G13">
        <v>295.21033225236204</v>
      </c>
      <c r="H13">
        <v>0.94404665890316308</v>
      </c>
      <c r="I13">
        <v>35.745093169322224</v>
      </c>
      <c r="J13">
        <v>26.497491646162086</v>
      </c>
      <c r="K13">
        <v>22.97789556082941</v>
      </c>
      <c r="L13">
        <v>16.872033740922241</v>
      </c>
      <c r="M13">
        <v>293.98300181475645</v>
      </c>
      <c r="N13">
        <v>299.93369857322756</v>
      </c>
      <c r="O13">
        <v>349.50621735829668</v>
      </c>
      <c r="P13">
        <v>369.5833199460651</v>
      </c>
    </row>
    <row r="14" spans="1:16">
      <c r="A14" s="46">
        <v>38718</v>
      </c>
      <c r="B14" s="5">
        <v>1003.4</v>
      </c>
      <c r="C14" s="5">
        <v>69.838709677419359</v>
      </c>
      <c r="D14">
        <v>297.73064516129028</v>
      </c>
      <c r="E14" s="5">
        <v>304.95645161290321</v>
      </c>
      <c r="F14" s="45">
        <v>301.34354838709675</v>
      </c>
      <c r="G14">
        <v>295.31530062137159</v>
      </c>
      <c r="H14">
        <v>0.94438071134637658</v>
      </c>
      <c r="I14">
        <v>38.179753384246546</v>
      </c>
      <c r="J14">
        <v>26.664247121578637</v>
      </c>
      <c r="K14">
        <v>24.602323972855061</v>
      </c>
      <c r="L14">
        <v>16.979374138127405</v>
      </c>
      <c r="M14">
        <v>293.84503713622263</v>
      </c>
      <c r="N14">
        <v>301.0531604758462</v>
      </c>
      <c r="O14">
        <v>351.18948250440525</v>
      </c>
      <c r="P14">
        <v>368.50148413566916</v>
      </c>
    </row>
    <row r="15" spans="1:16">
      <c r="A15" s="46">
        <v>38749</v>
      </c>
      <c r="B15" s="5">
        <v>1003.4</v>
      </c>
      <c r="C15" s="5">
        <v>77.571428571428569</v>
      </c>
      <c r="D15">
        <v>297.39999999999998</v>
      </c>
      <c r="E15" s="5">
        <v>305.72142857142853</v>
      </c>
      <c r="F15" s="45">
        <v>301.56071428571425</v>
      </c>
      <c r="G15">
        <v>297.2611415946713</v>
      </c>
      <c r="H15">
        <v>0.95040665423016324</v>
      </c>
      <c r="I15">
        <v>38.664247429277616</v>
      </c>
      <c r="J15">
        <v>29.992409077282492</v>
      </c>
      <c r="K15">
        <v>24.927035107289548</v>
      </c>
      <c r="L15">
        <v>19.163995481188348</v>
      </c>
      <c r="M15">
        <v>296.17963044242532</v>
      </c>
      <c r="N15">
        <v>301.27029562348832</v>
      </c>
      <c r="O15">
        <v>357.95493531362706</v>
      </c>
      <c r="P15">
        <v>381.88104547316811</v>
      </c>
    </row>
    <row r="16" spans="1:16">
      <c r="A16" s="46">
        <v>38777</v>
      </c>
      <c r="B16" s="5"/>
      <c r="C16" s="5"/>
      <c r="E16" s="5"/>
      <c r="F16" s="45"/>
    </row>
    <row r="17" spans="1:16">
      <c r="A17" s="46">
        <v>38808</v>
      </c>
      <c r="B17" s="5"/>
      <c r="C17" s="5"/>
      <c r="E17" s="5"/>
      <c r="F17" s="45"/>
    </row>
    <row r="18" spans="1:16">
      <c r="A18" s="46">
        <v>38838</v>
      </c>
      <c r="B18" s="5"/>
      <c r="C18" s="5"/>
      <c r="E18" s="5"/>
      <c r="F18" s="45"/>
    </row>
    <row r="19" spans="1:16">
      <c r="A19" s="46">
        <v>38869</v>
      </c>
      <c r="B19" s="5"/>
      <c r="C19" s="5"/>
      <c r="E19" s="5"/>
      <c r="F19" s="45"/>
    </row>
    <row r="20" spans="1:16">
      <c r="A20" s="46">
        <v>38899</v>
      </c>
      <c r="B20" s="5"/>
      <c r="C20" s="5"/>
      <c r="E20" s="5"/>
      <c r="F20" s="45"/>
    </row>
    <row r="21" spans="1:16">
      <c r="A21" s="46">
        <v>38930</v>
      </c>
      <c r="B21" s="5"/>
      <c r="C21" s="5"/>
      <c r="E21" s="5"/>
      <c r="F21" s="45"/>
    </row>
    <row r="22" spans="1:16">
      <c r="A22" s="46">
        <v>38961</v>
      </c>
      <c r="B22" s="5"/>
      <c r="C22" s="5"/>
      <c r="E22" s="5"/>
      <c r="F22" s="45"/>
    </row>
    <row r="23" spans="1:16">
      <c r="A23" s="46">
        <v>38991</v>
      </c>
      <c r="B23" s="5"/>
      <c r="C23" s="5"/>
      <c r="E23" s="5"/>
      <c r="F23" s="45"/>
      <c r="J23" s="22"/>
    </row>
    <row r="24" spans="1:16">
      <c r="A24" s="46">
        <v>39022</v>
      </c>
      <c r="B24" s="5">
        <v>1004.5</v>
      </c>
      <c r="C24" s="5">
        <v>88.566666666666663</v>
      </c>
      <c r="D24">
        <v>297.01666666666665</v>
      </c>
      <c r="E24" s="5">
        <v>303.75</v>
      </c>
      <c r="F24" s="45">
        <v>300.38333333333333</v>
      </c>
      <c r="G24">
        <v>298.3285965614412</v>
      </c>
      <c r="H24">
        <v>0.9533754015737953</v>
      </c>
      <c r="I24">
        <v>36.100302581404115</v>
      </c>
      <c r="J24" s="22">
        <v>31.972834652930242</v>
      </c>
      <c r="K24">
        <v>23.185989479765766</v>
      </c>
      <c r="L24">
        <v>20.447905907066538</v>
      </c>
      <c r="M24">
        <v>297.78024958933884</v>
      </c>
      <c r="N24">
        <v>300.00086394222484</v>
      </c>
      <c r="O24">
        <v>360.1964087904305</v>
      </c>
      <c r="P24">
        <v>392.37942883229891</v>
      </c>
    </row>
    <row r="25" spans="1:16">
      <c r="A25" s="46">
        <v>39052</v>
      </c>
      <c r="B25" s="17">
        <v>1005.4</v>
      </c>
      <c r="C25" s="17">
        <v>65.548387096774192</v>
      </c>
      <c r="D25">
        <v>296.24677419354839</v>
      </c>
      <c r="E25" s="5">
        <v>305.18225806451608</v>
      </c>
      <c r="F25" s="45">
        <v>300.71451612903223</v>
      </c>
      <c r="G25">
        <v>293.68165828074683</v>
      </c>
      <c r="H25">
        <v>0.93861970577485643</v>
      </c>
      <c r="I25">
        <v>36.806086023689836</v>
      </c>
      <c r="J25">
        <v>24.125795741979918</v>
      </c>
      <c r="K25">
        <v>23.634550035706987</v>
      </c>
      <c r="L25">
        <v>15.291873680696124</v>
      </c>
      <c r="M25">
        <v>291.99682020825708</v>
      </c>
      <c r="N25">
        <v>300.25464478564362</v>
      </c>
      <c r="O25">
        <v>345.26060926958633</v>
      </c>
      <c r="P25">
        <v>359.49255329132035</v>
      </c>
    </row>
    <row r="26" spans="1:16">
      <c r="A26" s="46">
        <v>39083</v>
      </c>
      <c r="B26" s="5">
        <v>1005.3</v>
      </c>
      <c r="C26" s="5">
        <v>68.677419354838705</v>
      </c>
      <c r="D26">
        <v>295.31129032258065</v>
      </c>
      <c r="E26" s="5">
        <v>306.24677419354839</v>
      </c>
      <c r="F26" s="45">
        <v>300.77903225806449</v>
      </c>
      <c r="G26">
        <v>294.50165678205201</v>
      </c>
      <c r="H26">
        <v>0.94153555342578565</v>
      </c>
      <c r="I26">
        <v>36.944965633319818</v>
      </c>
      <c r="J26">
        <v>25.372848978496091</v>
      </c>
      <c r="K26">
        <v>23.729582084513396</v>
      </c>
      <c r="L26">
        <v>16.104412315450691</v>
      </c>
      <c r="M26">
        <v>292.98279229824277</v>
      </c>
      <c r="N26">
        <v>300.32765444444402</v>
      </c>
      <c r="O26">
        <v>347.72948455634878</v>
      </c>
      <c r="P26">
        <v>364.53736241395484</v>
      </c>
    </row>
    <row r="27" spans="1:16">
      <c r="A27" s="46">
        <v>39114</v>
      </c>
      <c r="B27" s="5">
        <v>1004.8</v>
      </c>
      <c r="C27" s="5">
        <v>76.428571428571431</v>
      </c>
      <c r="D27">
        <v>297.89999999999998</v>
      </c>
      <c r="E27" s="5">
        <v>306.50714285714281</v>
      </c>
      <c r="F27" s="45">
        <v>302.20357142857142</v>
      </c>
      <c r="G27">
        <v>297.63555258627923</v>
      </c>
      <c r="H27">
        <v>0.95141600611399912</v>
      </c>
      <c r="I27">
        <v>40.129952420634027</v>
      </c>
      <c r="J27">
        <v>30.670749350056006</v>
      </c>
      <c r="K27">
        <v>25.873744675386799</v>
      </c>
      <c r="L27">
        <v>19.582910543468991</v>
      </c>
      <c r="M27">
        <v>296.48543554342996</v>
      </c>
      <c r="N27">
        <v>301.7931107244118</v>
      </c>
      <c r="O27">
        <v>359.86699421187672</v>
      </c>
      <c r="P27">
        <v>383.95100549692813</v>
      </c>
    </row>
    <row r="28" spans="1:16">
      <c r="A28" s="46">
        <v>39142</v>
      </c>
      <c r="B28" s="5"/>
      <c r="C28" s="5"/>
      <c r="E28" s="5"/>
      <c r="F28" s="45"/>
    </row>
    <row r="29" spans="1:16">
      <c r="A29" s="46">
        <v>39173</v>
      </c>
      <c r="B29" s="5"/>
      <c r="C29" s="5"/>
      <c r="E29" s="5"/>
      <c r="F29" s="45"/>
    </row>
    <row r="30" spans="1:16">
      <c r="A30" s="46">
        <v>39203</v>
      </c>
      <c r="B30" s="5"/>
      <c r="C30" s="5"/>
      <c r="E30" s="5"/>
      <c r="F30" s="45"/>
    </row>
    <row r="31" spans="1:16">
      <c r="A31" s="46">
        <v>39234</v>
      </c>
      <c r="B31" s="5"/>
      <c r="C31" s="5"/>
      <c r="E31" s="5"/>
      <c r="F31" s="45"/>
    </row>
    <row r="32" spans="1:16">
      <c r="A32" s="46">
        <v>39264</v>
      </c>
      <c r="B32" s="5"/>
      <c r="C32" s="5"/>
      <c r="E32" s="5"/>
      <c r="F32" s="45"/>
    </row>
    <row r="33" spans="1:16">
      <c r="A33" s="46">
        <v>39295</v>
      </c>
      <c r="B33" s="5"/>
      <c r="C33" s="5"/>
      <c r="E33" s="5"/>
      <c r="F33" s="45"/>
    </row>
    <row r="34" spans="1:16">
      <c r="A34" s="46">
        <v>39326</v>
      </c>
      <c r="B34" s="5"/>
      <c r="C34" s="5"/>
      <c r="E34" s="5"/>
      <c r="F34" s="45"/>
    </row>
    <row r="35" spans="1:16">
      <c r="A35" s="46">
        <v>39356</v>
      </c>
      <c r="B35" s="5"/>
      <c r="C35" s="5"/>
      <c r="E35" s="5"/>
      <c r="F35" s="45"/>
      <c r="J35" s="22"/>
    </row>
    <row r="36" spans="1:16">
      <c r="A36" s="46">
        <v>39387</v>
      </c>
      <c r="B36" s="5">
        <v>1004.7</v>
      </c>
      <c r="C36" s="5">
        <v>87.466666666666669</v>
      </c>
      <c r="D36">
        <v>296.45</v>
      </c>
      <c r="E36" s="5">
        <v>304.54999999999995</v>
      </c>
      <c r="F36" s="45">
        <v>300.5</v>
      </c>
      <c r="G36">
        <v>298.23358408932728</v>
      </c>
      <c r="H36">
        <v>0.95310515116599825</v>
      </c>
      <c r="I36">
        <v>36.347574246041553</v>
      </c>
      <c r="J36" s="22">
        <v>31.792011607204344</v>
      </c>
      <c r="K36">
        <v>23.345943225379532</v>
      </c>
      <c r="L36">
        <v>20.324303731947147</v>
      </c>
      <c r="M36">
        <v>297.63442020854058</v>
      </c>
      <c r="N36">
        <v>300.10041401190762</v>
      </c>
      <c r="O36">
        <v>359.95273471145333</v>
      </c>
      <c r="P36">
        <v>391.47624411562128</v>
      </c>
    </row>
    <row r="37" spans="1:16">
      <c r="A37" s="46">
        <v>39417</v>
      </c>
      <c r="B37" s="17">
        <v>1004.6</v>
      </c>
      <c r="C37" s="17">
        <v>76.064516129032256</v>
      </c>
      <c r="D37">
        <v>295.08548387096772</v>
      </c>
      <c r="E37" s="5">
        <v>303.89193548387095</v>
      </c>
      <c r="F37" s="45">
        <v>299.48870967741931</v>
      </c>
      <c r="G37">
        <v>294.93244739184706</v>
      </c>
      <c r="H37">
        <v>0.94305245036680319</v>
      </c>
      <c r="I37">
        <v>34.252364280777179</v>
      </c>
      <c r="J37">
        <v>26.053895152926639</v>
      </c>
      <c r="K37">
        <v>21.954959467618504</v>
      </c>
      <c r="L37">
        <v>16.560018059443657</v>
      </c>
      <c r="M37">
        <v>293.81397776052654</v>
      </c>
      <c r="N37">
        <v>299.09850381599199</v>
      </c>
      <c r="O37">
        <v>347.57400504419718</v>
      </c>
      <c r="P37">
        <v>369.22903845096033</v>
      </c>
    </row>
    <row r="38" spans="1:16">
      <c r="A38" s="46">
        <v>39448</v>
      </c>
      <c r="B38" s="5">
        <v>1004.7</v>
      </c>
      <c r="C38" s="5">
        <v>70.41935483870968</v>
      </c>
      <c r="D38">
        <v>295.34354838709675</v>
      </c>
      <c r="E38" s="5">
        <v>304.27903225806449</v>
      </c>
      <c r="F38" s="45">
        <v>299.81129032258065</v>
      </c>
      <c r="G38">
        <v>293.98473024244413</v>
      </c>
      <c r="H38">
        <v>0.93975847118311218</v>
      </c>
      <c r="I38">
        <v>34.908955692973798</v>
      </c>
      <c r="J38">
        <v>24.582661379923159</v>
      </c>
      <c r="K38">
        <v>22.388661248025514</v>
      </c>
      <c r="L38">
        <v>15.599844320678374</v>
      </c>
      <c r="M38">
        <v>292.57747966232682</v>
      </c>
      <c r="N38">
        <v>299.41209009183837</v>
      </c>
      <c r="O38">
        <v>345.14855912369165</v>
      </c>
      <c r="P38">
        <v>362.6027154713471</v>
      </c>
    </row>
    <row r="39" spans="1:16">
      <c r="A39" s="46">
        <v>39479</v>
      </c>
      <c r="B39" s="5">
        <v>1005</v>
      </c>
      <c r="C39" s="5">
        <v>74.620689655172413</v>
      </c>
      <c r="D39">
        <v>296.66724137931033</v>
      </c>
      <c r="E39" s="5">
        <v>307.28793103448277</v>
      </c>
      <c r="F39" s="45">
        <v>301.97758620689655</v>
      </c>
      <c r="G39">
        <v>297.01836856389281</v>
      </c>
      <c r="H39">
        <v>0.94961251833946281</v>
      </c>
      <c r="I39">
        <v>39.609293807975376</v>
      </c>
      <c r="J39">
        <v>29.556728207054729</v>
      </c>
      <c r="K39">
        <v>25.51898657375947</v>
      </c>
      <c r="L39">
        <v>18.846199235299071</v>
      </c>
      <c r="M39">
        <v>295.7815555948805</v>
      </c>
      <c r="N39">
        <v>301.55030877010898</v>
      </c>
      <c r="O39">
        <v>357.35431359273571</v>
      </c>
      <c r="P39">
        <v>379.80288830811065</v>
      </c>
    </row>
    <row r="40" spans="1:16">
      <c r="A40" s="46">
        <v>39508</v>
      </c>
      <c r="B40" s="5"/>
      <c r="C40" s="5"/>
      <c r="E40" s="5"/>
      <c r="F40" s="45"/>
    </row>
    <row r="41" spans="1:16">
      <c r="A41" s="46">
        <v>39539</v>
      </c>
      <c r="B41" s="5"/>
      <c r="C41" s="5"/>
      <c r="E41" s="5"/>
      <c r="F41" s="45"/>
    </row>
    <row r="42" spans="1:16">
      <c r="A42" s="46">
        <v>39569</v>
      </c>
      <c r="B42" s="5"/>
      <c r="C42" s="5"/>
      <c r="E42" s="5"/>
      <c r="F42" s="45"/>
    </row>
    <row r="43" spans="1:16">
      <c r="A43" s="46">
        <v>39600</v>
      </c>
      <c r="B43" s="5"/>
      <c r="C43" s="5"/>
      <c r="E43" s="5"/>
      <c r="F43" s="45"/>
    </row>
    <row r="44" spans="1:16">
      <c r="A44" s="46">
        <v>39630</v>
      </c>
      <c r="B44" s="5"/>
      <c r="C44" s="5"/>
      <c r="E44" s="5"/>
      <c r="F44" s="45"/>
    </row>
    <row r="45" spans="1:16">
      <c r="A45" s="46">
        <v>39661</v>
      </c>
      <c r="B45" s="5"/>
      <c r="C45" s="5"/>
      <c r="E45" s="5"/>
      <c r="F45" s="45"/>
    </row>
    <row r="46" spans="1:16">
      <c r="A46" s="46">
        <v>39692</v>
      </c>
      <c r="B46" s="5"/>
      <c r="C46" s="5"/>
      <c r="E46" s="5"/>
      <c r="F46" s="45"/>
    </row>
    <row r="47" spans="1:16">
      <c r="A47" s="46">
        <v>39722</v>
      </c>
      <c r="B47" s="5"/>
      <c r="C47" s="5"/>
      <c r="E47" s="5"/>
      <c r="F47" s="45"/>
      <c r="J47" s="22"/>
    </row>
    <row r="48" spans="1:16">
      <c r="A48" s="46">
        <v>39753</v>
      </c>
      <c r="B48" s="5">
        <v>1005.4</v>
      </c>
      <c r="C48" s="5">
        <v>86.033333333333331</v>
      </c>
      <c r="D48">
        <v>296.81666666666666</v>
      </c>
      <c r="E48" s="5">
        <v>304.75</v>
      </c>
      <c r="F48" s="45">
        <v>300.7833333333333</v>
      </c>
      <c r="G48">
        <v>298.23459532342645</v>
      </c>
      <c r="H48">
        <v>0.95307437883689616</v>
      </c>
      <c r="I48">
        <v>36.954240474080393</v>
      </c>
      <c r="J48" s="22">
        <v>31.792964887867164</v>
      </c>
      <c r="K48">
        <v>23.733315698460267</v>
      </c>
      <c r="L48">
        <v>20.310319932136981</v>
      </c>
      <c r="M48">
        <v>297.56668478261361</v>
      </c>
      <c r="N48">
        <v>300.32400537683884</v>
      </c>
      <c r="O48">
        <v>360.19432000135436</v>
      </c>
      <c r="P48">
        <v>391.16777630952805</v>
      </c>
    </row>
    <row r="49" spans="1:16">
      <c r="A49" s="46">
        <v>39783</v>
      </c>
      <c r="B49" s="17">
        <v>1005</v>
      </c>
      <c r="C49" s="17">
        <v>79.58064516129032</v>
      </c>
      <c r="D49">
        <v>296.50483870967741</v>
      </c>
      <c r="E49" s="5">
        <v>304.73064516129028</v>
      </c>
      <c r="F49" s="45">
        <v>300.61774193548388</v>
      </c>
      <c r="G49">
        <v>296.77157634612468</v>
      </c>
      <c r="H49">
        <v>0.9488830307195576</v>
      </c>
      <c r="I49">
        <v>36.598618900831454</v>
      </c>
      <c r="J49">
        <v>29.125417041403612</v>
      </c>
      <c r="K49">
        <v>23.506000137993489</v>
      </c>
      <c r="L49">
        <v>18.5629751543702</v>
      </c>
      <c r="M49">
        <v>295.80393901291131</v>
      </c>
      <c r="N49">
        <v>300.19235469783274</v>
      </c>
      <c r="O49">
        <v>354.81929820618558</v>
      </c>
      <c r="P49">
        <v>380.28347223971684</v>
      </c>
    </row>
    <row r="50" spans="1:16">
      <c r="A50" s="46">
        <v>39814</v>
      </c>
      <c r="B50" s="5">
        <v>1005.4</v>
      </c>
      <c r="C50" s="5">
        <v>67.129032258064512</v>
      </c>
      <c r="D50">
        <v>297.05322580645156</v>
      </c>
      <c r="E50" s="5">
        <v>305.408064516129</v>
      </c>
      <c r="F50" s="45">
        <v>301.23064516129028</v>
      </c>
      <c r="G50">
        <v>294.55972828057543</v>
      </c>
      <c r="H50">
        <v>0.94172775754742533</v>
      </c>
      <c r="I50">
        <v>37.929962058896493</v>
      </c>
      <c r="J50">
        <v>25.46201646598826</v>
      </c>
      <c r="K50">
        <v>24.384526214348789</v>
      </c>
      <c r="L50">
        <v>16.1608292029238</v>
      </c>
      <c r="M50">
        <v>292.94803609959331</v>
      </c>
      <c r="N50">
        <v>300.77009699936667</v>
      </c>
      <c r="O50">
        <v>348.4307014122158</v>
      </c>
      <c r="P50">
        <v>364.2276589655587</v>
      </c>
    </row>
    <row r="51" spans="1:16">
      <c r="A51" s="46">
        <v>39845</v>
      </c>
      <c r="B51" s="5">
        <v>1004.3</v>
      </c>
      <c r="C51" s="5">
        <v>76.642857142857139</v>
      </c>
      <c r="D51">
        <v>297.22142857142853</v>
      </c>
      <c r="E51" s="5">
        <v>305.97142857142853</v>
      </c>
      <c r="F51" s="45">
        <v>301.59642857142853</v>
      </c>
      <c r="G51">
        <v>297.09518485635977</v>
      </c>
      <c r="H51">
        <v>0.94987606188313733</v>
      </c>
      <c r="I51">
        <v>38.744435653766537</v>
      </c>
      <c r="J51">
        <v>29.694842468922491</v>
      </c>
      <c r="K51">
        <v>24.957524489944369</v>
      </c>
      <c r="L51">
        <v>18.950547334659255</v>
      </c>
      <c r="M51">
        <v>295.96710816860582</v>
      </c>
      <c r="N51">
        <v>301.22928028349838</v>
      </c>
      <c r="O51">
        <v>357.26551086391584</v>
      </c>
      <c r="P51">
        <v>380.82597809891547</v>
      </c>
    </row>
    <row r="52" spans="1:16">
      <c r="A52" s="46">
        <v>39873</v>
      </c>
      <c r="B52" s="5"/>
      <c r="C52" s="5"/>
      <c r="E52" s="5"/>
      <c r="F52" s="45"/>
    </row>
    <row r="53" spans="1:16">
      <c r="A53" s="46">
        <v>39904</v>
      </c>
      <c r="B53" s="5"/>
      <c r="C53" s="5"/>
      <c r="E53" s="5"/>
      <c r="F53" s="45"/>
    </row>
    <row r="54" spans="1:16">
      <c r="A54" s="46">
        <v>39934</v>
      </c>
      <c r="B54" s="5"/>
      <c r="C54" s="5"/>
      <c r="E54" s="5"/>
      <c r="F54" s="45"/>
    </row>
    <row r="55" spans="1:16">
      <c r="A55" s="46">
        <v>39965</v>
      </c>
      <c r="B55" s="5"/>
      <c r="C55" s="5"/>
      <c r="E55" s="5"/>
      <c r="F55" s="45"/>
    </row>
    <row r="56" spans="1:16">
      <c r="A56" s="46">
        <v>39995</v>
      </c>
      <c r="B56" s="5"/>
      <c r="C56" s="5"/>
      <c r="E56" s="5"/>
      <c r="F56" s="45"/>
    </row>
    <row r="57" spans="1:16">
      <c r="A57" s="46">
        <v>40026</v>
      </c>
      <c r="B57" s="5"/>
      <c r="C57" s="5"/>
      <c r="E57" s="5"/>
      <c r="F57" s="45"/>
    </row>
    <row r="58" spans="1:16">
      <c r="A58" s="46">
        <v>40057</v>
      </c>
      <c r="B58" s="5"/>
      <c r="C58" s="5"/>
      <c r="E58" s="5"/>
      <c r="F58" s="45"/>
    </row>
    <row r="59" spans="1:16">
      <c r="A59" s="46">
        <v>40087</v>
      </c>
      <c r="B59" s="5"/>
      <c r="C59" s="5"/>
      <c r="E59" s="5"/>
      <c r="F59" s="45"/>
      <c r="J59" s="22"/>
    </row>
    <row r="60" spans="1:16">
      <c r="A60" s="46">
        <v>40118</v>
      </c>
      <c r="B60" s="5">
        <v>1005.6</v>
      </c>
      <c r="C60" s="5">
        <v>86.533333333333331</v>
      </c>
      <c r="D60">
        <v>296.18333333333334</v>
      </c>
      <c r="E60" s="5">
        <v>303.58333333333331</v>
      </c>
      <c r="F60" s="45">
        <v>299.88333333333333</v>
      </c>
      <c r="G60">
        <v>297.44808723479952</v>
      </c>
      <c r="H60">
        <v>0.9508519364339012</v>
      </c>
      <c r="I60">
        <v>35.057083136715534</v>
      </c>
      <c r="J60" s="22">
        <v>30.336062607637842</v>
      </c>
      <c r="K60">
        <v>22.466244016300873</v>
      </c>
      <c r="L60">
        <v>19.346681587060061</v>
      </c>
      <c r="M60">
        <v>296.81449225661686</v>
      </c>
      <c r="N60">
        <v>299.4083504445606</v>
      </c>
      <c r="O60">
        <v>356.16615155426655</v>
      </c>
      <c r="P60">
        <v>386.71502482200623</v>
      </c>
    </row>
    <row r="61" spans="1:16">
      <c r="A61" s="46">
        <v>40148</v>
      </c>
      <c r="B61" s="17">
        <v>1005.6</v>
      </c>
      <c r="C61" s="17">
        <v>65.774193548387103</v>
      </c>
      <c r="D61">
        <v>296.08333333333331</v>
      </c>
      <c r="E61" s="5">
        <v>303.48333333333329</v>
      </c>
      <c r="F61" s="45">
        <v>299.7833333333333</v>
      </c>
      <c r="G61">
        <v>292.85357996162111</v>
      </c>
      <c r="H61">
        <v>0.93552128760054165</v>
      </c>
      <c r="I61">
        <v>34.851620414703646</v>
      </c>
      <c r="J61">
        <v>22.92337226631637</v>
      </c>
      <c r="K61">
        <v>22.329846544367651</v>
      </c>
      <c r="L61">
        <v>14.508994562496888</v>
      </c>
      <c r="M61">
        <v>291.20305995303158</v>
      </c>
      <c r="N61">
        <v>299.30786266913913</v>
      </c>
      <c r="O61">
        <v>341.84945655245929</v>
      </c>
      <c r="P61">
        <v>355.95536220921235</v>
      </c>
    </row>
    <row r="62" spans="1:16">
      <c r="A62" s="46">
        <v>40179</v>
      </c>
      <c r="B62" s="5">
        <v>1005.5</v>
      </c>
      <c r="C62" s="5">
        <v>65.258064516129039</v>
      </c>
      <c r="D62">
        <v>297.47258064516126</v>
      </c>
      <c r="E62" s="5">
        <v>307.08548387096772</v>
      </c>
      <c r="F62" s="45">
        <v>302.27903225806449</v>
      </c>
      <c r="G62">
        <v>295.09290331612101</v>
      </c>
      <c r="H62">
        <v>0.94352456215405622</v>
      </c>
      <c r="I62">
        <v>40.305131314882352</v>
      </c>
      <c r="J62">
        <v>26.302348596776454</v>
      </c>
      <c r="K62">
        <v>25.972560917225184</v>
      </c>
      <c r="L62">
        <v>16.706812698430863</v>
      </c>
      <c r="M62">
        <v>293.35364138034288</v>
      </c>
      <c r="N62">
        <v>301.80842517932189</v>
      </c>
      <c r="O62">
        <v>351.30390401619866</v>
      </c>
      <c r="P62">
        <v>366.07518483101478</v>
      </c>
    </row>
    <row r="63" spans="1:16">
      <c r="A63" s="46">
        <v>40210</v>
      </c>
      <c r="B63" s="5">
        <v>1004.8</v>
      </c>
      <c r="C63" s="5">
        <v>75</v>
      </c>
      <c r="D63">
        <v>298.1142857142857</v>
      </c>
      <c r="E63" s="5">
        <v>306.32857142857142</v>
      </c>
      <c r="F63" s="45">
        <v>302.22142857142853</v>
      </c>
      <c r="G63">
        <v>297.33789155489393</v>
      </c>
      <c r="H63">
        <v>0.95055867548527195</v>
      </c>
      <c r="I63">
        <v>40.171347030749743</v>
      </c>
      <c r="J63">
        <v>30.128510273062307</v>
      </c>
      <c r="K63">
        <v>25.901545258693332</v>
      </c>
      <c r="L63">
        <v>19.225995355405807</v>
      </c>
      <c r="M63">
        <v>296.11548983465377</v>
      </c>
      <c r="N63">
        <v>301.8109023927608</v>
      </c>
      <c r="O63">
        <v>358.81768835344752</v>
      </c>
      <c r="P63">
        <v>381.69464059410132</v>
      </c>
    </row>
    <row r="64" spans="1:16">
      <c r="A64" s="46">
        <v>40238</v>
      </c>
      <c r="B64" s="5"/>
      <c r="C64" s="5"/>
      <c r="E64" s="5"/>
      <c r="F64" s="45"/>
    </row>
    <row r="65" spans="1:16">
      <c r="A65" s="46">
        <v>40269</v>
      </c>
      <c r="B65" s="5"/>
      <c r="C65" s="5"/>
      <c r="E65" s="5"/>
      <c r="F65" s="45"/>
    </row>
    <row r="66" spans="1:16">
      <c r="A66" s="46">
        <v>40299</v>
      </c>
      <c r="B66" s="5"/>
      <c r="C66" s="5"/>
      <c r="E66" s="5"/>
      <c r="F66" s="45"/>
    </row>
    <row r="67" spans="1:16">
      <c r="A67" s="46">
        <v>40330</v>
      </c>
      <c r="B67" s="5"/>
      <c r="C67" s="5"/>
      <c r="E67" s="5"/>
      <c r="F67" s="45"/>
    </row>
    <row r="68" spans="1:16">
      <c r="A68" s="46">
        <v>40360</v>
      </c>
      <c r="B68" s="5"/>
      <c r="C68" s="5"/>
      <c r="E68" s="5"/>
      <c r="F68" s="45"/>
    </row>
    <row r="69" spans="1:16">
      <c r="A69" s="46">
        <v>40391</v>
      </c>
      <c r="B69" s="5"/>
      <c r="C69" s="5"/>
      <c r="E69" s="5"/>
      <c r="F69" s="45"/>
    </row>
    <row r="70" spans="1:16">
      <c r="A70" s="46">
        <v>40422</v>
      </c>
      <c r="B70" s="5"/>
      <c r="C70" s="5"/>
      <c r="E70" s="5"/>
      <c r="F70" s="45"/>
    </row>
    <row r="71" spans="1:16">
      <c r="A71" s="46">
        <v>40452</v>
      </c>
      <c r="B71" s="5"/>
      <c r="C71" s="5"/>
      <c r="E71" s="5"/>
      <c r="F71" s="45"/>
      <c r="J71" s="22"/>
    </row>
    <row r="72" spans="1:16">
      <c r="A72" s="46">
        <v>40483</v>
      </c>
      <c r="B72" s="5">
        <v>1004.6</v>
      </c>
      <c r="C72" s="5">
        <v>81.3</v>
      </c>
      <c r="D72">
        <v>296.2833333333333</v>
      </c>
      <c r="E72" s="5">
        <v>303.91666666666663</v>
      </c>
      <c r="F72" s="45">
        <v>300.09999999999997</v>
      </c>
      <c r="G72">
        <v>296.6224028400942</v>
      </c>
      <c r="H72">
        <v>0.94845485421238351</v>
      </c>
      <c r="I72">
        <v>35.505875309160906</v>
      </c>
      <c r="J72" s="22">
        <v>28.866276626347815</v>
      </c>
      <c r="K72">
        <v>22.787868281715078</v>
      </c>
      <c r="L72">
        <v>18.400468942707821</v>
      </c>
      <c r="M72">
        <v>295.7446581143144</v>
      </c>
      <c r="N72">
        <v>299.70919998481639</v>
      </c>
      <c r="O72">
        <v>353.73763664934472</v>
      </c>
      <c r="P72">
        <v>379.96595193449826</v>
      </c>
    </row>
    <row r="73" spans="1:16">
      <c r="A73" s="46">
        <v>40513</v>
      </c>
      <c r="B73" s="17">
        <v>1004.1</v>
      </c>
      <c r="C73" s="17">
        <v>69.677419354838705</v>
      </c>
      <c r="D73">
        <v>297.3758064516129</v>
      </c>
      <c r="E73" s="5">
        <v>306.24677419354839</v>
      </c>
      <c r="F73" s="45">
        <v>301.81129032258065</v>
      </c>
      <c r="G73">
        <v>295.72437841616386</v>
      </c>
      <c r="H73">
        <v>0.9456686571999714</v>
      </c>
      <c r="I73">
        <v>39.229919743847006</v>
      </c>
      <c r="J73">
        <v>27.334395692486947</v>
      </c>
      <c r="K73">
        <v>25.288205824148754</v>
      </c>
      <c r="L73">
        <v>17.405582274684257</v>
      </c>
      <c r="M73">
        <v>294.23523531008982</v>
      </c>
      <c r="N73">
        <v>301.46077220380801</v>
      </c>
      <c r="O73">
        <v>352.95141292732308</v>
      </c>
      <c r="P73">
        <v>370.69885188213505</v>
      </c>
    </row>
    <row r="74" spans="1:16">
      <c r="A74" s="46">
        <v>40544</v>
      </c>
      <c r="B74" s="5">
        <v>1004.2</v>
      </c>
      <c r="C74" s="5">
        <v>71.935483870967744</v>
      </c>
      <c r="D74">
        <v>295.408064516129</v>
      </c>
      <c r="E74" s="5">
        <v>305.34354838709675</v>
      </c>
      <c r="F74" s="45">
        <v>300.3758064516129</v>
      </c>
      <c r="G74">
        <v>294.8732288260141</v>
      </c>
      <c r="H74">
        <v>0.94286974810004032</v>
      </c>
      <c r="I74">
        <v>36.084399996999423</v>
      </c>
      <c r="J74">
        <v>25.957487739777008</v>
      </c>
      <c r="K74">
        <v>23.182576818371867</v>
      </c>
      <c r="L74">
        <v>16.503861207387828</v>
      </c>
      <c r="M74">
        <v>293.53198253284262</v>
      </c>
      <c r="N74">
        <v>300.01837916669621</v>
      </c>
      <c r="O74">
        <v>348.52742311690503</v>
      </c>
      <c r="P74">
        <v>367.31381942362555</v>
      </c>
    </row>
    <row r="75" spans="1:16">
      <c r="A75" s="46">
        <v>40575</v>
      </c>
      <c r="B75" s="5">
        <v>1004.4</v>
      </c>
      <c r="C75" s="5">
        <v>80.785714285714292</v>
      </c>
      <c r="D75">
        <v>296.93571428571425</v>
      </c>
      <c r="E75" s="5">
        <v>305.1142857142857</v>
      </c>
      <c r="F75" s="45">
        <v>301.02499999999998</v>
      </c>
      <c r="G75">
        <v>297.41779167050845</v>
      </c>
      <c r="H75">
        <v>0.95081616694981086</v>
      </c>
      <c r="I75">
        <v>37.478638413878436</v>
      </c>
      <c r="J75">
        <v>30.277385747211795</v>
      </c>
      <c r="K75">
        <v>24.108050210041565</v>
      </c>
      <c r="L75">
        <v>19.33188423886282</v>
      </c>
      <c r="M75">
        <v>296.501208451092</v>
      </c>
      <c r="N75">
        <v>300.65008938778016</v>
      </c>
      <c r="O75">
        <v>357.67946006555411</v>
      </c>
      <c r="P75">
        <v>384.21826366375507</v>
      </c>
    </row>
    <row r="76" spans="1:16">
      <c r="A76" s="46">
        <v>40603</v>
      </c>
      <c r="B76" s="5"/>
      <c r="C76" s="5"/>
      <c r="E76" s="5"/>
      <c r="F76" s="45"/>
    </row>
    <row r="77" spans="1:16">
      <c r="A77" s="46">
        <v>40634</v>
      </c>
      <c r="B77" s="5"/>
      <c r="C77" s="5"/>
      <c r="E77" s="5"/>
      <c r="F77" s="45"/>
    </row>
    <row r="78" spans="1:16">
      <c r="A78" s="46">
        <v>40664</v>
      </c>
      <c r="B78" s="5"/>
      <c r="C78" s="5"/>
      <c r="E78" s="5"/>
      <c r="F78" s="45"/>
    </row>
    <row r="79" spans="1:16">
      <c r="A79" s="46">
        <v>40695</v>
      </c>
      <c r="B79" s="5"/>
      <c r="C79" s="5"/>
      <c r="E79" s="5"/>
      <c r="F79" s="45"/>
    </row>
    <row r="80" spans="1:16">
      <c r="A80" s="46">
        <v>40725</v>
      </c>
      <c r="B80" s="5"/>
      <c r="C80" s="5"/>
      <c r="E80" s="5"/>
      <c r="F80" s="45"/>
    </row>
    <row r="81" spans="1:16">
      <c r="A81" s="46">
        <v>40756</v>
      </c>
      <c r="B81" s="5"/>
      <c r="C81" s="5"/>
      <c r="E81" s="5"/>
      <c r="F81" s="45"/>
    </row>
    <row r="82" spans="1:16">
      <c r="A82" s="46">
        <v>40787</v>
      </c>
      <c r="B82" s="5"/>
      <c r="C82" s="5"/>
      <c r="E82" s="5"/>
      <c r="F82" s="45"/>
    </row>
    <row r="83" spans="1:16">
      <c r="A83" s="46">
        <v>40817</v>
      </c>
      <c r="B83" s="5"/>
      <c r="C83" s="5"/>
      <c r="E83" s="5"/>
      <c r="F83" s="45"/>
      <c r="J83" s="22"/>
    </row>
    <row r="84" spans="1:16">
      <c r="A84" s="46">
        <v>40848</v>
      </c>
      <c r="B84" s="5">
        <v>1005.6</v>
      </c>
      <c r="C84" s="5">
        <v>88.433333333333337</v>
      </c>
      <c r="D84">
        <v>296.68333333333334</v>
      </c>
      <c r="E84" s="5">
        <v>304.81666666666666</v>
      </c>
      <c r="F84" s="45">
        <v>300.75</v>
      </c>
      <c r="G84">
        <v>298.66433711769184</v>
      </c>
      <c r="H84">
        <v>0.95423272197884712</v>
      </c>
      <c r="I84">
        <v>36.88241345173445</v>
      </c>
      <c r="J84" s="22">
        <v>32.616347629150503</v>
      </c>
      <c r="K84">
        <v>23.680539109766976</v>
      </c>
      <c r="L84">
        <v>20.849671713878546</v>
      </c>
      <c r="M84">
        <v>298.10564132147113</v>
      </c>
      <c r="N84">
        <v>300.27384580500251</v>
      </c>
      <c r="O84">
        <v>361.7485174186553</v>
      </c>
      <c r="P84">
        <v>394.69101456313706</v>
      </c>
    </row>
    <row r="85" spans="1:16">
      <c r="A85" s="46">
        <v>40878</v>
      </c>
      <c r="B85" s="17">
        <v>1005.8</v>
      </c>
      <c r="C85" s="17">
        <v>80.161290322580641</v>
      </c>
      <c r="D85">
        <v>296.24677419354839</v>
      </c>
      <c r="E85" s="5">
        <v>305.8274193548387</v>
      </c>
      <c r="F85" s="45">
        <v>301.03709677419351</v>
      </c>
      <c r="G85">
        <v>297.30018664110435</v>
      </c>
      <c r="H85">
        <v>0.95040728539955555</v>
      </c>
      <c r="I85">
        <v>37.505056854077004</v>
      </c>
      <c r="J85">
        <v>30.064537510445597</v>
      </c>
      <c r="K85">
        <v>24.090821062993893</v>
      </c>
      <c r="L85">
        <v>19.164252109543504</v>
      </c>
      <c r="M85">
        <v>296.35353230042995</v>
      </c>
      <c r="N85">
        <v>300.54329525060922</v>
      </c>
      <c r="O85">
        <v>357.04550434929376</v>
      </c>
      <c r="P85">
        <v>383.67790786583214</v>
      </c>
    </row>
    <row r="86" spans="1:16">
      <c r="A86" s="46">
        <v>40909</v>
      </c>
      <c r="B86" s="5">
        <v>1005.7</v>
      </c>
      <c r="C86" s="5">
        <v>74.387096774193552</v>
      </c>
      <c r="D86">
        <v>295.05322580645156</v>
      </c>
      <c r="E86" s="5">
        <v>306.92419354838705</v>
      </c>
      <c r="F86" s="45">
        <v>300.98870967741931</v>
      </c>
      <c r="G86">
        <v>296.0134150747906</v>
      </c>
      <c r="H86">
        <v>0.94650937199894658</v>
      </c>
      <c r="I86">
        <v>37.399480265900763</v>
      </c>
      <c r="J86">
        <v>27.820387578441018</v>
      </c>
      <c r="K86">
        <v>24.022867143942047</v>
      </c>
      <c r="L86">
        <v>17.694863705475772</v>
      </c>
      <c r="M86">
        <v>294.7841498889814</v>
      </c>
      <c r="N86">
        <v>300.5032684272993</v>
      </c>
      <c r="O86">
        <v>352.63147387454609</v>
      </c>
      <c r="P86">
        <v>374.444515027796</v>
      </c>
    </row>
    <row r="87" spans="1:16">
      <c r="A87" s="46">
        <v>40940</v>
      </c>
      <c r="B87" s="5">
        <v>1004.5</v>
      </c>
      <c r="C87" s="5">
        <v>90.137931034482762</v>
      </c>
      <c r="D87">
        <v>296.79285714285714</v>
      </c>
      <c r="E87" s="5">
        <v>307.14999999999998</v>
      </c>
      <c r="F87" s="45">
        <v>301.97142857142853</v>
      </c>
      <c r="G87">
        <v>300.19169479228663</v>
      </c>
      <c r="H87">
        <v>0.95818165072096961</v>
      </c>
      <c r="I87">
        <v>39.595189573915945</v>
      </c>
      <c r="J87">
        <v>35.690284671109062</v>
      </c>
      <c r="K87">
        <v>25.522745656552036</v>
      </c>
      <c r="L87">
        <v>22.912947718896319</v>
      </c>
      <c r="M87">
        <v>299.69500990978042</v>
      </c>
      <c r="N87">
        <v>301.58720384348408</v>
      </c>
      <c r="O87">
        <v>369.69561280926143</v>
      </c>
      <c r="P87">
        <v>404.90850472609179</v>
      </c>
    </row>
    <row r="88" spans="1:16">
      <c r="A88" s="46">
        <v>40969</v>
      </c>
      <c r="B88" s="5"/>
      <c r="C88" s="5"/>
      <c r="E88" s="5"/>
      <c r="F88" s="45"/>
    </row>
    <row r="89" spans="1:16">
      <c r="A89" s="46">
        <v>41000</v>
      </c>
      <c r="B89" s="5"/>
      <c r="C89" s="5"/>
      <c r="E89" s="5"/>
      <c r="F89" s="45"/>
    </row>
    <row r="90" spans="1:16">
      <c r="A90" s="46">
        <v>41030</v>
      </c>
      <c r="B90" s="5"/>
      <c r="C90" s="5"/>
      <c r="E90" s="5"/>
      <c r="F90" s="45"/>
    </row>
    <row r="91" spans="1:16">
      <c r="A91" s="46">
        <v>41061</v>
      </c>
      <c r="B91" s="5"/>
      <c r="C91" s="5"/>
      <c r="E91" s="5"/>
      <c r="F91" s="45"/>
    </row>
    <row r="92" spans="1:16">
      <c r="A92" s="46">
        <v>41091</v>
      </c>
      <c r="B92" s="5"/>
      <c r="C92" s="5"/>
      <c r="E92" s="5"/>
      <c r="F92" s="45"/>
    </row>
    <row r="93" spans="1:16">
      <c r="A93" s="46">
        <v>41122</v>
      </c>
      <c r="B93" s="5"/>
      <c r="C93" s="5"/>
      <c r="E93" s="5"/>
      <c r="F93" s="45"/>
    </row>
    <row r="94" spans="1:16">
      <c r="A94" s="46">
        <v>41153</v>
      </c>
      <c r="B94" s="5"/>
      <c r="C94" s="5"/>
      <c r="E94" s="5"/>
      <c r="F94" s="45"/>
    </row>
    <row r="95" spans="1:16">
      <c r="A95" s="46">
        <v>41183</v>
      </c>
      <c r="B95" s="5"/>
      <c r="C95" s="5"/>
      <c r="E95" s="5"/>
      <c r="F95" s="45"/>
      <c r="J95" s="22"/>
    </row>
    <row r="96" spans="1:16">
      <c r="A96" s="46">
        <v>41214</v>
      </c>
      <c r="B96" s="5">
        <v>1004.5</v>
      </c>
      <c r="C96" s="5">
        <v>86.8</v>
      </c>
      <c r="D96">
        <v>296.85666666666663</v>
      </c>
      <c r="E96" s="5">
        <v>304.12666666666667</v>
      </c>
      <c r="F96" s="45">
        <v>300.49166666666667</v>
      </c>
      <c r="G96">
        <v>298.09705188767316</v>
      </c>
      <c r="H96">
        <v>0.95273737923975055</v>
      </c>
      <c r="I96">
        <v>36.329863204316403</v>
      </c>
      <c r="J96" s="22">
        <v>31.534321261346637</v>
      </c>
      <c r="K96">
        <v>23.33896095160928</v>
      </c>
      <c r="L96">
        <v>20.158369635757822</v>
      </c>
      <c r="M96">
        <v>297.46783984786026</v>
      </c>
      <c r="N96">
        <v>300.10902816108648</v>
      </c>
      <c r="O96">
        <v>359.46722013946817</v>
      </c>
      <c r="P96">
        <v>390.36891444792121</v>
      </c>
    </row>
    <row r="97" spans="1:16">
      <c r="A97" s="46">
        <v>41244</v>
      </c>
      <c r="B97" s="17">
        <v>1004.6</v>
      </c>
      <c r="C97" s="17">
        <v>76.129032258064512</v>
      </c>
      <c r="D97">
        <v>296.51451612903224</v>
      </c>
      <c r="E97" s="5">
        <v>305.20161290322579</v>
      </c>
      <c r="F97" s="45">
        <v>300.85806451612899</v>
      </c>
      <c r="G97">
        <v>296.26977805405716</v>
      </c>
      <c r="H97">
        <v>0.94736866612074411</v>
      </c>
      <c r="I97">
        <v>37.115714752269604</v>
      </c>
      <c r="J97">
        <v>28.255834456566536</v>
      </c>
      <c r="K97">
        <v>23.860709115867554</v>
      </c>
      <c r="L97">
        <v>18.000088470000577</v>
      </c>
      <c r="M97">
        <v>295.12983598903372</v>
      </c>
      <c r="N97">
        <v>300.46623320398481</v>
      </c>
      <c r="O97">
        <v>353.48966530663284</v>
      </c>
      <c r="P97">
        <v>376.17744822640088</v>
      </c>
    </row>
    <row r="98" spans="1:16">
      <c r="A98" s="46">
        <v>41275</v>
      </c>
      <c r="B98" s="5">
        <v>1005</v>
      </c>
      <c r="C98" s="5">
        <v>74.354838709677423</v>
      </c>
      <c r="D98">
        <v>296.97258064516126</v>
      </c>
      <c r="E98" s="5">
        <v>306.1887096774193</v>
      </c>
      <c r="F98" s="45">
        <v>301.58064516129031</v>
      </c>
      <c r="G98">
        <v>296.57659297515994</v>
      </c>
      <c r="H98">
        <v>0.94828739786372185</v>
      </c>
      <c r="I98">
        <v>38.708979802832403</v>
      </c>
      <c r="J98">
        <v>28.781999498557642</v>
      </c>
      <c r="K98">
        <v>24.915707240097397</v>
      </c>
      <c r="L98">
        <v>18.337646118922848</v>
      </c>
      <c r="M98">
        <v>295.33414699583471</v>
      </c>
      <c r="N98">
        <v>301.15386832744053</v>
      </c>
      <c r="O98">
        <v>355.34362479626054</v>
      </c>
      <c r="P98">
        <v>377.26868699100072</v>
      </c>
    </row>
    <row r="99" spans="1:16">
      <c r="A99" s="46">
        <v>41306</v>
      </c>
      <c r="B99" s="5">
        <v>1003.8</v>
      </c>
      <c r="C99" s="5">
        <v>76.214285714285708</v>
      </c>
      <c r="D99">
        <v>296.05357142857139</v>
      </c>
      <c r="E99" s="5">
        <v>306.13928571428568</v>
      </c>
      <c r="F99" s="45">
        <v>301.09642857142853</v>
      </c>
      <c r="G99">
        <v>296.51867108417929</v>
      </c>
      <c r="H99">
        <v>0.94817390977096339</v>
      </c>
      <c r="I99">
        <v>37.634867893866137</v>
      </c>
      <c r="J99">
        <v>28.683145744825119</v>
      </c>
      <c r="K99">
        <v>24.227492802313801</v>
      </c>
      <c r="L99">
        <v>18.295300795037207</v>
      </c>
      <c r="M99">
        <v>295.37856613281895</v>
      </c>
      <c r="N99">
        <v>300.77234649472939</v>
      </c>
      <c r="O99">
        <v>354.74457502392482</v>
      </c>
      <c r="P99">
        <v>377.34838736504508</v>
      </c>
    </row>
    <row r="100" spans="1:16">
      <c r="A100" s="46">
        <v>41334</v>
      </c>
      <c r="B100" s="5"/>
      <c r="C100" s="5"/>
      <c r="E100" s="5"/>
      <c r="F100" s="45"/>
    </row>
    <row r="101" spans="1:16">
      <c r="A101" s="46">
        <v>41365</v>
      </c>
      <c r="B101" s="5"/>
      <c r="C101" s="5"/>
      <c r="E101" s="5"/>
      <c r="F101" s="45"/>
    </row>
    <row r="102" spans="1:16">
      <c r="A102" s="46">
        <v>41395</v>
      </c>
      <c r="B102" s="5"/>
      <c r="C102" s="5"/>
      <c r="E102" s="5"/>
      <c r="F102" s="45"/>
    </row>
    <row r="103" spans="1:16">
      <c r="A103" s="46">
        <v>41426</v>
      </c>
      <c r="B103" s="5"/>
      <c r="C103" s="5"/>
      <c r="E103" s="5"/>
      <c r="F103" s="45"/>
    </row>
    <row r="104" spans="1:16">
      <c r="A104" s="46">
        <v>41456</v>
      </c>
      <c r="B104" s="5"/>
      <c r="C104" s="5"/>
      <c r="E104" s="5"/>
      <c r="F104" s="45"/>
    </row>
    <row r="105" spans="1:16">
      <c r="A105" s="46">
        <v>41487</v>
      </c>
      <c r="B105" s="5"/>
      <c r="C105" s="5"/>
      <c r="E105" s="5"/>
      <c r="F105" s="45"/>
    </row>
    <row r="106" spans="1:16">
      <c r="A106" s="46">
        <v>41518</v>
      </c>
      <c r="B106" s="5"/>
      <c r="C106" s="5"/>
      <c r="E106" s="5"/>
      <c r="F106" s="45"/>
    </row>
    <row r="107" spans="1:16">
      <c r="A107" s="46">
        <v>41548</v>
      </c>
      <c r="B107" s="5"/>
      <c r="C107" s="5"/>
      <c r="E107" s="5"/>
      <c r="F107" s="45"/>
      <c r="J107" s="22"/>
    </row>
    <row r="108" spans="1:16">
      <c r="A108" s="46">
        <v>41579</v>
      </c>
      <c r="B108" s="5">
        <v>1004.4</v>
      </c>
      <c r="C108" s="5">
        <v>88.6</v>
      </c>
      <c r="D108">
        <v>295.48666666666662</v>
      </c>
      <c r="E108" s="5">
        <v>302.7833333333333</v>
      </c>
      <c r="F108" s="45">
        <v>299.13499999999999</v>
      </c>
      <c r="G108">
        <v>297.10539072432806</v>
      </c>
      <c r="H108">
        <v>0.94991386098095509</v>
      </c>
      <c r="I108">
        <v>33.544803742310364</v>
      </c>
      <c r="J108" s="22">
        <v>29.720696115686984</v>
      </c>
      <c r="K108">
        <v>21.490188922125295</v>
      </c>
      <c r="L108">
        <v>18.96560364973945</v>
      </c>
      <c r="M108">
        <v>296.57283426551191</v>
      </c>
      <c r="N108">
        <v>298.76240488927027</v>
      </c>
      <c r="O108">
        <v>354.22954001352332</v>
      </c>
      <c r="P108">
        <v>385.10952659455171</v>
      </c>
    </row>
    <row r="109" spans="1:16">
      <c r="A109" s="46">
        <v>41609</v>
      </c>
      <c r="B109" s="17">
        <v>1005.4</v>
      </c>
      <c r="C109" s="17">
        <v>77.354838709677423</v>
      </c>
      <c r="D109">
        <v>295.26935483870966</v>
      </c>
      <c r="E109" s="5">
        <v>304.48225806451609</v>
      </c>
      <c r="F109" s="45">
        <v>299.8758064516129</v>
      </c>
      <c r="G109">
        <v>295.58301587468611</v>
      </c>
      <c r="H109">
        <v>0.94515564403991081</v>
      </c>
      <c r="I109">
        <v>35.041581565401067</v>
      </c>
      <c r="J109">
        <v>27.106358901236053</v>
      </c>
      <c r="K109">
        <v>22.460579588099332</v>
      </c>
      <c r="L109">
        <v>17.23341677542372</v>
      </c>
      <c r="M109">
        <v>294.52053204134359</v>
      </c>
      <c r="N109">
        <v>299.41746789937685</v>
      </c>
      <c r="O109">
        <v>349.93725176239707</v>
      </c>
      <c r="P109">
        <v>373.20790420574576</v>
      </c>
    </row>
    <row r="110" spans="1:16">
      <c r="A110" s="46">
        <v>41640</v>
      </c>
      <c r="B110" s="5">
        <v>1004.9</v>
      </c>
      <c r="C110" s="5">
        <v>69.225806451612897</v>
      </c>
      <c r="D110">
        <v>295.87258064516129</v>
      </c>
      <c r="E110" s="5">
        <v>306.16290322580642</v>
      </c>
      <c r="F110" s="45">
        <v>301.01774193548385</v>
      </c>
      <c r="G110">
        <v>294.85949321721569</v>
      </c>
      <c r="H110">
        <v>0.94278093008824371</v>
      </c>
      <c r="I110">
        <v>37.462795126774346</v>
      </c>
      <c r="J110">
        <v>25.933922045825074</v>
      </c>
      <c r="K110">
        <v>24.085009928942316</v>
      </c>
      <c r="L110">
        <v>16.476690927381519</v>
      </c>
      <c r="M110">
        <v>293.36420958700876</v>
      </c>
      <c r="N110">
        <v>300.6000360956088</v>
      </c>
      <c r="O110">
        <v>349.15418427693567</v>
      </c>
      <c r="P110">
        <v>366.38385002756684</v>
      </c>
    </row>
    <row r="111" spans="1:16">
      <c r="A111" s="46">
        <v>41671</v>
      </c>
      <c r="B111" s="5">
        <v>1004</v>
      </c>
      <c r="C111" s="5">
        <v>74.642857142857139</v>
      </c>
      <c r="D111">
        <v>296.39642857142854</v>
      </c>
      <c r="E111" s="5">
        <v>306.29999999999995</v>
      </c>
      <c r="F111" s="45">
        <v>301.34821428571428</v>
      </c>
      <c r="G111">
        <v>296.41664019710163</v>
      </c>
      <c r="H111">
        <v>0.94784985750292883</v>
      </c>
      <c r="I111">
        <v>38.190107127283824</v>
      </c>
      <c r="J111">
        <v>28.506187105722564</v>
      </c>
      <c r="K111">
        <v>24.593971448465101</v>
      </c>
      <c r="L111">
        <v>18.175403021308362</v>
      </c>
      <c r="M111">
        <v>295.19327572348379</v>
      </c>
      <c r="N111">
        <v>301.00682215794524</v>
      </c>
      <c r="O111">
        <v>354.67869881880273</v>
      </c>
      <c r="P111">
        <v>376.2548100162968</v>
      </c>
    </row>
    <row r="112" spans="1:16">
      <c r="A112" s="46">
        <v>41699</v>
      </c>
      <c r="B112" s="5"/>
      <c r="C112" s="5"/>
      <c r="E112" s="5"/>
      <c r="F112" s="45"/>
    </row>
    <row r="113" spans="1:16">
      <c r="A113" s="46">
        <v>41730</v>
      </c>
      <c r="B113" s="5"/>
      <c r="C113" s="5"/>
      <c r="E113" s="5"/>
      <c r="F113" s="45"/>
    </row>
    <row r="114" spans="1:16">
      <c r="A114" s="46">
        <v>41760</v>
      </c>
      <c r="B114" s="5"/>
      <c r="C114" s="5"/>
      <c r="E114" s="5"/>
      <c r="F114" s="45"/>
    </row>
    <row r="115" spans="1:16">
      <c r="A115" s="46">
        <v>41791</v>
      </c>
      <c r="B115" s="5"/>
      <c r="C115" s="5"/>
      <c r="E115" s="5"/>
      <c r="F115" s="45"/>
    </row>
    <row r="116" spans="1:16">
      <c r="A116" s="46">
        <v>41821</v>
      </c>
      <c r="B116" s="5"/>
      <c r="C116" s="5"/>
      <c r="E116" s="5"/>
      <c r="F116" s="45"/>
    </row>
    <row r="117" spans="1:16">
      <c r="A117" s="46">
        <v>41852</v>
      </c>
      <c r="B117" s="5"/>
      <c r="C117" s="5"/>
      <c r="E117" s="5"/>
      <c r="F117" s="45"/>
    </row>
    <row r="118" spans="1:16">
      <c r="A118" s="46">
        <v>41883</v>
      </c>
      <c r="B118" s="5"/>
      <c r="C118" s="5"/>
      <c r="E118" s="5"/>
      <c r="F118" s="45"/>
    </row>
    <row r="119" spans="1:16">
      <c r="A119" s="46">
        <v>41913</v>
      </c>
      <c r="B119" s="5"/>
      <c r="C119" s="5"/>
      <c r="E119" s="5"/>
      <c r="F119" s="45"/>
      <c r="J119" s="22"/>
    </row>
    <row r="120" spans="1:16">
      <c r="A120" s="46">
        <v>41944</v>
      </c>
      <c r="B120" s="5">
        <v>1005.4</v>
      </c>
      <c r="C120" s="5">
        <v>86</v>
      </c>
      <c r="D120">
        <v>295.57333333333332</v>
      </c>
      <c r="E120" s="5">
        <v>303.89666666666665</v>
      </c>
      <c r="F120" s="45">
        <v>299.73499999999996</v>
      </c>
      <c r="G120">
        <v>297.19942057290478</v>
      </c>
      <c r="H120">
        <v>0.9501386981944977</v>
      </c>
      <c r="I120">
        <v>34.752690028888722</v>
      </c>
      <c r="J120" s="22">
        <v>29.887313424844301</v>
      </c>
      <c r="K120">
        <v>22.268779190158405</v>
      </c>
      <c r="L120">
        <v>19.055633603406008</v>
      </c>
      <c r="M120">
        <v>296.54360232292635</v>
      </c>
      <c r="N120">
        <v>299.27711135816213</v>
      </c>
      <c r="O120">
        <v>355.13884844444738</v>
      </c>
      <c r="P120">
        <v>385.0441607839453</v>
      </c>
    </row>
    <row r="121" spans="1:16">
      <c r="A121" s="46">
        <v>41974</v>
      </c>
      <c r="B121" s="17">
        <v>1005.1</v>
      </c>
      <c r="C121" s="17">
        <v>73.774193548387103</v>
      </c>
      <c r="D121">
        <v>295.43387096774194</v>
      </c>
      <c r="E121" s="5">
        <v>305.19193548387096</v>
      </c>
      <c r="F121" s="45">
        <v>300.31290322580645</v>
      </c>
      <c r="G121">
        <v>295.22635166229509</v>
      </c>
      <c r="H121">
        <v>0.94400181070235478</v>
      </c>
      <c r="I121">
        <v>35.951738175996176</v>
      </c>
      <c r="J121">
        <v>26.523104905968793</v>
      </c>
      <c r="K121">
        <v>23.072736622608787</v>
      </c>
      <c r="L121">
        <v>16.857720268145364</v>
      </c>
      <c r="M121">
        <v>293.97936839220807</v>
      </c>
      <c r="N121">
        <v>299.87926805251891</v>
      </c>
      <c r="O121">
        <v>349.3976850517696</v>
      </c>
      <c r="P121">
        <v>369.99774606414246</v>
      </c>
    </row>
    <row r="122" spans="1:16" ht="15.75" thickBot="1">
      <c r="A122" s="46">
        <v>42005</v>
      </c>
      <c r="B122" s="18">
        <v>1006.2</v>
      </c>
      <c r="C122" s="18">
        <v>65.161290322580641</v>
      </c>
      <c r="D122">
        <v>294.7370967741935</v>
      </c>
      <c r="E122" s="5">
        <v>306.36612903225807</v>
      </c>
      <c r="F122" s="45">
        <v>300.55161290322576</v>
      </c>
      <c r="G122">
        <v>293.43119966328084</v>
      </c>
      <c r="H122">
        <v>0.93765446780193717</v>
      </c>
      <c r="I122">
        <v>36.457436020518962</v>
      </c>
      <c r="J122">
        <v>23.756135729499452</v>
      </c>
      <c r="K122">
        <v>23.382939270635099</v>
      </c>
      <c r="L122">
        <v>15.039641731233351</v>
      </c>
      <c r="M122">
        <v>291.72925408792548</v>
      </c>
      <c r="N122">
        <v>300.02413074810391</v>
      </c>
      <c r="O122">
        <v>344.24769327261191</v>
      </c>
      <c r="P122">
        <v>358.4136116796779</v>
      </c>
    </row>
    <row r="123" spans="1:16" ht="15.75" thickBot="1">
      <c r="A123" s="46">
        <v>42036</v>
      </c>
      <c r="B123" s="18">
        <v>1004.9</v>
      </c>
      <c r="C123" s="18">
        <v>79.5</v>
      </c>
      <c r="D123">
        <v>296.86071428571427</v>
      </c>
      <c r="E123" s="5">
        <v>306.51071428571424</v>
      </c>
      <c r="F123" s="45">
        <v>301.68571428571425</v>
      </c>
      <c r="G123">
        <v>297.79237580954396</v>
      </c>
      <c r="H123">
        <v>0.95185956307675235</v>
      </c>
      <c r="I123">
        <v>38.945539705628654</v>
      </c>
      <c r="J123">
        <v>30.961704065974782</v>
      </c>
      <c r="K123">
        <v>25.07670736706158</v>
      </c>
      <c r="L123">
        <v>19.772557623320758</v>
      </c>
      <c r="M123">
        <v>296.80298127506956</v>
      </c>
      <c r="N123">
        <v>301.26746939077623</v>
      </c>
      <c r="O123">
        <v>359.77461265492911</v>
      </c>
      <c r="P123">
        <v>386.05114725994093</v>
      </c>
    </row>
    <row r="124" spans="1:16" ht="15.75" thickBot="1">
      <c r="A124" s="46">
        <v>42064</v>
      </c>
      <c r="B124" s="18"/>
      <c r="C124" s="18"/>
      <c r="E124" s="5"/>
      <c r="F124" s="45"/>
    </row>
    <row r="125" spans="1:16" ht="15.75" thickBot="1">
      <c r="A125" s="46">
        <v>42095</v>
      </c>
      <c r="B125" s="18"/>
      <c r="C125" s="18"/>
      <c r="E125" s="5"/>
      <c r="F125" s="45"/>
    </row>
    <row r="126" spans="1:16" ht="15.75" thickBot="1">
      <c r="A126" s="46">
        <v>42125</v>
      </c>
      <c r="B126" s="18"/>
      <c r="C126" s="18"/>
      <c r="E126" s="5"/>
      <c r="F126" s="45"/>
    </row>
    <row r="127" spans="1:16" ht="15.75" thickBot="1">
      <c r="A127" s="46">
        <v>42156</v>
      </c>
      <c r="B127" s="18"/>
      <c r="C127" s="18"/>
      <c r="E127" s="5"/>
      <c r="F127" s="45"/>
    </row>
    <row r="128" spans="1:16" ht="15.75" thickBot="1">
      <c r="A128" s="46">
        <v>42186</v>
      </c>
      <c r="B128" s="18"/>
      <c r="C128" s="18"/>
      <c r="E128" s="5"/>
      <c r="F128" s="45"/>
    </row>
    <row r="129" spans="1:16" ht="15.75" thickBot="1">
      <c r="A129" s="46">
        <v>42217</v>
      </c>
      <c r="B129" s="18"/>
      <c r="C129" s="18"/>
      <c r="E129" s="5"/>
      <c r="F129" s="45"/>
    </row>
    <row r="130" spans="1:16" ht="15.75" thickBot="1">
      <c r="A130" s="46">
        <v>42248</v>
      </c>
      <c r="B130" s="18"/>
      <c r="C130" s="18"/>
      <c r="E130" s="5"/>
      <c r="F130" s="45"/>
      <c r="J130" s="22"/>
    </row>
    <row r="131" spans="1:16" ht="15.75" thickBot="1">
      <c r="A131" s="46">
        <v>42278</v>
      </c>
      <c r="B131" s="18"/>
      <c r="C131" s="18"/>
      <c r="E131" s="5"/>
      <c r="F131" s="45"/>
      <c r="J131" s="22"/>
    </row>
    <row r="132" spans="1:16" ht="15.75" thickBot="1">
      <c r="A132" s="46">
        <v>42309</v>
      </c>
      <c r="B132" s="18">
        <v>1006.6</v>
      </c>
      <c r="C132" s="18">
        <v>89.5</v>
      </c>
      <c r="D132">
        <v>296.08333333333331</v>
      </c>
      <c r="E132" s="5">
        <v>304.93</v>
      </c>
      <c r="F132" s="45">
        <v>300.50666666666666</v>
      </c>
      <c r="G132">
        <v>298.62639594351714</v>
      </c>
      <c r="H132">
        <v>0.95408709009570913</v>
      </c>
      <c r="I132">
        <v>36.361748492257675</v>
      </c>
      <c r="J132" s="22">
        <v>32.543764900570615</v>
      </c>
      <c r="K132">
        <v>23.309652731774445</v>
      </c>
      <c r="L132">
        <v>20.780366395521021</v>
      </c>
      <c r="M132">
        <v>298.11823467051096</v>
      </c>
      <c r="N132">
        <v>299.94628593045201</v>
      </c>
      <c r="O132">
        <v>361.12289368164784</v>
      </c>
      <c r="P132">
        <v>395.07702034003415</v>
      </c>
    </row>
    <row r="133" spans="1:16" ht="15.75" thickBot="1">
      <c r="A133" s="46">
        <v>42339</v>
      </c>
      <c r="B133" s="19">
        <v>1007.6</v>
      </c>
      <c r="C133" s="19">
        <v>72.548387096774192</v>
      </c>
      <c r="D133">
        <v>294.52419354838707</v>
      </c>
      <c r="E133" s="5">
        <v>306.05322580645156</v>
      </c>
      <c r="F133" s="45">
        <v>300.28870967741932</v>
      </c>
      <c r="G133">
        <v>294.92846676010265</v>
      </c>
      <c r="H133">
        <v>0.94286995469600543</v>
      </c>
      <c r="I133">
        <v>35.900827611579977</v>
      </c>
      <c r="J133">
        <v>26.045471386594635</v>
      </c>
      <c r="K133">
        <v>22.979578849171514</v>
      </c>
      <c r="L133">
        <v>16.503924505553979</v>
      </c>
      <c r="M133">
        <v>293.62014216911621</v>
      </c>
      <c r="N133">
        <v>299.64352668462044</v>
      </c>
      <c r="O133">
        <v>348.07206133421749</v>
      </c>
      <c r="P133">
        <v>368.69617207314036</v>
      </c>
    </row>
    <row r="134" spans="1:16">
      <c r="A134" s="46">
        <v>42370</v>
      </c>
      <c r="B134" s="5">
        <v>1005.2419354838711</v>
      </c>
      <c r="C134" s="5">
        <v>70.322580645161295</v>
      </c>
      <c r="D134">
        <v>295.99516129032259</v>
      </c>
      <c r="E134" s="5">
        <v>306.86935483870968</v>
      </c>
      <c r="F134" s="45">
        <v>301.43225806451613</v>
      </c>
      <c r="G134">
        <v>295.51359941166476</v>
      </c>
      <c r="H134">
        <v>0.9449299049840949</v>
      </c>
      <c r="I134">
        <v>38.377021225195612</v>
      </c>
      <c r="J134">
        <v>26.987711700298849</v>
      </c>
      <c r="K134">
        <v>24.687374150644686</v>
      </c>
      <c r="L134">
        <v>17.158675769692856</v>
      </c>
      <c r="M134">
        <v>294.0667587155607</v>
      </c>
      <c r="N134">
        <v>300.98497177050018</v>
      </c>
      <c r="O134">
        <v>351.63638078534757</v>
      </c>
      <c r="P134">
        <v>370.16981558016914</v>
      </c>
    </row>
    <row r="135" spans="1:16">
      <c r="A135" s="46">
        <v>42401</v>
      </c>
      <c r="B135" s="5">
        <v>1005.5620689655173</v>
      </c>
      <c r="C135" s="5">
        <v>76.448275862068968</v>
      </c>
      <c r="D135">
        <v>297.87068965517238</v>
      </c>
      <c r="E135" s="5">
        <v>308.37068965517238</v>
      </c>
      <c r="F135" s="45">
        <v>303.12068965517238</v>
      </c>
      <c r="G135">
        <v>298.52642089356101</v>
      </c>
      <c r="H135">
        <v>0.95385044440436684</v>
      </c>
      <c r="I135">
        <v>42.304550818396379</v>
      </c>
      <c r="J135">
        <v>32.34109971185682</v>
      </c>
      <c r="K135">
        <v>27.315812206823878</v>
      </c>
      <c r="L135">
        <v>20.668681032643022</v>
      </c>
      <c r="M135">
        <v>297.35970030093381</v>
      </c>
      <c r="N135">
        <v>302.64399690844408</v>
      </c>
      <c r="O135">
        <v>364.22256969064125</v>
      </c>
      <c r="P135">
        <v>389.42176302596431</v>
      </c>
    </row>
    <row r="136" spans="1:16">
      <c r="A136" s="46">
        <v>42430</v>
      </c>
      <c r="B136" s="5"/>
      <c r="C136" s="5"/>
      <c r="E136" s="5"/>
      <c r="F136" s="45"/>
    </row>
    <row r="137" spans="1:16">
      <c r="A137" s="46">
        <v>42461</v>
      </c>
      <c r="B137" s="5"/>
      <c r="C137" s="5"/>
      <c r="E137" s="5"/>
      <c r="F137" s="45"/>
    </row>
    <row r="138" spans="1:16">
      <c r="A138" s="46">
        <v>42491</v>
      </c>
      <c r="B138" s="5"/>
      <c r="C138" s="5"/>
      <c r="E138" s="5"/>
      <c r="F138" s="45"/>
    </row>
    <row r="139" spans="1:16">
      <c r="A139" s="46">
        <v>42522</v>
      </c>
      <c r="B139" s="5"/>
      <c r="C139" s="5"/>
      <c r="E139" s="5"/>
      <c r="F139" s="45"/>
    </row>
    <row r="140" spans="1:16">
      <c r="A140" s="46">
        <v>42552</v>
      </c>
      <c r="B140" s="5"/>
      <c r="C140" s="5"/>
      <c r="E140" s="5"/>
      <c r="F140" s="45"/>
    </row>
    <row r="141" spans="1:16">
      <c r="A141" s="46">
        <v>42583</v>
      </c>
      <c r="B141" s="5"/>
      <c r="C141" s="5"/>
      <c r="E141" s="5"/>
      <c r="F141" s="45"/>
    </row>
    <row r="142" spans="1:16">
      <c r="A142" s="46">
        <v>42614</v>
      </c>
      <c r="B142" s="5"/>
      <c r="C142" s="5"/>
      <c r="E142" s="5"/>
      <c r="F142" s="45"/>
      <c r="J142" s="22"/>
    </row>
    <row r="143" spans="1:16">
      <c r="A143" s="46">
        <v>42644</v>
      </c>
      <c r="B143" s="5"/>
      <c r="C143" s="5"/>
      <c r="E143" s="5"/>
      <c r="F143" s="45"/>
      <c r="J143" s="22"/>
    </row>
    <row r="144" spans="1:16">
      <c r="A144" s="46">
        <v>42675</v>
      </c>
      <c r="B144" s="5">
        <v>1006.9900000000001</v>
      </c>
      <c r="C144" s="5">
        <v>87.466666666666669</v>
      </c>
      <c r="D144">
        <v>296.69</v>
      </c>
      <c r="E144" s="5">
        <v>305.02333333333331</v>
      </c>
      <c r="F144" s="45">
        <v>300.85666666666663</v>
      </c>
      <c r="G144">
        <v>298.58429275888341</v>
      </c>
      <c r="H144">
        <v>0.95395442929530205</v>
      </c>
      <c r="I144">
        <v>37.112688741842113</v>
      </c>
      <c r="J144" s="22">
        <v>32.46123175286457</v>
      </c>
      <c r="K144">
        <v>23.799895872210385</v>
      </c>
      <c r="L144">
        <v>20.717615499072796</v>
      </c>
      <c r="M144">
        <v>297.98067429018135</v>
      </c>
      <c r="N144">
        <v>300.26261863191019</v>
      </c>
      <c r="O144">
        <v>361.33762524864744</v>
      </c>
      <c r="P144">
        <v>394.21903582459709</v>
      </c>
    </row>
    <row r="145" spans="1:16">
      <c r="A145" s="46">
        <v>42705</v>
      </c>
      <c r="B145" s="5">
        <v>1006.1935483870968</v>
      </c>
      <c r="C145" s="5">
        <v>81.258064516129039</v>
      </c>
      <c r="D145">
        <v>296.93709677419355</v>
      </c>
      <c r="E145" s="5">
        <v>306.32096774193548</v>
      </c>
      <c r="F145" s="45">
        <v>301.62903225806451</v>
      </c>
      <c r="G145">
        <v>298.10353994993545</v>
      </c>
      <c r="H145">
        <v>0.95267117731026807</v>
      </c>
      <c r="I145">
        <v>38.81776607124894</v>
      </c>
      <c r="J145">
        <v>31.542565397895515</v>
      </c>
      <c r="K145">
        <v>24.957711785523966</v>
      </c>
      <c r="L145">
        <v>20.128774035973489</v>
      </c>
      <c r="M145">
        <v>297.199828582583</v>
      </c>
      <c r="N145">
        <v>301.10096393514561</v>
      </c>
      <c r="O145">
        <v>360.6337643013901</v>
      </c>
      <c r="P145">
        <v>388.87464553990264</v>
      </c>
    </row>
    <row r="146" spans="1:16">
      <c r="A146" s="46">
        <v>42736</v>
      </c>
      <c r="B146" s="5">
        <v>1006.1</v>
      </c>
      <c r="C146" s="5">
        <v>76</v>
      </c>
      <c r="D146">
        <v>296.54999999999995</v>
      </c>
      <c r="E146" s="11">
        <v>306.54999999999995</v>
      </c>
      <c r="F146" s="45">
        <v>301.54999999999995</v>
      </c>
      <c r="G146">
        <v>296.91023912916813</v>
      </c>
      <c r="H146">
        <v>0.94923912790308562</v>
      </c>
      <c r="I146">
        <v>38.640219143407194</v>
      </c>
      <c r="J146">
        <v>29.366566548989468</v>
      </c>
      <c r="K146">
        <v>24.841401757648267</v>
      </c>
      <c r="L146">
        <v>18.70021315021474</v>
      </c>
      <c r="M146">
        <v>295.75103598753248</v>
      </c>
      <c r="N146">
        <v>301.02980393558227</v>
      </c>
      <c r="O146">
        <v>356.26957689372313</v>
      </c>
      <c r="P146">
        <v>380.01288004978267</v>
      </c>
    </row>
    <row r="147" spans="1:16">
      <c r="A147" s="46">
        <v>42767</v>
      </c>
      <c r="B147" s="5">
        <v>1005.7</v>
      </c>
      <c r="C147" s="5">
        <v>82</v>
      </c>
      <c r="D147">
        <v>297.14999999999998</v>
      </c>
      <c r="E147" s="11">
        <v>308.04999999999995</v>
      </c>
      <c r="F147" s="45">
        <v>302.59999999999997</v>
      </c>
      <c r="G147">
        <v>299.20297143592359</v>
      </c>
      <c r="H147">
        <v>0.9556394361907754</v>
      </c>
      <c r="I147">
        <v>41.057697085125305</v>
      </c>
      <c r="J147">
        <v>33.667311609802752</v>
      </c>
      <c r="K147">
        <v>26.47266844805673</v>
      </c>
      <c r="L147">
        <v>21.542544867115804</v>
      </c>
      <c r="M147">
        <v>298.31913510156369</v>
      </c>
      <c r="N147">
        <v>302.11248800756914</v>
      </c>
      <c r="O147">
        <v>366.19719082967288</v>
      </c>
      <c r="P147">
        <v>395.78606784466371</v>
      </c>
    </row>
    <row r="148" spans="1:16">
      <c r="A148" s="46">
        <v>42795</v>
      </c>
      <c r="B148" s="5"/>
      <c r="C148" s="5"/>
      <c r="E148" s="11"/>
      <c r="F148" s="45"/>
    </row>
    <row r="149" spans="1:16">
      <c r="A149" s="46">
        <v>42826</v>
      </c>
      <c r="B149" s="5"/>
      <c r="C149" s="5"/>
      <c r="E149" s="11"/>
      <c r="F149" s="45"/>
    </row>
    <row r="150" spans="1:16">
      <c r="A150" s="46">
        <v>42856</v>
      </c>
      <c r="B150" s="5"/>
      <c r="C150" s="5"/>
      <c r="E150" s="11"/>
      <c r="F150" s="45"/>
    </row>
    <row r="151" spans="1:16">
      <c r="A151" s="46">
        <v>42887</v>
      </c>
      <c r="B151" s="5"/>
      <c r="C151" s="5"/>
      <c r="E151" s="11"/>
      <c r="F151" s="45"/>
    </row>
    <row r="152" spans="1:16">
      <c r="A152" s="46">
        <v>42917</v>
      </c>
      <c r="B152" s="5"/>
      <c r="C152" s="5"/>
      <c r="E152" s="11"/>
      <c r="F152" s="45"/>
    </row>
    <row r="153" spans="1:16">
      <c r="A153" s="46">
        <v>42948</v>
      </c>
      <c r="B153" s="5"/>
      <c r="C153" s="5"/>
      <c r="E153" s="11"/>
      <c r="F153" s="45"/>
    </row>
    <row r="154" spans="1:16">
      <c r="A154" s="46">
        <v>42979</v>
      </c>
      <c r="B154" s="5"/>
      <c r="C154" s="5"/>
      <c r="E154" s="11"/>
      <c r="F154" s="45"/>
      <c r="J154" s="49"/>
    </row>
    <row r="155" spans="1:16">
      <c r="A155" s="46">
        <v>43009</v>
      </c>
      <c r="B155" s="5"/>
      <c r="C155" s="5"/>
      <c r="E155" s="11"/>
      <c r="F155" s="45"/>
      <c r="J155" s="49"/>
    </row>
    <row r="156" spans="1:16">
      <c r="A156" s="46">
        <v>43040</v>
      </c>
      <c r="B156" s="5">
        <v>1006.3</v>
      </c>
      <c r="C156" s="5">
        <v>88</v>
      </c>
      <c r="D156">
        <v>296.54999999999995</v>
      </c>
      <c r="E156" s="11">
        <v>304.54999999999995</v>
      </c>
      <c r="F156" s="45">
        <v>300.54999999999995</v>
      </c>
      <c r="G156">
        <v>298.38484871551327</v>
      </c>
      <c r="H156">
        <v>0.95344609465862318</v>
      </c>
      <c r="I156">
        <v>36.453998468438847</v>
      </c>
      <c r="J156" s="49">
        <v>32.079518652226184</v>
      </c>
      <c r="K156">
        <v>23.37824086670431</v>
      </c>
      <c r="L156">
        <v>20.480475003483885</v>
      </c>
      <c r="M156">
        <v>297.80909587921167</v>
      </c>
      <c r="N156">
        <v>300.01486638166477</v>
      </c>
      <c r="O156">
        <v>360.3116274314541</v>
      </c>
      <c r="P156">
        <v>392.99583192013358</v>
      </c>
    </row>
    <row r="157" spans="1:16">
      <c r="A157" s="46">
        <v>43070</v>
      </c>
      <c r="B157" s="5">
        <v>1005.7</v>
      </c>
      <c r="C157" s="5">
        <v>81</v>
      </c>
      <c r="D157">
        <v>297.04999999999995</v>
      </c>
      <c r="E157" s="12">
        <v>305.64999999999998</v>
      </c>
      <c r="F157" s="45">
        <v>301.34999999999997</v>
      </c>
      <c r="G157">
        <v>297.77848906539515</v>
      </c>
      <c r="H157">
        <v>0.95178444699869624</v>
      </c>
      <c r="I157">
        <v>38.194070317473063</v>
      </c>
      <c r="J157">
        <v>30.937196957153184</v>
      </c>
      <c r="K157">
        <v>24.553406017008871</v>
      </c>
      <c r="L157">
        <v>19.740195595660989</v>
      </c>
      <c r="M157">
        <v>296.86692477366898</v>
      </c>
      <c r="N157">
        <v>300.8642555556965</v>
      </c>
      <c r="O157">
        <v>359.16944902106542</v>
      </c>
      <c r="P157">
        <v>386.72830281467424</v>
      </c>
    </row>
    <row r="158" spans="1:16">
      <c r="A158" s="46">
        <v>43101</v>
      </c>
      <c r="B158" s="21">
        <v>1005.4</v>
      </c>
      <c r="C158" s="21">
        <v>77</v>
      </c>
      <c r="D158">
        <v>295.04999999999995</v>
      </c>
      <c r="E158" s="11">
        <v>306.45</v>
      </c>
      <c r="F158" s="45">
        <v>300.75</v>
      </c>
      <c r="G158">
        <v>296.35345940003162</v>
      </c>
      <c r="H158">
        <v>0.94758752772453625</v>
      </c>
      <c r="I158">
        <v>36.88241345173445</v>
      </c>
      <c r="J158">
        <v>28.399458357835528</v>
      </c>
      <c r="K158">
        <v>23.685429168437807</v>
      </c>
      <c r="L158">
        <v>18.079428170155946</v>
      </c>
      <c r="M158">
        <v>295.25837584211092</v>
      </c>
      <c r="N158">
        <v>300.29043463948972</v>
      </c>
      <c r="O158">
        <v>353.5073650264809</v>
      </c>
      <c r="P158">
        <v>377.15656178686913</v>
      </c>
    </row>
    <row r="159" spans="1:16">
      <c r="A159" s="46">
        <v>43132</v>
      </c>
      <c r="B159" s="21">
        <v>1004.8</v>
      </c>
      <c r="C159" s="21">
        <v>82</v>
      </c>
      <c r="D159">
        <v>297.54999999999995</v>
      </c>
      <c r="E159" s="11">
        <v>306.64999999999998</v>
      </c>
      <c r="F159" s="45">
        <v>302.09999999999997</v>
      </c>
      <c r="G159">
        <v>298.71534919047048</v>
      </c>
      <c r="H159">
        <v>0.9543981826946365</v>
      </c>
      <c r="I159">
        <v>39.890594659176173</v>
      </c>
      <c r="J159">
        <v>32.710287620524461</v>
      </c>
      <c r="K159">
        <v>25.713038988778631</v>
      </c>
      <c r="L159">
        <v>20.928950622816153</v>
      </c>
      <c r="M159">
        <v>297.83957427892324</v>
      </c>
      <c r="N159">
        <v>301.68983536227393</v>
      </c>
      <c r="O159">
        <v>363.79451445967391</v>
      </c>
      <c r="P159">
        <v>392.50617043047424</v>
      </c>
    </row>
    <row r="160" spans="1:16">
      <c r="A160" s="46">
        <v>43160</v>
      </c>
      <c r="B160" s="21"/>
      <c r="C160" s="21"/>
      <c r="E160" s="11"/>
      <c r="F160" s="45"/>
    </row>
    <row r="161" spans="1:16">
      <c r="A161" s="46">
        <v>43191</v>
      </c>
      <c r="B161" s="21"/>
      <c r="C161" s="21"/>
      <c r="E161" s="11"/>
      <c r="F161" s="45"/>
    </row>
    <row r="162" spans="1:16">
      <c r="A162" s="46">
        <v>43221</v>
      </c>
      <c r="B162" s="21"/>
      <c r="C162" s="21"/>
      <c r="E162" s="11"/>
      <c r="F162" s="45"/>
    </row>
    <row r="163" spans="1:16">
      <c r="A163" s="46">
        <v>43252</v>
      </c>
      <c r="B163" s="21"/>
      <c r="C163" s="21"/>
      <c r="E163" s="11"/>
      <c r="F163" s="45"/>
    </row>
    <row r="164" spans="1:16">
      <c r="A164" s="46">
        <v>43282</v>
      </c>
      <c r="B164" s="21"/>
      <c r="C164" s="21"/>
      <c r="E164" s="11"/>
      <c r="F164" s="45"/>
    </row>
    <row r="165" spans="1:16">
      <c r="A165" s="46">
        <v>43313</v>
      </c>
      <c r="B165" s="21"/>
      <c r="C165" s="21"/>
      <c r="E165" s="11"/>
      <c r="F165" s="45"/>
    </row>
    <row r="166" spans="1:16">
      <c r="A166" s="46">
        <v>43344</v>
      </c>
      <c r="B166" s="21"/>
      <c r="C166" s="21"/>
      <c r="E166" s="11"/>
      <c r="F166" s="45"/>
    </row>
    <row r="167" spans="1:16">
      <c r="A167" s="46">
        <v>43374</v>
      </c>
      <c r="B167" s="21"/>
      <c r="C167" s="21"/>
      <c r="E167" s="11"/>
      <c r="F167" s="45"/>
    </row>
    <row r="168" spans="1:16">
      <c r="A168" s="46">
        <v>43405</v>
      </c>
      <c r="B168" s="21">
        <v>1006</v>
      </c>
      <c r="C168" s="21">
        <v>87</v>
      </c>
      <c r="D168">
        <v>295.95</v>
      </c>
      <c r="E168" s="11">
        <v>304.64999999999998</v>
      </c>
      <c r="F168" s="45">
        <v>300.29999999999995</v>
      </c>
      <c r="G168">
        <v>297.94730143423874</v>
      </c>
      <c r="H168">
        <v>0.9522512008313454</v>
      </c>
      <c r="I168">
        <v>35.924578056388057</v>
      </c>
      <c r="J168">
        <v>31.254382909057608</v>
      </c>
      <c r="K168">
        <v>23.033270721325916</v>
      </c>
      <c r="L168">
        <v>19.942935056185952</v>
      </c>
      <c r="M168">
        <v>297.32955924871976</v>
      </c>
      <c r="N168">
        <v>299.79059829079733</v>
      </c>
      <c r="O168">
        <v>358.42122799076651</v>
      </c>
      <c r="P168">
        <v>389.92524038173622</v>
      </c>
    </row>
    <row r="169" spans="1:16">
      <c r="A169" s="46">
        <v>43435</v>
      </c>
      <c r="B169" s="21">
        <v>1006.3</v>
      </c>
      <c r="C169" s="21">
        <v>76</v>
      </c>
      <c r="D169">
        <v>295.54999999999995</v>
      </c>
      <c r="E169" s="12">
        <v>306.25</v>
      </c>
      <c r="F169" s="45">
        <v>300.89999999999998</v>
      </c>
      <c r="G169">
        <v>296.28224458721724</v>
      </c>
      <c r="H169">
        <v>0.94732033944686167</v>
      </c>
      <c r="I169">
        <v>37.206595004235474</v>
      </c>
      <c r="J169">
        <v>28.277012203218959</v>
      </c>
      <c r="K169">
        <v>23.879417376579383</v>
      </c>
      <c r="L169">
        <v>17.982658382760341</v>
      </c>
      <c r="M169">
        <v>295.13514350360242</v>
      </c>
      <c r="N169">
        <v>300.36386667418611</v>
      </c>
      <c r="O169">
        <v>353.31150361309034</v>
      </c>
      <c r="P169">
        <v>376.63484088785054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"/>
  <sheetViews>
    <sheetView topLeftCell="A149" workbookViewId="0">
      <selection activeCell="A169" sqref="A169"/>
    </sheetView>
  </sheetViews>
  <sheetFormatPr defaultRowHeight="15"/>
  <sheetData>
    <row r="1" spans="1:16" ht="60">
      <c r="A1" s="28" t="s">
        <v>66</v>
      </c>
      <c r="B1" s="40" t="s">
        <v>58</v>
      </c>
      <c r="C1" s="40" t="s">
        <v>60</v>
      </c>
      <c r="D1" s="32" t="s">
        <v>57</v>
      </c>
      <c r="E1" s="40" t="s">
        <v>56</v>
      </c>
      <c r="F1" s="40" t="s">
        <v>39</v>
      </c>
      <c r="G1" s="43" t="s">
        <v>59</v>
      </c>
      <c r="H1" s="43" t="s">
        <v>61</v>
      </c>
      <c r="I1" s="43" t="s">
        <v>38</v>
      </c>
      <c r="J1" s="43" t="s">
        <v>37</v>
      </c>
      <c r="K1" s="43" t="s">
        <v>67</v>
      </c>
      <c r="L1" s="43" t="s">
        <v>36</v>
      </c>
      <c r="M1" s="43" t="s">
        <v>62</v>
      </c>
      <c r="N1" s="43" t="s">
        <v>63</v>
      </c>
      <c r="O1" s="43" t="s">
        <v>65</v>
      </c>
      <c r="P1" s="32" t="s">
        <v>64</v>
      </c>
    </row>
    <row r="2" spans="1:16">
      <c r="A2" s="46">
        <v>38353</v>
      </c>
      <c r="B2" s="5"/>
      <c r="C2" s="5"/>
      <c r="E2" s="5"/>
      <c r="F2" s="45"/>
    </row>
    <row r="3" spans="1:16">
      <c r="A3" s="46">
        <v>38384</v>
      </c>
      <c r="B3" s="5"/>
      <c r="C3" s="5"/>
      <c r="E3" s="5"/>
      <c r="F3" s="45"/>
    </row>
    <row r="4" spans="1:16">
      <c r="A4" s="46">
        <v>38412</v>
      </c>
      <c r="B4" s="5">
        <v>1002.4</v>
      </c>
      <c r="C4" s="5">
        <v>90.741935483870961</v>
      </c>
      <c r="D4">
        <v>297.14999999999998</v>
      </c>
      <c r="E4" s="5">
        <v>305.56935483870967</v>
      </c>
      <c r="F4" s="45">
        <v>301.3596774193548</v>
      </c>
      <c r="G4">
        <v>299.70118518335516</v>
      </c>
      <c r="H4">
        <v>0.95705902459062531</v>
      </c>
      <c r="I4">
        <v>38.215554478549727</v>
      </c>
      <c r="J4">
        <v>34.677533789729154</v>
      </c>
      <c r="K4">
        <v>24.651848024958401</v>
      </c>
      <c r="L4">
        <v>22.287780272026229</v>
      </c>
      <c r="M4">
        <v>299.23859873418542</v>
      </c>
      <c r="N4">
        <v>301.15486166686367</v>
      </c>
      <c r="O4">
        <v>367.22734026460773</v>
      </c>
      <c r="P4">
        <v>401.3064562751174</v>
      </c>
    </row>
    <row r="5" spans="1:16">
      <c r="A5" s="46">
        <v>38443</v>
      </c>
      <c r="B5" s="5">
        <v>1003.9</v>
      </c>
      <c r="C5" s="5">
        <v>91.033333333333331</v>
      </c>
      <c r="D5">
        <v>297.71666666666664</v>
      </c>
      <c r="E5" s="5">
        <v>305.64999999999998</v>
      </c>
      <c r="F5" s="45">
        <v>301.68333333333328</v>
      </c>
      <c r="G5">
        <v>300.07543158068336</v>
      </c>
      <c r="H5">
        <v>0.95792336907386411</v>
      </c>
      <c r="I5">
        <v>38.940165165840043</v>
      </c>
      <c r="J5">
        <v>35.448530355969723</v>
      </c>
      <c r="K5">
        <v>25.099090815899057</v>
      </c>
      <c r="L5">
        <v>22.766161358200588</v>
      </c>
      <c r="M5">
        <v>299.62216975607305</v>
      </c>
      <c r="N5">
        <v>301.35051484630981</v>
      </c>
      <c r="O5">
        <v>368.93862814245597</v>
      </c>
      <c r="P5">
        <v>404.28503908995162</v>
      </c>
    </row>
    <row r="6" spans="1:16">
      <c r="A6" s="46">
        <v>38473</v>
      </c>
      <c r="B6" s="5">
        <v>1005.5</v>
      </c>
      <c r="C6" s="5">
        <v>91.290322580645167</v>
      </c>
      <c r="D6">
        <v>296.95645161290321</v>
      </c>
      <c r="E6" s="5">
        <v>304.34354838709675</v>
      </c>
      <c r="F6" s="45">
        <v>300.64999999999998</v>
      </c>
      <c r="G6">
        <v>299.10188496417612</v>
      </c>
      <c r="H6">
        <v>0.95539500966159485</v>
      </c>
      <c r="I6">
        <v>36.667661178329226</v>
      </c>
      <c r="J6">
        <v>33.474026172474744</v>
      </c>
      <c r="K6">
        <v>23.539867848365947</v>
      </c>
      <c r="L6">
        <v>21.419016177635967</v>
      </c>
      <c r="M6">
        <v>298.67132394661985</v>
      </c>
      <c r="N6">
        <v>300.18254910214671</v>
      </c>
      <c r="O6">
        <v>363.34421285703127</v>
      </c>
      <c r="P6">
        <v>398.39970030760759</v>
      </c>
    </row>
    <row r="7" spans="1:16">
      <c r="A7" s="46">
        <v>38504</v>
      </c>
      <c r="B7" s="5">
        <v>1005.9</v>
      </c>
      <c r="C7" s="5">
        <v>91.6</v>
      </c>
      <c r="D7">
        <v>296.88333333333333</v>
      </c>
      <c r="E7" s="5">
        <v>302.25</v>
      </c>
      <c r="F7" s="45">
        <v>299.56666666666666</v>
      </c>
      <c r="G7">
        <v>298.08765063253509</v>
      </c>
      <c r="H7">
        <v>0.95265085624457513</v>
      </c>
      <c r="I7">
        <v>34.410046492993025</v>
      </c>
      <c r="J7">
        <v>31.519602587581609</v>
      </c>
      <c r="K7">
        <v>22.030095669015594</v>
      </c>
      <c r="L7">
        <v>20.1197060957502</v>
      </c>
      <c r="M7">
        <v>297.68173998619733</v>
      </c>
      <c r="N7">
        <v>299.06697115669903</v>
      </c>
      <c r="O7">
        <v>358.03338436124943</v>
      </c>
      <c r="P7">
        <v>392.28108139818778</v>
      </c>
    </row>
    <row r="8" spans="1:16">
      <c r="A8" s="46">
        <v>38534</v>
      </c>
      <c r="B8" s="5">
        <v>1008.2</v>
      </c>
      <c r="C8" s="5">
        <v>94.645161290322577</v>
      </c>
      <c r="D8">
        <v>296.11774193548388</v>
      </c>
      <c r="E8" s="5">
        <v>301.44032258064516</v>
      </c>
      <c r="F8" s="45">
        <v>298.77903225806449</v>
      </c>
      <c r="G8">
        <v>297.85481478329064</v>
      </c>
      <c r="H8">
        <v>0.95189516862290657</v>
      </c>
      <c r="I8">
        <v>32.845619511901582</v>
      </c>
      <c r="J8">
        <v>31.086789563844913</v>
      </c>
      <c r="K8">
        <v>20.945197331860147</v>
      </c>
      <c r="L8">
        <v>19.787932757959556</v>
      </c>
      <c r="M8">
        <v>297.58613184695594</v>
      </c>
      <c r="N8">
        <v>298.08731721547946</v>
      </c>
      <c r="O8">
        <v>355.81256777781061</v>
      </c>
      <c r="P8">
        <v>392.44254262242703</v>
      </c>
    </row>
    <row r="9" spans="1:16">
      <c r="A9" s="46">
        <v>38565</v>
      </c>
      <c r="B9" s="5">
        <v>1007.6</v>
      </c>
      <c r="C9" s="5">
        <v>93.258064516129039</v>
      </c>
      <c r="D9">
        <v>296.08548387096772</v>
      </c>
      <c r="E9" s="5">
        <v>299.92419354838705</v>
      </c>
      <c r="F9" s="45">
        <v>298.00483870967741</v>
      </c>
      <c r="G9">
        <v>296.8404892092704</v>
      </c>
      <c r="H9">
        <v>0.94897362591415946</v>
      </c>
      <c r="I9">
        <v>31.368673452816772</v>
      </c>
      <c r="J9">
        <v>29.253817726481707</v>
      </c>
      <c r="K9">
        <v>19.985400280540446</v>
      </c>
      <c r="L9">
        <v>18.597708399145173</v>
      </c>
      <c r="M9">
        <v>296.51972482948571</v>
      </c>
      <c r="N9">
        <v>297.36493941561946</v>
      </c>
      <c r="O9">
        <v>351.4061568220153</v>
      </c>
      <c r="P9">
        <v>385.90599019033357</v>
      </c>
    </row>
    <row r="10" spans="1:16">
      <c r="A10" s="46">
        <v>38596</v>
      </c>
      <c r="B10" s="5">
        <v>1007.1</v>
      </c>
      <c r="C10" s="5">
        <v>91.966666666666669</v>
      </c>
      <c r="D10">
        <v>296.48333333333329</v>
      </c>
      <c r="E10" s="5">
        <v>302.14999999999998</v>
      </c>
      <c r="F10" s="45">
        <v>299.31666666666666</v>
      </c>
      <c r="G10">
        <v>297.90725224221575</v>
      </c>
      <c r="H10">
        <v>0.95209203066144954</v>
      </c>
      <c r="I10">
        <v>33.906602012927046</v>
      </c>
      <c r="J10">
        <v>31.182771651221906</v>
      </c>
      <c r="K10">
        <v>21.669782488865959</v>
      </c>
      <c r="L10">
        <v>19.873353928514828</v>
      </c>
      <c r="M10">
        <v>297.51964395607536</v>
      </c>
      <c r="N10">
        <v>298.7162583909336</v>
      </c>
      <c r="O10">
        <v>356.85846755724037</v>
      </c>
      <c r="P10">
        <v>391.62006193097403</v>
      </c>
    </row>
    <row r="11" spans="1:16">
      <c r="A11" s="46">
        <v>38626</v>
      </c>
      <c r="B11" s="5">
        <v>1006.1</v>
      </c>
      <c r="C11" s="5">
        <v>89.129032258064512</v>
      </c>
      <c r="D11">
        <v>296.21451612903223</v>
      </c>
      <c r="E11" s="5">
        <v>302.60161290322577</v>
      </c>
      <c r="F11" s="45">
        <v>299.408064516129</v>
      </c>
      <c r="G11">
        <v>297.47365823280541</v>
      </c>
      <c r="H11">
        <v>0.95090404989694344</v>
      </c>
      <c r="I11">
        <v>34.08990760636997</v>
      </c>
      <c r="J11" s="22">
        <v>30.384004747225877</v>
      </c>
      <c r="K11">
        <v>21.813456464963842</v>
      </c>
      <c r="L11">
        <v>19.368278807130018</v>
      </c>
      <c r="M11">
        <v>296.96139464922732</v>
      </c>
      <c r="N11">
        <v>298.89166048952052</v>
      </c>
      <c r="O11">
        <v>355.58212450400129</v>
      </c>
      <c r="P11">
        <v>387.86013770737907</v>
      </c>
    </row>
    <row r="12" spans="1:16">
      <c r="A12" s="46">
        <v>38657</v>
      </c>
      <c r="B12" s="5"/>
      <c r="C12" s="5"/>
      <c r="E12" s="5"/>
      <c r="F12" s="45"/>
      <c r="J12" s="22"/>
    </row>
    <row r="13" spans="1:16">
      <c r="A13" s="46">
        <v>38687</v>
      </c>
      <c r="B13" s="17"/>
      <c r="C13" s="17"/>
      <c r="E13" s="5"/>
      <c r="F13" s="45"/>
    </row>
    <row r="14" spans="1:16">
      <c r="A14" s="46">
        <v>38718</v>
      </c>
      <c r="B14" s="5"/>
      <c r="C14" s="5"/>
      <c r="E14" s="5"/>
      <c r="F14" s="45"/>
    </row>
    <row r="15" spans="1:16">
      <c r="A15" s="46">
        <v>38749</v>
      </c>
      <c r="B15" s="5"/>
      <c r="C15" s="5"/>
      <c r="E15" s="5"/>
      <c r="F15" s="45"/>
    </row>
    <row r="16" spans="1:16">
      <c r="A16" s="46">
        <v>38777</v>
      </c>
      <c r="B16" s="5">
        <v>1004.2</v>
      </c>
      <c r="C16" s="5">
        <v>90.290322580645167</v>
      </c>
      <c r="D16">
        <v>296.60161290322577</v>
      </c>
      <c r="E16" s="5">
        <v>304.98870967741931</v>
      </c>
      <c r="F16" s="45">
        <v>300.79516129032254</v>
      </c>
      <c r="G16">
        <v>299.05926664528789</v>
      </c>
      <c r="H16">
        <v>0.95534008091472189</v>
      </c>
      <c r="I16">
        <v>36.979756739646099</v>
      </c>
      <c r="J16">
        <v>33.389141649764333</v>
      </c>
      <c r="K16">
        <v>23.779795201377439</v>
      </c>
      <c r="L16">
        <v>21.391442270428207</v>
      </c>
      <c r="M16">
        <v>298.5829503317392</v>
      </c>
      <c r="N16">
        <v>300.43772681277034</v>
      </c>
      <c r="O16">
        <v>363.58864390859304</v>
      </c>
      <c r="P16">
        <v>397.45325362478661</v>
      </c>
    </row>
    <row r="17" spans="1:16">
      <c r="A17" s="46">
        <v>38808</v>
      </c>
      <c r="B17" s="5">
        <v>1003.5</v>
      </c>
      <c r="C17" s="5">
        <v>89.233333333333334</v>
      </c>
      <c r="D17">
        <v>296.81666666666666</v>
      </c>
      <c r="E17" s="5">
        <v>305.04999999999995</v>
      </c>
      <c r="F17" s="45">
        <v>300.93333333333328</v>
      </c>
      <c r="G17">
        <v>298.99677071202149</v>
      </c>
      <c r="H17">
        <v>0.95520663649165893</v>
      </c>
      <c r="I17">
        <v>37.278971286796221</v>
      </c>
      <c r="J17">
        <v>33.265268711584497</v>
      </c>
      <c r="K17">
        <v>23.996995596471223</v>
      </c>
      <c r="L17">
        <v>21.32473566790285</v>
      </c>
      <c r="M17">
        <v>298.47176799706369</v>
      </c>
      <c r="N17">
        <v>300.63519537874703</v>
      </c>
      <c r="O17">
        <v>363.64078167543192</v>
      </c>
      <c r="P17">
        <v>396.51380873740828</v>
      </c>
    </row>
    <row r="18" spans="1:16">
      <c r="A18" s="46">
        <v>38838</v>
      </c>
      <c r="B18" s="5">
        <v>1005.9</v>
      </c>
      <c r="C18" s="5">
        <v>90.322580645161295</v>
      </c>
      <c r="D18">
        <v>296.73064516129028</v>
      </c>
      <c r="E18" s="5">
        <v>303.31129032258065</v>
      </c>
      <c r="F18" s="45">
        <v>300.02096774193546</v>
      </c>
      <c r="G18">
        <v>298.30095478082438</v>
      </c>
      <c r="H18">
        <v>0.95323741113638172</v>
      </c>
      <c r="I18">
        <v>35.341595622799339</v>
      </c>
      <c r="J18">
        <v>31.921441207689728</v>
      </c>
      <c r="K18">
        <v>22.648211720569044</v>
      </c>
      <c r="L18">
        <v>20.384615871385375</v>
      </c>
      <c r="M18">
        <v>297.83455604086413</v>
      </c>
      <c r="N18">
        <v>299.52055173015566</v>
      </c>
      <c r="O18">
        <v>359.39753558170628</v>
      </c>
      <c r="P18">
        <v>393.16203049644503</v>
      </c>
    </row>
    <row r="19" spans="1:16">
      <c r="A19" s="46">
        <v>38869</v>
      </c>
      <c r="B19" s="5">
        <v>1006.3</v>
      </c>
      <c r="C19" s="5">
        <v>91.033333333333331</v>
      </c>
      <c r="D19">
        <v>296.51666666666665</v>
      </c>
      <c r="E19" s="5">
        <v>303.34999999999997</v>
      </c>
      <c r="F19" s="45">
        <v>299.93333333333328</v>
      </c>
      <c r="G19">
        <v>298.34602667201204</v>
      </c>
      <c r="H19">
        <v>0.95334296026331278</v>
      </c>
      <c r="I19">
        <v>35.160209580897039</v>
      </c>
      <c r="J19">
        <v>32.007510788476601</v>
      </c>
      <c r="K19">
        <v>22.518483712414842</v>
      </c>
      <c r="L19">
        <v>20.432992869748723</v>
      </c>
      <c r="M19">
        <v>297.91172032516715</v>
      </c>
      <c r="N19">
        <v>299.39929056431845</v>
      </c>
      <c r="O19">
        <v>359.38805963108121</v>
      </c>
      <c r="P19">
        <v>393.77804435549979</v>
      </c>
    </row>
    <row r="20" spans="1:16">
      <c r="A20" s="46">
        <v>38899</v>
      </c>
      <c r="B20" s="5">
        <v>1007.7</v>
      </c>
      <c r="C20" s="5">
        <v>90.967741935483872</v>
      </c>
      <c r="D20">
        <v>296.34354838709675</v>
      </c>
      <c r="E20" s="5">
        <v>301.408064516129</v>
      </c>
      <c r="F20" s="45">
        <v>298.8758064516129</v>
      </c>
      <c r="G20">
        <v>297.28886933077251</v>
      </c>
      <c r="H20">
        <v>0.95029306745118203</v>
      </c>
      <c r="I20">
        <v>33.034432425303244</v>
      </c>
      <c r="J20">
        <v>30.050677238501663</v>
      </c>
      <c r="K20">
        <v>21.080488137784979</v>
      </c>
      <c r="L20">
        <v>19.117918139846687</v>
      </c>
      <c r="M20">
        <v>296.86241067270441</v>
      </c>
      <c r="N20">
        <v>298.22572916772498</v>
      </c>
      <c r="O20">
        <v>354.00821852526258</v>
      </c>
      <c r="P20">
        <v>387.79370922842844</v>
      </c>
    </row>
    <row r="21" spans="1:16">
      <c r="A21" s="46">
        <v>38930</v>
      </c>
      <c r="B21" s="5">
        <v>1007.4</v>
      </c>
      <c r="C21" s="5">
        <v>90.161290322580641</v>
      </c>
      <c r="D21">
        <v>296.44032258064516</v>
      </c>
      <c r="E21" s="5">
        <v>300.98870967741931</v>
      </c>
      <c r="F21" s="45">
        <v>298.71451612903223</v>
      </c>
      <c r="G21">
        <v>296.98134133910912</v>
      </c>
      <c r="H21">
        <v>0.94940151484070345</v>
      </c>
      <c r="I21">
        <v>32.720267439554611</v>
      </c>
      <c r="J21">
        <v>29.501015320501654</v>
      </c>
      <c r="K21">
        <v>20.879704439855789</v>
      </c>
      <c r="L21">
        <v>18.76343751896432</v>
      </c>
      <c r="M21">
        <v>296.52156314512092</v>
      </c>
      <c r="N21">
        <v>298.08992195840091</v>
      </c>
      <c r="O21">
        <v>352.79484543386206</v>
      </c>
      <c r="P21">
        <v>385.68330546675736</v>
      </c>
    </row>
    <row r="22" spans="1:16">
      <c r="A22" s="46">
        <v>38961</v>
      </c>
      <c r="B22" s="5">
        <v>1007.4</v>
      </c>
      <c r="C22" s="5">
        <v>91.36666666666666</v>
      </c>
      <c r="D22">
        <v>296.31666666666666</v>
      </c>
      <c r="E22" s="5">
        <v>301.34999999999997</v>
      </c>
      <c r="F22" s="45">
        <v>298.83333333333331</v>
      </c>
      <c r="G22">
        <v>297.3198138688482</v>
      </c>
      <c r="H22">
        <v>0.95039804919624604</v>
      </c>
      <c r="I22">
        <v>32.951448373603974</v>
      </c>
      <c r="J22">
        <v>30.106639997349493</v>
      </c>
      <c r="K22">
        <v>21.032215924302779</v>
      </c>
      <c r="L22">
        <v>19.160497395685447</v>
      </c>
      <c r="M22">
        <v>296.9109890786728</v>
      </c>
      <c r="N22">
        <v>298.20856048486394</v>
      </c>
      <c r="O22">
        <v>354.11229684846813</v>
      </c>
      <c r="P22">
        <v>388.02385862733155</v>
      </c>
    </row>
    <row r="23" spans="1:16">
      <c r="A23" s="46">
        <v>38991</v>
      </c>
      <c r="B23" s="5">
        <v>1005.5</v>
      </c>
      <c r="C23" s="5">
        <v>89.645161290322577</v>
      </c>
      <c r="D23">
        <v>296.50483870967741</v>
      </c>
      <c r="E23" s="5">
        <v>303.24677419354839</v>
      </c>
      <c r="F23" s="45">
        <v>299.8758064516129</v>
      </c>
      <c r="G23">
        <v>298.0314231931435</v>
      </c>
      <c r="H23">
        <v>0.95251155242072039</v>
      </c>
      <c r="I23">
        <v>35.041581565401067</v>
      </c>
      <c r="J23" s="22">
        <v>31.413082312983729</v>
      </c>
      <c r="K23">
        <v>22.458265158221508</v>
      </c>
      <c r="L23">
        <v>20.057753010993874</v>
      </c>
      <c r="M23">
        <v>297.53676382587668</v>
      </c>
      <c r="N23">
        <v>299.4093806256584</v>
      </c>
      <c r="O23">
        <v>358.2819163245502</v>
      </c>
      <c r="P23">
        <v>391.19332912240543</v>
      </c>
    </row>
    <row r="24" spans="1:16">
      <c r="A24" s="46">
        <v>39022</v>
      </c>
      <c r="B24" s="5"/>
      <c r="C24" s="5"/>
      <c r="E24" s="5"/>
      <c r="F24" s="45"/>
      <c r="J24" s="22"/>
    </row>
    <row r="25" spans="1:16">
      <c r="A25" s="46">
        <v>39052</v>
      </c>
      <c r="B25" s="17"/>
      <c r="C25" s="17"/>
      <c r="E25" s="5"/>
      <c r="F25" s="45"/>
    </row>
    <row r="26" spans="1:16">
      <c r="A26" s="46">
        <v>39083</v>
      </c>
      <c r="B26" s="5"/>
      <c r="C26" s="5"/>
      <c r="E26" s="5"/>
      <c r="F26" s="45"/>
    </row>
    <row r="27" spans="1:16">
      <c r="A27" s="46">
        <v>39114</v>
      </c>
      <c r="B27" s="5"/>
      <c r="C27" s="5"/>
      <c r="E27" s="5"/>
      <c r="F27" s="45"/>
    </row>
    <row r="28" spans="1:16">
      <c r="A28" s="46">
        <v>39142</v>
      </c>
      <c r="B28" s="5">
        <v>1003.9</v>
      </c>
      <c r="C28" s="5">
        <v>82.483870967741936</v>
      </c>
      <c r="D28">
        <v>297.79516129032254</v>
      </c>
      <c r="E28" s="5">
        <v>306.50483870967741</v>
      </c>
      <c r="F28" s="45">
        <v>302.14999999999998</v>
      </c>
      <c r="G28">
        <v>298.86328186391421</v>
      </c>
      <c r="H28">
        <v>0.95483122791225061</v>
      </c>
      <c r="I28">
        <v>40.005991153427715</v>
      </c>
      <c r="J28">
        <v>32.99849012235957</v>
      </c>
      <c r="K28">
        <v>25.814587588808337</v>
      </c>
      <c r="L28">
        <v>21.139189395215347</v>
      </c>
      <c r="M28">
        <v>298.00981552705025</v>
      </c>
      <c r="N28">
        <v>301.81651394356561</v>
      </c>
      <c r="O28">
        <v>364.59305720384179</v>
      </c>
      <c r="P28">
        <v>393.37165200376222</v>
      </c>
    </row>
    <row r="29" spans="1:16">
      <c r="A29" s="46">
        <v>39173</v>
      </c>
      <c r="B29" s="5">
        <v>1004.4</v>
      </c>
      <c r="C29" s="5">
        <v>88.766666666666666</v>
      </c>
      <c r="D29">
        <v>296.71666666666664</v>
      </c>
      <c r="E29" s="5">
        <v>304.25</v>
      </c>
      <c r="F29" s="45">
        <v>300.48333333333329</v>
      </c>
      <c r="G29">
        <v>298.46499743733307</v>
      </c>
      <c r="H29">
        <v>0.95375079037961463</v>
      </c>
      <c r="I29">
        <v>36.312159677916149</v>
      </c>
      <c r="J29">
        <v>32.233093740763572</v>
      </c>
      <c r="K29">
        <v>23.329570948189403</v>
      </c>
      <c r="L29">
        <v>20.62199112607599</v>
      </c>
      <c r="M29">
        <v>297.9244130717006</v>
      </c>
      <c r="N29">
        <v>300.10923317443735</v>
      </c>
      <c r="O29">
        <v>360.85565031132421</v>
      </c>
      <c r="P29">
        <v>393.25974060185388</v>
      </c>
    </row>
    <row r="30" spans="1:16">
      <c r="A30" s="46">
        <v>39203</v>
      </c>
      <c r="B30" s="5">
        <v>1005</v>
      </c>
      <c r="C30" s="5">
        <v>90.451612903225808</v>
      </c>
      <c r="D30">
        <v>296.89193548387095</v>
      </c>
      <c r="E30" s="5">
        <v>304.34354838709675</v>
      </c>
      <c r="F30" s="45">
        <v>300.61774193548388</v>
      </c>
      <c r="G30">
        <v>298.91421687996478</v>
      </c>
      <c r="H30">
        <v>0.95492471710382965</v>
      </c>
      <c r="I30">
        <v>36.598618900831454</v>
      </c>
      <c r="J30">
        <v>33.104041096106904</v>
      </c>
      <c r="K30">
        <v>23.506000137993489</v>
      </c>
      <c r="L30">
        <v>21.185107574443208</v>
      </c>
      <c r="M30">
        <v>298.44701334275044</v>
      </c>
      <c r="N30">
        <v>300.19266842562837</v>
      </c>
      <c r="O30">
        <v>362.65313823236534</v>
      </c>
      <c r="P30">
        <v>396.79301156774221</v>
      </c>
    </row>
    <row r="31" spans="1:16">
      <c r="A31" s="46">
        <v>39234</v>
      </c>
      <c r="B31" s="5">
        <v>1006.7</v>
      </c>
      <c r="C31" s="5">
        <v>90.233333333333334</v>
      </c>
      <c r="D31">
        <v>296.34999999999997</v>
      </c>
      <c r="E31" s="5">
        <v>302.31666666666666</v>
      </c>
      <c r="F31" s="45">
        <v>299.33333333333331</v>
      </c>
      <c r="G31">
        <v>297.60553081502087</v>
      </c>
      <c r="H31">
        <v>0.9512547674870605</v>
      </c>
      <c r="I31">
        <v>33.939964155094287</v>
      </c>
      <c r="J31">
        <v>30.625160989280079</v>
      </c>
      <c r="K31">
        <v>21.700767638145095</v>
      </c>
      <c r="L31">
        <v>19.514826752227481</v>
      </c>
      <c r="M31">
        <v>297.1425116669684</v>
      </c>
      <c r="N31">
        <v>298.76651754233853</v>
      </c>
      <c r="O31">
        <v>355.85901832021557</v>
      </c>
      <c r="P31">
        <v>389.15355432118429</v>
      </c>
    </row>
    <row r="32" spans="1:16">
      <c r="A32" s="46">
        <v>39264</v>
      </c>
      <c r="B32" s="5">
        <v>1007.3</v>
      </c>
      <c r="C32" s="5">
        <v>89.709677419354833</v>
      </c>
      <c r="D32">
        <v>295.92419354838705</v>
      </c>
      <c r="E32" s="5">
        <v>301.66612903225803</v>
      </c>
      <c r="F32" s="45">
        <v>298.79516129032254</v>
      </c>
      <c r="G32">
        <v>296.97743554035333</v>
      </c>
      <c r="H32">
        <v>0.94939444134009576</v>
      </c>
      <c r="I32">
        <v>32.877022853961037</v>
      </c>
      <c r="J32">
        <v>29.493871147376012</v>
      </c>
      <c r="K32">
        <v>20.985262441541835</v>
      </c>
      <c r="L32">
        <v>18.760675042054615</v>
      </c>
      <c r="M32">
        <v>296.49718546991357</v>
      </c>
      <c r="N32">
        <v>298.1788014455978</v>
      </c>
      <c r="O32">
        <v>352.89744240403945</v>
      </c>
      <c r="P32">
        <v>385.48977657113574</v>
      </c>
    </row>
    <row r="33" spans="1:16">
      <c r="A33" s="46">
        <v>39295</v>
      </c>
      <c r="B33" s="5">
        <v>1006.7</v>
      </c>
      <c r="C33" s="5">
        <v>89.741935483870961</v>
      </c>
      <c r="D33">
        <v>295.8274193548387</v>
      </c>
      <c r="E33" s="5">
        <v>301.21451612903223</v>
      </c>
      <c r="F33" s="45">
        <v>298.52096774193546</v>
      </c>
      <c r="G33">
        <v>296.71290288253567</v>
      </c>
      <c r="H33">
        <v>0.94863165661918858</v>
      </c>
      <c r="I33">
        <v>32.34670971428104</v>
      </c>
      <c r="J33">
        <v>29.028563362945111</v>
      </c>
      <c r="K33">
        <v>20.64824252309117</v>
      </c>
      <c r="L33">
        <v>18.467242550273632</v>
      </c>
      <c r="M33">
        <v>296.23689316662831</v>
      </c>
      <c r="N33">
        <v>297.9555236793089</v>
      </c>
      <c r="O33">
        <v>351.75744445516227</v>
      </c>
      <c r="P33">
        <v>383.84373406805042</v>
      </c>
    </row>
    <row r="34" spans="1:16">
      <c r="A34" s="46">
        <v>39326</v>
      </c>
      <c r="B34" s="5">
        <v>1006.8</v>
      </c>
      <c r="C34" s="5">
        <v>90.166666666666671</v>
      </c>
      <c r="D34">
        <v>296.14999999999998</v>
      </c>
      <c r="E34" s="5">
        <v>301.84999999999997</v>
      </c>
      <c r="F34" s="45">
        <v>299</v>
      </c>
      <c r="G34">
        <v>297.26414448868235</v>
      </c>
      <c r="H34">
        <v>0.95026376432190818</v>
      </c>
      <c r="I34">
        <v>33.278127867314403</v>
      </c>
      <c r="J34">
        <v>30.005778627028491</v>
      </c>
      <c r="K34">
        <v>21.260947270029614</v>
      </c>
      <c r="L34">
        <v>19.106065253355851</v>
      </c>
      <c r="M34">
        <v>296.80167745435858</v>
      </c>
      <c r="N34">
        <v>298.42533549622465</v>
      </c>
      <c r="O34">
        <v>354.22292190624296</v>
      </c>
      <c r="P34">
        <v>387.15834616095663</v>
      </c>
    </row>
    <row r="35" spans="1:16">
      <c r="A35" s="46">
        <v>39356</v>
      </c>
      <c r="B35" s="5">
        <v>1005.8</v>
      </c>
      <c r="C35" s="5">
        <v>87.870967741935488</v>
      </c>
      <c r="D35">
        <v>296.24677419354839</v>
      </c>
      <c r="E35" s="5">
        <v>302.44032258064516</v>
      </c>
      <c r="F35" s="45">
        <v>299.34354838709675</v>
      </c>
      <c r="G35">
        <v>297.17316112387846</v>
      </c>
      <c r="H35">
        <v>0.95004405453770258</v>
      </c>
      <c r="I35">
        <v>33.96042605439709</v>
      </c>
      <c r="J35" s="22">
        <v>29.841355023283121</v>
      </c>
      <c r="K35">
        <v>21.734416625264583</v>
      </c>
      <c r="L35">
        <v>19.017637355191614</v>
      </c>
      <c r="M35">
        <v>296.60596881707022</v>
      </c>
      <c r="N35">
        <v>298.85250459961156</v>
      </c>
      <c r="O35">
        <v>354.49576745815534</v>
      </c>
      <c r="P35">
        <v>385.62239246630656</v>
      </c>
    </row>
    <row r="36" spans="1:16">
      <c r="A36" s="46">
        <v>39387</v>
      </c>
      <c r="B36" s="5"/>
      <c r="C36" s="5"/>
      <c r="E36" s="5"/>
      <c r="F36" s="45"/>
      <c r="J36" s="22"/>
    </row>
    <row r="37" spans="1:16">
      <c r="A37" s="46">
        <v>39417</v>
      </c>
      <c r="B37" s="17"/>
      <c r="C37" s="17"/>
      <c r="E37" s="5"/>
      <c r="F37" s="45"/>
    </row>
    <row r="38" spans="1:16">
      <c r="A38" s="46">
        <v>39448</v>
      </c>
      <c r="B38" s="5"/>
      <c r="C38" s="5"/>
      <c r="E38" s="5"/>
      <c r="F38" s="45"/>
    </row>
    <row r="39" spans="1:16">
      <c r="A39" s="46">
        <v>39479</v>
      </c>
      <c r="B39" s="5"/>
      <c r="C39" s="5"/>
      <c r="E39" s="5"/>
      <c r="F39" s="45"/>
    </row>
    <row r="40" spans="1:16">
      <c r="A40" s="46">
        <v>39508</v>
      </c>
      <c r="B40" s="5">
        <v>1004.2</v>
      </c>
      <c r="C40" s="5">
        <v>90.161290322580641</v>
      </c>
      <c r="D40">
        <v>297.31129032258065</v>
      </c>
      <c r="E40" s="5">
        <v>305.34354838709675</v>
      </c>
      <c r="F40" s="45">
        <v>301.3274193548387</v>
      </c>
      <c r="G40">
        <v>299.56047186900952</v>
      </c>
      <c r="H40">
        <v>0.95662759653974239</v>
      </c>
      <c r="I40">
        <v>38.143981484729942</v>
      </c>
      <c r="J40">
        <v>34.391105887038769</v>
      </c>
      <c r="K40">
        <v>24.558008758663384</v>
      </c>
      <c r="L40">
        <v>22.056135243146176</v>
      </c>
      <c r="M40">
        <v>299.0723699454644</v>
      </c>
      <c r="N40">
        <v>300.96941939876245</v>
      </c>
      <c r="O40">
        <v>366.2836965512447</v>
      </c>
      <c r="P40">
        <v>400.64533890826351</v>
      </c>
    </row>
    <row r="41" spans="1:16">
      <c r="A41" s="46">
        <v>39539</v>
      </c>
      <c r="B41" s="5">
        <v>1003.7</v>
      </c>
      <c r="C41" s="5">
        <v>90.13333333333334</v>
      </c>
      <c r="D41">
        <v>296.58333333333331</v>
      </c>
      <c r="E41" s="5">
        <v>304.64999999999998</v>
      </c>
      <c r="F41" s="45">
        <v>300.61666666666667</v>
      </c>
      <c r="G41">
        <v>298.85370900022548</v>
      </c>
      <c r="H41">
        <v>0.95482253032442843</v>
      </c>
      <c r="I41">
        <v>36.596319442377634</v>
      </c>
      <c r="J41">
        <v>32.98548259072971</v>
      </c>
      <c r="K41">
        <v>23.53606263854914</v>
      </c>
      <c r="L41">
        <v>21.134927148005413</v>
      </c>
      <c r="M41">
        <v>298.37242516555716</v>
      </c>
      <c r="N41">
        <v>300.3018473734877</v>
      </c>
      <c r="O41">
        <v>362.64195133854599</v>
      </c>
      <c r="P41">
        <v>395.96737617125621</v>
      </c>
    </row>
    <row r="42" spans="1:16">
      <c r="A42" s="46">
        <v>39569</v>
      </c>
      <c r="B42" s="5">
        <v>1004.9</v>
      </c>
      <c r="C42" s="5">
        <v>88.838709677419359</v>
      </c>
      <c r="D42">
        <v>296.66612903225803</v>
      </c>
      <c r="E42" s="5">
        <v>304.31129032258065</v>
      </c>
      <c r="F42" s="45">
        <v>300.48870967741931</v>
      </c>
      <c r="G42">
        <v>298.48393390894131</v>
      </c>
      <c r="H42">
        <v>0.95377940429188246</v>
      </c>
      <c r="I42">
        <v>36.323580447755404</v>
      </c>
      <c r="J42">
        <v>32.269400178425286</v>
      </c>
      <c r="K42">
        <v>23.325136638711879</v>
      </c>
      <c r="L42">
        <v>20.635376712039545</v>
      </c>
      <c r="M42">
        <v>297.94650551465406</v>
      </c>
      <c r="N42">
        <v>300.07222539406769</v>
      </c>
      <c r="O42">
        <v>360.84867319291919</v>
      </c>
      <c r="P42">
        <v>393.5302173318853</v>
      </c>
    </row>
    <row r="43" spans="1:16">
      <c r="A43" s="46">
        <v>39600</v>
      </c>
      <c r="B43" s="5">
        <v>1007.2</v>
      </c>
      <c r="C43" s="5">
        <v>88.533333333333331</v>
      </c>
      <c r="D43">
        <v>296.68333333333334</v>
      </c>
      <c r="E43" s="5">
        <v>302.51666666666665</v>
      </c>
      <c r="F43" s="45">
        <v>299.59999999999997</v>
      </c>
      <c r="G43">
        <v>297.55082581233</v>
      </c>
      <c r="H43">
        <v>0.95107282638929858</v>
      </c>
      <c r="I43">
        <v>34.47766201443924</v>
      </c>
      <c r="J43">
        <v>30.52422343678354</v>
      </c>
      <c r="K43">
        <v>22.045418929650502</v>
      </c>
      <c r="L43">
        <v>19.438540103638399</v>
      </c>
      <c r="M43">
        <v>297.01008185726891</v>
      </c>
      <c r="N43">
        <v>298.99052325977476</v>
      </c>
      <c r="O43">
        <v>355.91429125858701</v>
      </c>
      <c r="P43">
        <v>388.40100441881827</v>
      </c>
    </row>
    <row r="44" spans="1:16">
      <c r="A44" s="46">
        <v>39630</v>
      </c>
      <c r="B44" s="5">
        <v>1005.8</v>
      </c>
      <c r="C44" s="5">
        <v>92.129032258064512</v>
      </c>
      <c r="D44">
        <v>295.89193548387095</v>
      </c>
      <c r="E44" s="5">
        <v>301.60161290322577</v>
      </c>
      <c r="F44" s="45">
        <v>298.74677419354839</v>
      </c>
      <c r="G44">
        <v>297.37271567911233</v>
      </c>
      <c r="H44">
        <v>0.95062936884430627</v>
      </c>
      <c r="I44">
        <v>32.782891253197555</v>
      </c>
      <c r="J44">
        <v>30.202560457784585</v>
      </c>
      <c r="K44">
        <v>20.955412489110863</v>
      </c>
      <c r="L44">
        <v>19.254956774735799</v>
      </c>
      <c r="M44">
        <v>296.99746001851844</v>
      </c>
      <c r="N44">
        <v>298.25674206770753</v>
      </c>
      <c r="O44">
        <v>354.45130526149461</v>
      </c>
      <c r="P44">
        <v>388.1603522734319</v>
      </c>
    </row>
    <row r="45" spans="1:16">
      <c r="A45" s="46">
        <v>39661</v>
      </c>
      <c r="B45" s="5">
        <v>1006.4</v>
      </c>
      <c r="C45" s="5">
        <v>92.41935483870968</v>
      </c>
      <c r="D45">
        <v>296.3758064516129</v>
      </c>
      <c r="E45" s="5">
        <v>301.53709677419351</v>
      </c>
      <c r="F45" s="45">
        <v>298.95645161290321</v>
      </c>
      <c r="G45">
        <v>297.63280975694266</v>
      </c>
      <c r="H45">
        <v>0.95134871884963024</v>
      </c>
      <c r="I45">
        <v>33.192498450106335</v>
      </c>
      <c r="J45">
        <v>30.676292922436982</v>
      </c>
      <c r="K45">
        <v>21.213089940361744</v>
      </c>
      <c r="L45">
        <v>19.554443302515175</v>
      </c>
      <c r="M45">
        <v>297.26805413830715</v>
      </c>
      <c r="N45">
        <v>298.41559981724782</v>
      </c>
      <c r="O45">
        <v>355.53532718806906</v>
      </c>
      <c r="P45">
        <v>389.9425995650289</v>
      </c>
    </row>
    <row r="46" spans="1:16">
      <c r="A46" s="46">
        <v>39692</v>
      </c>
      <c r="B46" s="5">
        <v>1006.8</v>
      </c>
      <c r="C46" s="5">
        <v>90.933333333333337</v>
      </c>
      <c r="D46">
        <v>296.58333333333331</v>
      </c>
      <c r="E46" s="5">
        <v>302.88333333333333</v>
      </c>
      <c r="F46" s="45">
        <v>299.73333333333329</v>
      </c>
      <c r="G46">
        <v>298.12993902061623</v>
      </c>
      <c r="H46">
        <v>0.95272583930633881</v>
      </c>
      <c r="I46">
        <v>34.749283004183596</v>
      </c>
      <c r="J46">
        <v>31.598681345137617</v>
      </c>
      <c r="K46">
        <v>22.234448442061169</v>
      </c>
      <c r="L46">
        <v>20.153204738631896</v>
      </c>
      <c r="M46">
        <v>297.69333315778977</v>
      </c>
      <c r="N46">
        <v>299.15742904553127</v>
      </c>
      <c r="O46">
        <v>358.24748541427664</v>
      </c>
      <c r="P46">
        <v>392.552844407365</v>
      </c>
    </row>
    <row r="47" spans="1:16">
      <c r="A47" s="46">
        <v>39722</v>
      </c>
      <c r="B47" s="5">
        <v>1006.2</v>
      </c>
      <c r="C47" s="5">
        <v>88.161290322580641</v>
      </c>
      <c r="D47">
        <v>296.14999999999998</v>
      </c>
      <c r="E47" s="5">
        <v>303.66612903225803</v>
      </c>
      <c r="F47" s="45">
        <v>299.908064516129</v>
      </c>
      <c r="G47">
        <v>297.78376427857546</v>
      </c>
      <c r="H47">
        <v>0.95178313126451508</v>
      </c>
      <c r="I47">
        <v>35.108058936818495</v>
      </c>
      <c r="J47" s="22">
        <v>30.951717765911273</v>
      </c>
      <c r="K47">
        <v>22.486191568046682</v>
      </c>
      <c r="L47">
        <v>19.739629640529845</v>
      </c>
      <c r="M47">
        <v>297.22290861672923</v>
      </c>
      <c r="N47">
        <v>299.3824068162416</v>
      </c>
      <c r="O47">
        <v>357.30097213419253</v>
      </c>
      <c r="P47">
        <v>389.39475513989299</v>
      </c>
    </row>
    <row r="48" spans="1:16">
      <c r="A48" s="46">
        <v>39753</v>
      </c>
      <c r="B48" s="5"/>
      <c r="C48" s="5"/>
      <c r="E48" s="5"/>
      <c r="F48" s="45"/>
      <c r="J48" s="22"/>
    </row>
    <row r="49" spans="1:16">
      <c r="A49" s="46">
        <v>39783</v>
      </c>
      <c r="B49" s="17"/>
      <c r="C49" s="17"/>
      <c r="E49" s="5"/>
      <c r="F49" s="45"/>
    </row>
    <row r="50" spans="1:16">
      <c r="A50" s="46">
        <v>39814</v>
      </c>
      <c r="B50" s="5"/>
      <c r="C50" s="5"/>
      <c r="E50" s="5"/>
      <c r="F50" s="45"/>
    </row>
    <row r="51" spans="1:16">
      <c r="A51" s="46">
        <v>39845</v>
      </c>
      <c r="B51" s="5"/>
      <c r="C51" s="5"/>
      <c r="E51" s="5"/>
      <c r="F51" s="45"/>
    </row>
    <row r="52" spans="1:16">
      <c r="A52" s="46">
        <v>39873</v>
      </c>
      <c r="B52" s="5">
        <v>1004</v>
      </c>
      <c r="C52" s="5">
        <v>86.612903225806448</v>
      </c>
      <c r="D52">
        <v>297.79516129032254</v>
      </c>
      <c r="E52" s="5">
        <v>306.408064516129</v>
      </c>
      <c r="F52" s="45">
        <v>302.10161290322577</v>
      </c>
      <c r="G52">
        <v>299.64192372448349</v>
      </c>
      <c r="H52">
        <v>0.95683822571930111</v>
      </c>
      <c r="I52">
        <v>39.894312601697692</v>
      </c>
      <c r="J52">
        <v>34.553622366309128</v>
      </c>
      <c r="K52">
        <v>25.736872972752064</v>
      </c>
      <c r="L52">
        <v>22.168649034133448</v>
      </c>
      <c r="M52">
        <v>298.98290881972281</v>
      </c>
      <c r="N52">
        <v>301.75975167091065</v>
      </c>
      <c r="O52">
        <v>367.64818185061506</v>
      </c>
      <c r="P52">
        <v>399.87193481677184</v>
      </c>
    </row>
    <row r="53" spans="1:16">
      <c r="A53" s="46">
        <v>39904</v>
      </c>
      <c r="B53" s="5">
        <v>1005.1</v>
      </c>
      <c r="C53" s="5">
        <v>86.63333333333334</v>
      </c>
      <c r="D53">
        <v>296.91666666666663</v>
      </c>
      <c r="E53" s="5">
        <v>305.25</v>
      </c>
      <c r="F53" s="45">
        <v>301.08333333333331</v>
      </c>
      <c r="G53">
        <v>298.64591449042535</v>
      </c>
      <c r="H53">
        <v>0.95420412754008332</v>
      </c>
      <c r="I53">
        <v>37.606183457927507</v>
      </c>
      <c r="J53">
        <v>32.579490269051199</v>
      </c>
      <c r="K53">
        <v>24.175780274157479</v>
      </c>
      <c r="L53">
        <v>20.836029019323956</v>
      </c>
      <c r="M53">
        <v>298.00147563368881</v>
      </c>
      <c r="N53">
        <v>300.64907192423129</v>
      </c>
      <c r="O53">
        <v>362.18606712208015</v>
      </c>
      <c r="P53">
        <v>393.82316671060789</v>
      </c>
    </row>
    <row r="54" spans="1:16">
      <c r="A54" s="46">
        <v>39934</v>
      </c>
      <c r="B54" s="5">
        <v>1005.3</v>
      </c>
      <c r="C54" s="5">
        <v>88.354838709677423</v>
      </c>
      <c r="D54">
        <v>296.53709677419351</v>
      </c>
      <c r="E54" s="5">
        <v>304.79516129032254</v>
      </c>
      <c r="F54" s="45">
        <v>300.66612903225803</v>
      </c>
      <c r="G54">
        <v>298.5668125494222</v>
      </c>
      <c r="H54">
        <v>0.95398443685519307</v>
      </c>
      <c r="I54">
        <v>36.702224824045295</v>
      </c>
      <c r="J54">
        <v>32.428191546148412</v>
      </c>
      <c r="K54">
        <v>23.567762965039428</v>
      </c>
      <c r="L54">
        <v>20.731777938978759</v>
      </c>
      <c r="M54">
        <v>298.00560148594428</v>
      </c>
      <c r="N54">
        <v>300.21550747355343</v>
      </c>
      <c r="O54">
        <v>361.32019915278818</v>
      </c>
      <c r="P54">
        <v>393.98090352386316</v>
      </c>
    </row>
    <row r="55" spans="1:16">
      <c r="A55" s="46">
        <v>39965</v>
      </c>
      <c r="B55" s="5">
        <v>1006.7</v>
      </c>
      <c r="C55" s="5">
        <v>88.033333333333331</v>
      </c>
      <c r="D55">
        <v>296.68333333333334</v>
      </c>
      <c r="E55" s="5">
        <v>303.34999999999997</v>
      </c>
      <c r="F55" s="45">
        <v>300.01666666666665</v>
      </c>
      <c r="G55">
        <v>297.86635102854871</v>
      </c>
      <c r="H55">
        <v>0.95199238240267658</v>
      </c>
      <c r="I55">
        <v>35.332674258736255</v>
      </c>
      <c r="J55">
        <v>31.104530905774151</v>
      </c>
      <c r="K55">
        <v>22.623638685742396</v>
      </c>
      <c r="L55">
        <v>19.830027609113312</v>
      </c>
      <c r="M55">
        <v>297.29849946222669</v>
      </c>
      <c r="N55">
        <v>299.44860728674684</v>
      </c>
      <c r="O55">
        <v>357.65331342236442</v>
      </c>
      <c r="P55">
        <v>389.97308054667388</v>
      </c>
    </row>
    <row r="56" spans="1:16">
      <c r="A56" s="46">
        <v>39995</v>
      </c>
      <c r="B56" s="5">
        <v>1007.3</v>
      </c>
      <c r="C56" s="5">
        <v>89.129032258064512</v>
      </c>
      <c r="D56">
        <v>296.14999999999998</v>
      </c>
      <c r="E56" s="5">
        <v>302.05322580645156</v>
      </c>
      <c r="F56" s="45">
        <v>299.10161290322577</v>
      </c>
      <c r="G56">
        <v>297.1715909096157</v>
      </c>
      <c r="H56">
        <v>0.94996761575402966</v>
      </c>
      <c r="I56">
        <v>33.478678912426716</v>
      </c>
      <c r="J56">
        <v>29.839222527430646</v>
      </c>
      <c r="K56">
        <v>21.382499512238049</v>
      </c>
      <c r="L56">
        <v>18.98705468609646</v>
      </c>
      <c r="M56">
        <v>296.66267940034379</v>
      </c>
      <c r="N56">
        <v>298.48466017958282</v>
      </c>
      <c r="O56">
        <v>353.94590999379892</v>
      </c>
      <c r="P56">
        <v>386.41563675742066</v>
      </c>
    </row>
    <row r="57" spans="1:16">
      <c r="A57" s="46">
        <v>40026</v>
      </c>
      <c r="B57" s="5">
        <v>1006.9</v>
      </c>
      <c r="C57" s="5">
        <v>90.483870967741936</v>
      </c>
      <c r="D57">
        <v>296.21451612903223</v>
      </c>
      <c r="E57" s="5">
        <v>301.21451612903223</v>
      </c>
      <c r="F57" s="45">
        <v>298.71451612903223</v>
      </c>
      <c r="G57">
        <v>297.04073444926627</v>
      </c>
      <c r="H57">
        <v>0.94960245775359919</v>
      </c>
      <c r="I57">
        <v>32.720267439554611</v>
      </c>
      <c r="J57">
        <v>29.606564570306674</v>
      </c>
      <c r="K57">
        <v>20.89042099643256</v>
      </c>
      <c r="L57">
        <v>18.842237447033767</v>
      </c>
      <c r="M57">
        <v>296.59494147753514</v>
      </c>
      <c r="N57">
        <v>298.13195138280531</v>
      </c>
      <c r="O57">
        <v>353.07908164909281</v>
      </c>
      <c r="P57">
        <v>385.99699740723401</v>
      </c>
    </row>
    <row r="58" spans="1:16">
      <c r="A58" s="46">
        <v>40057</v>
      </c>
      <c r="B58" s="5">
        <v>1007.5</v>
      </c>
      <c r="C58" s="5">
        <v>87.766666666666666</v>
      </c>
      <c r="D58">
        <v>296.18333333333334</v>
      </c>
      <c r="E58" s="5">
        <v>302.88333333333333</v>
      </c>
      <c r="F58" s="45">
        <v>299.5333333333333</v>
      </c>
      <c r="G58">
        <v>297.34009603117499</v>
      </c>
      <c r="H58">
        <v>0.9504491261321798</v>
      </c>
      <c r="I58">
        <v>34.342546528895326</v>
      </c>
      <c r="J58">
        <v>30.141308336860465</v>
      </c>
      <c r="K58">
        <v>21.949206254742265</v>
      </c>
      <c r="L58">
        <v>19.181278793741487</v>
      </c>
      <c r="M58">
        <v>296.76604901907649</v>
      </c>
      <c r="N58">
        <v>298.89867852258141</v>
      </c>
      <c r="O58">
        <v>355.03735392245699</v>
      </c>
      <c r="P58">
        <v>386.99310537774005</v>
      </c>
    </row>
    <row r="59" spans="1:16">
      <c r="A59" s="46">
        <v>40087</v>
      </c>
      <c r="B59" s="5">
        <v>1006.2</v>
      </c>
      <c r="C59" s="5">
        <v>87.193548387096769</v>
      </c>
      <c r="D59">
        <v>296.408064516129</v>
      </c>
      <c r="E59" s="5">
        <v>303.11774193548388</v>
      </c>
      <c r="F59" s="45">
        <v>299.76290322580644</v>
      </c>
      <c r="G59">
        <v>297.45658244962391</v>
      </c>
      <c r="H59">
        <v>0.95084830687080235</v>
      </c>
      <c r="I59">
        <v>34.809773451300117</v>
      </c>
      <c r="J59" s="22">
        <v>30.351876657698131</v>
      </c>
      <c r="K59">
        <v>22.288297948424638</v>
      </c>
      <c r="L59">
        <v>19.345179104440017</v>
      </c>
      <c r="M59">
        <v>296.85417491276576</v>
      </c>
      <c r="N59">
        <v>299.23744165427991</v>
      </c>
      <c r="O59">
        <v>355.94733751402447</v>
      </c>
      <c r="P59">
        <v>387.14254834897025</v>
      </c>
    </row>
    <row r="60" spans="1:16">
      <c r="A60" s="46">
        <v>40118</v>
      </c>
      <c r="B60" s="5"/>
      <c r="C60" s="5"/>
      <c r="E60" s="5"/>
      <c r="F60" s="45"/>
      <c r="J60" s="22"/>
    </row>
    <row r="61" spans="1:16">
      <c r="A61" s="46">
        <v>40148</v>
      </c>
      <c r="B61" s="17"/>
      <c r="C61" s="17"/>
      <c r="E61" s="5"/>
      <c r="F61" s="45"/>
    </row>
    <row r="62" spans="1:16">
      <c r="A62" s="46">
        <v>40179</v>
      </c>
      <c r="B62" s="5"/>
      <c r="C62" s="5"/>
      <c r="E62" s="5"/>
      <c r="F62" s="45"/>
    </row>
    <row r="63" spans="1:16">
      <c r="A63" s="46">
        <v>40210</v>
      </c>
      <c r="B63" s="5"/>
      <c r="C63" s="5"/>
      <c r="E63" s="5"/>
      <c r="F63" s="45"/>
    </row>
    <row r="64" spans="1:16">
      <c r="A64" s="46">
        <v>40238</v>
      </c>
      <c r="B64" s="5">
        <v>1005</v>
      </c>
      <c r="C64" s="5">
        <v>85.774193548387103</v>
      </c>
      <c r="D64">
        <v>297.8274193548387</v>
      </c>
      <c r="E64" s="5">
        <v>306.14999999999998</v>
      </c>
      <c r="F64" s="45">
        <v>301.98870967741931</v>
      </c>
      <c r="G64">
        <v>299.36626290166902</v>
      </c>
      <c r="H64">
        <v>0.95609448509424688</v>
      </c>
      <c r="I64">
        <v>39.634783505018838</v>
      </c>
      <c r="J64">
        <v>33.996415916079066</v>
      </c>
      <c r="K64">
        <v>25.536083002991365</v>
      </c>
      <c r="L64">
        <v>21.776182038784544</v>
      </c>
      <c r="M64">
        <v>298.66997306888015</v>
      </c>
      <c r="N64">
        <v>301.56176866136281</v>
      </c>
      <c r="O64">
        <v>366.19842830214316</v>
      </c>
      <c r="P64">
        <v>398.04028097484274</v>
      </c>
    </row>
    <row r="65" spans="1:16">
      <c r="A65" s="46">
        <v>40269</v>
      </c>
      <c r="B65" s="5">
        <v>1004.5</v>
      </c>
      <c r="C65" s="5">
        <v>88.1666666666667</v>
      </c>
      <c r="D65">
        <v>297.58333333333331</v>
      </c>
      <c r="E65" s="5">
        <v>306.2833333333333</v>
      </c>
      <c r="F65" s="45">
        <v>301.93333333333328</v>
      </c>
      <c r="G65">
        <v>299.77818350080827</v>
      </c>
      <c r="H65">
        <v>0.95716014003288497</v>
      </c>
      <c r="I65">
        <v>39.50802848116782</v>
      </c>
      <c r="J65">
        <v>34.83291177756297</v>
      </c>
      <c r="K65">
        <v>25.46426208681924</v>
      </c>
      <c r="L65">
        <v>22.342746702898292</v>
      </c>
      <c r="M65">
        <v>299.19270269429683</v>
      </c>
      <c r="N65">
        <v>301.54909538439307</v>
      </c>
      <c r="O65">
        <v>367.9056729973031</v>
      </c>
      <c r="P65">
        <v>401.45132917283615</v>
      </c>
    </row>
    <row r="66" spans="1:16">
      <c r="A66" s="46">
        <v>40299</v>
      </c>
      <c r="B66" s="5">
        <v>1005.6</v>
      </c>
      <c r="C66" s="5">
        <v>88.870967741935488</v>
      </c>
      <c r="D66">
        <v>297.31129032258065</v>
      </c>
      <c r="E66" s="5">
        <v>304.63387096774193</v>
      </c>
      <c r="F66" s="45">
        <v>300.97258064516126</v>
      </c>
      <c r="G66">
        <v>298.96677571801598</v>
      </c>
      <c r="H66">
        <v>0.95503497940062521</v>
      </c>
      <c r="I66">
        <v>37.364345610759017</v>
      </c>
      <c r="J66">
        <v>33.206055534722935</v>
      </c>
      <c r="K66">
        <v>24.00190690579678</v>
      </c>
      <c r="L66">
        <v>21.239509438007534</v>
      </c>
      <c r="M66">
        <v>298.42506275237145</v>
      </c>
      <c r="N66">
        <v>300.49612633232226</v>
      </c>
      <c r="O66">
        <v>363.20549793064544</v>
      </c>
      <c r="P66">
        <v>396.74045768943716</v>
      </c>
    </row>
    <row r="67" spans="1:16">
      <c r="A67" s="46">
        <v>40330</v>
      </c>
      <c r="B67" s="5">
        <v>1003.1</v>
      </c>
      <c r="C67" s="5">
        <v>88.833333333333329</v>
      </c>
      <c r="D67">
        <v>296.61666666666662</v>
      </c>
      <c r="E67" s="5">
        <v>303.14999999999998</v>
      </c>
      <c r="F67" s="45">
        <v>299.88333333333333</v>
      </c>
      <c r="G67">
        <v>297.88647867759994</v>
      </c>
      <c r="H67">
        <v>0.95221818658091217</v>
      </c>
      <c r="I67">
        <v>35.057083136715534</v>
      </c>
      <c r="J67">
        <v>31.142375519782298</v>
      </c>
      <c r="K67">
        <v>22.524263768382468</v>
      </c>
      <c r="L67">
        <v>19.928464795363336</v>
      </c>
      <c r="M67">
        <v>297.35581105665142</v>
      </c>
      <c r="N67">
        <v>299.62001880029396</v>
      </c>
      <c r="O67">
        <v>358.16285558675924</v>
      </c>
      <c r="P67">
        <v>389.43035828613165</v>
      </c>
    </row>
    <row r="68" spans="1:16">
      <c r="A68" s="46">
        <v>40360</v>
      </c>
      <c r="B68" s="5">
        <v>1007.3</v>
      </c>
      <c r="C68" s="5">
        <v>89.612903225806448</v>
      </c>
      <c r="D68">
        <v>296.44032258064516</v>
      </c>
      <c r="E68" s="5">
        <v>301.98870967741931</v>
      </c>
      <c r="F68" s="45">
        <v>299.21451612903223</v>
      </c>
      <c r="G68">
        <v>297.37313183453659</v>
      </c>
      <c r="H68">
        <v>0.95055633206803714</v>
      </c>
      <c r="I68">
        <v>33.702747961939863</v>
      </c>
      <c r="J68">
        <v>30.202010915570625</v>
      </c>
      <c r="K68">
        <v>21.53056421020823</v>
      </c>
      <c r="L68">
        <v>19.225036730204859</v>
      </c>
      <c r="M68">
        <v>296.88422724353313</v>
      </c>
      <c r="N68">
        <v>298.59737182476886</v>
      </c>
      <c r="O68">
        <v>354.78951570857993</v>
      </c>
      <c r="P68">
        <v>387.74221674845415</v>
      </c>
    </row>
    <row r="69" spans="1:16">
      <c r="A69" s="46">
        <v>40391</v>
      </c>
      <c r="B69" s="5">
        <v>1007.4</v>
      </c>
      <c r="C69" s="5">
        <v>91.096774193548384</v>
      </c>
      <c r="D69">
        <v>296.18225806451608</v>
      </c>
      <c r="E69" s="5">
        <v>301.3758064516129</v>
      </c>
      <c r="F69" s="45">
        <v>298.77903225806449</v>
      </c>
      <c r="G69">
        <v>297.21684066714613</v>
      </c>
      <c r="H69">
        <v>0.95009714181553162</v>
      </c>
      <c r="I69">
        <v>32.845619511901582</v>
      </c>
      <c r="J69">
        <v>29.921299839229054</v>
      </c>
      <c r="K69">
        <v>20.962390993087237</v>
      </c>
      <c r="L69">
        <v>19.038932365425854</v>
      </c>
      <c r="M69">
        <v>296.79690431432505</v>
      </c>
      <c r="N69">
        <v>298.15435158260885</v>
      </c>
      <c r="O69">
        <v>353.68620684378897</v>
      </c>
      <c r="P69">
        <v>387.33878535177075</v>
      </c>
    </row>
    <row r="70" spans="1:16">
      <c r="A70" s="46">
        <v>40422</v>
      </c>
      <c r="B70" s="5">
        <v>1006.8</v>
      </c>
      <c r="C70" s="5">
        <v>88.033333333333331</v>
      </c>
      <c r="D70">
        <v>296.11666666666662</v>
      </c>
      <c r="E70" s="5">
        <v>302.08333333333331</v>
      </c>
      <c r="F70" s="45">
        <v>299.09999999999997</v>
      </c>
      <c r="G70">
        <v>296.96420772783665</v>
      </c>
      <c r="H70">
        <v>0.9493782451093461</v>
      </c>
      <c r="I70">
        <v>33.475487354582391</v>
      </c>
      <c r="J70">
        <v>29.469587367817368</v>
      </c>
      <c r="K70">
        <v>21.391374201950892</v>
      </c>
      <c r="L70">
        <v>18.754352692040442</v>
      </c>
      <c r="M70">
        <v>296.4070135468329</v>
      </c>
      <c r="N70">
        <v>298.52508643937983</v>
      </c>
      <c r="O70">
        <v>353.31021391793519</v>
      </c>
      <c r="P70">
        <v>384.73924337295307</v>
      </c>
    </row>
    <row r="71" spans="1:16">
      <c r="A71" s="46">
        <v>40452</v>
      </c>
      <c r="B71" s="5">
        <v>1006.8</v>
      </c>
      <c r="C71" s="5">
        <v>87.483870967741936</v>
      </c>
      <c r="D71">
        <v>296.60161290322577</v>
      </c>
      <c r="E71" s="5">
        <v>303.89193548387095</v>
      </c>
      <c r="F71" s="45">
        <v>300.24677419354839</v>
      </c>
      <c r="G71">
        <v>297.98787830731459</v>
      </c>
      <c r="H71">
        <v>0.95232778435648102</v>
      </c>
      <c r="I71">
        <v>35.81273135243913</v>
      </c>
      <c r="J71" s="22">
        <v>31.330363686391912</v>
      </c>
      <c r="K71">
        <v>22.939996474208687</v>
      </c>
      <c r="L71">
        <v>19.976579051365125</v>
      </c>
      <c r="M71">
        <v>297.39261040704878</v>
      </c>
      <c r="N71">
        <v>299.66985472162764</v>
      </c>
      <c r="O71">
        <v>358.36905729547277</v>
      </c>
      <c r="P71">
        <v>390.54023714950227</v>
      </c>
    </row>
    <row r="72" spans="1:16">
      <c r="A72" s="46">
        <v>40483</v>
      </c>
      <c r="B72" s="5"/>
      <c r="C72" s="5"/>
      <c r="E72" s="5"/>
      <c r="F72" s="45"/>
      <c r="J72" s="22"/>
    </row>
    <row r="73" spans="1:16">
      <c r="A73" s="46">
        <v>40513</v>
      </c>
      <c r="B73" s="17"/>
      <c r="C73" s="17"/>
      <c r="E73" s="5"/>
      <c r="F73" s="45"/>
    </row>
    <row r="74" spans="1:16">
      <c r="A74" s="46">
        <v>40544</v>
      </c>
      <c r="B74" s="5"/>
      <c r="C74" s="5"/>
      <c r="E74" s="5"/>
      <c r="F74" s="45"/>
    </row>
    <row r="75" spans="1:16">
      <c r="A75" s="46">
        <v>40575</v>
      </c>
      <c r="B75" s="5"/>
      <c r="C75" s="5"/>
      <c r="E75" s="5"/>
      <c r="F75" s="45"/>
    </row>
    <row r="76" spans="1:16">
      <c r="A76" s="46">
        <v>40603</v>
      </c>
      <c r="B76" s="5">
        <v>1004.3</v>
      </c>
      <c r="C76" s="5">
        <v>86.612903225806448</v>
      </c>
      <c r="D76">
        <v>296.95645161290321</v>
      </c>
      <c r="E76" s="5">
        <v>304.79516129032254</v>
      </c>
      <c r="F76" s="45">
        <v>300.8758064516129</v>
      </c>
      <c r="G76">
        <v>298.43813852209092</v>
      </c>
      <c r="H76">
        <v>0.95368054671809377</v>
      </c>
      <c r="I76">
        <v>37.15414047666922</v>
      </c>
      <c r="J76">
        <v>32.180279735437693</v>
      </c>
      <c r="K76">
        <v>23.893770029334956</v>
      </c>
      <c r="L76">
        <v>20.58920127821608</v>
      </c>
      <c r="M76">
        <v>297.795478405479</v>
      </c>
      <c r="N76">
        <v>300.50970425998321</v>
      </c>
      <c r="O76">
        <v>361.26665540095803</v>
      </c>
      <c r="P76">
        <v>392.32778740236517</v>
      </c>
    </row>
    <row r="77" spans="1:16">
      <c r="A77" s="46">
        <v>40634</v>
      </c>
      <c r="B77" s="5">
        <v>1004.4</v>
      </c>
      <c r="C77" s="5">
        <v>88.833333333333329</v>
      </c>
      <c r="D77">
        <v>297.04999999999995</v>
      </c>
      <c r="E77" s="5">
        <v>305.14999999999998</v>
      </c>
      <c r="F77" s="45">
        <v>301.09999999999997</v>
      </c>
      <c r="G77">
        <v>299.08516052417787</v>
      </c>
      <c r="H77">
        <v>0.95539745364162354</v>
      </c>
      <c r="I77">
        <v>37.642694226503515</v>
      </c>
      <c r="J77">
        <v>33.43926003787729</v>
      </c>
      <c r="K77">
        <v>24.217687715663136</v>
      </c>
      <c r="L77">
        <v>21.42024461933433</v>
      </c>
      <c r="M77">
        <v>298.54022701816831</v>
      </c>
      <c r="N77">
        <v>300.72521631560107</v>
      </c>
      <c r="O77">
        <v>364.04449308157996</v>
      </c>
      <c r="P77">
        <v>397.16974986550463</v>
      </c>
    </row>
    <row r="78" spans="1:16">
      <c r="A78" s="46">
        <v>40664</v>
      </c>
      <c r="B78" s="5">
        <v>1005.8</v>
      </c>
      <c r="C78" s="5">
        <v>91.064516129032256</v>
      </c>
      <c r="D78">
        <v>297.02096774193546</v>
      </c>
      <c r="E78" s="5">
        <v>304.69838709677418</v>
      </c>
      <c r="F78" s="45">
        <v>300.8596774193548</v>
      </c>
      <c r="G78">
        <v>299.26727750469212</v>
      </c>
      <c r="H78">
        <v>0.95581044317999642</v>
      </c>
      <c r="I78">
        <v>37.119206569673651</v>
      </c>
      <c r="J78">
        <v>33.802425853609265</v>
      </c>
      <c r="K78">
        <v>23.833478548060516</v>
      </c>
      <c r="L78">
        <v>21.629781151082337</v>
      </c>
      <c r="M78">
        <v>298.82451490543275</v>
      </c>
      <c r="N78">
        <v>300.3665091740329</v>
      </c>
      <c r="O78">
        <v>364.21602184363763</v>
      </c>
      <c r="P78">
        <v>399.46322948996476</v>
      </c>
    </row>
    <row r="79" spans="1:16">
      <c r="A79" s="46">
        <v>40695</v>
      </c>
      <c r="B79" s="5">
        <v>1006.9</v>
      </c>
      <c r="C79" s="5">
        <v>92.36666666666666</v>
      </c>
      <c r="D79">
        <v>296.51666666666665</v>
      </c>
      <c r="E79" s="5">
        <v>302.7833333333333</v>
      </c>
      <c r="F79" s="45">
        <v>299.64999999999998</v>
      </c>
      <c r="G79">
        <v>298.30996063328581</v>
      </c>
      <c r="H79">
        <v>0.95321805906477519</v>
      </c>
      <c r="I79">
        <v>34.579302330648744</v>
      </c>
      <c r="J79">
        <v>31.939748919409222</v>
      </c>
      <c r="K79">
        <v>22.119542165611083</v>
      </c>
      <c r="L79">
        <v>20.375769795114298</v>
      </c>
      <c r="M79">
        <v>297.93641704134848</v>
      </c>
      <c r="N79">
        <v>299.06586285165656</v>
      </c>
      <c r="O79">
        <v>358.79430950231568</v>
      </c>
      <c r="P79">
        <v>394.14903839538101</v>
      </c>
    </row>
    <row r="80" spans="1:16">
      <c r="A80" s="46">
        <v>40725</v>
      </c>
      <c r="B80" s="5">
        <v>1007.2</v>
      </c>
      <c r="C80" s="5">
        <v>92.838709677419359</v>
      </c>
      <c r="D80">
        <v>295.63387096774193</v>
      </c>
      <c r="E80" s="5">
        <v>301.14999999999998</v>
      </c>
      <c r="F80" s="45">
        <v>298.39193548387095</v>
      </c>
      <c r="G80">
        <v>297.1491780932576</v>
      </c>
      <c r="H80">
        <v>0.94990964345864393</v>
      </c>
      <c r="I80">
        <v>32.099741643386189</v>
      </c>
      <c r="J80">
        <v>29.800985951504984</v>
      </c>
      <c r="K80">
        <v>20.474895928737695</v>
      </c>
      <c r="L80">
        <v>18.963922580075266</v>
      </c>
      <c r="M80">
        <v>296.80737110157804</v>
      </c>
      <c r="N80">
        <v>297.78483528370771</v>
      </c>
      <c r="O80">
        <v>353.00392161237278</v>
      </c>
      <c r="P80">
        <v>387.44580323740064</v>
      </c>
    </row>
    <row r="81" spans="1:16">
      <c r="A81" s="46">
        <v>40756</v>
      </c>
      <c r="B81" s="5">
        <v>1007.6</v>
      </c>
      <c r="C81" s="5">
        <v>92.870967741935488</v>
      </c>
      <c r="D81">
        <v>296.14999999999998</v>
      </c>
      <c r="E81" s="5">
        <v>300.79516129032254</v>
      </c>
      <c r="F81" s="45">
        <v>298.47258064516126</v>
      </c>
      <c r="G81">
        <v>297.23486463339816</v>
      </c>
      <c r="H81">
        <v>0.95014163182442368</v>
      </c>
      <c r="I81">
        <v>32.253903268135765</v>
      </c>
      <c r="J81">
        <v>29.954512099665443</v>
      </c>
      <c r="K81">
        <v>20.56804275210775</v>
      </c>
      <c r="L81">
        <v>19.05681366222213</v>
      </c>
      <c r="M81">
        <v>296.89372225758609</v>
      </c>
      <c r="N81">
        <v>297.83175970916898</v>
      </c>
      <c r="O81">
        <v>353.33570931113576</v>
      </c>
      <c r="P81">
        <v>388.0574670474258</v>
      </c>
    </row>
    <row r="82" spans="1:16">
      <c r="A82" s="46">
        <v>40787</v>
      </c>
      <c r="B82" s="5">
        <v>1007.5</v>
      </c>
      <c r="C82" s="5">
        <v>91.566666666666663</v>
      </c>
      <c r="D82">
        <v>296.31666666666666</v>
      </c>
      <c r="E82" s="5">
        <v>302.25</v>
      </c>
      <c r="F82" s="45">
        <v>299.2833333333333</v>
      </c>
      <c r="G82">
        <v>297.80132868165288</v>
      </c>
      <c r="H82">
        <v>0.95177460397502933</v>
      </c>
      <c r="I82">
        <v>33.839963444613034</v>
      </c>
      <c r="J82">
        <v>30.986126527450665</v>
      </c>
      <c r="K82">
        <v>21.616828537101693</v>
      </c>
      <c r="L82">
        <v>19.735962426979548</v>
      </c>
      <c r="M82">
        <v>297.3967651126178</v>
      </c>
      <c r="N82">
        <v>298.64930713928862</v>
      </c>
      <c r="O82">
        <v>356.36670079599992</v>
      </c>
      <c r="P82">
        <v>390.95864925482221</v>
      </c>
    </row>
    <row r="83" spans="1:16">
      <c r="A83" s="46">
        <v>40817</v>
      </c>
      <c r="B83" s="5">
        <v>1005.9</v>
      </c>
      <c r="C83" s="5">
        <v>92.41935483870968</v>
      </c>
      <c r="D83">
        <v>296.27903225806449</v>
      </c>
      <c r="E83" s="5">
        <v>302.92419354838705</v>
      </c>
      <c r="F83" s="45">
        <v>299.60161290322577</v>
      </c>
      <c r="G83">
        <v>298.27162634868449</v>
      </c>
      <c r="H83">
        <v>0.95315885458423577</v>
      </c>
      <c r="I83">
        <v>34.480936667119757</v>
      </c>
      <c r="J83" s="22">
        <v>31.867059210096162</v>
      </c>
      <c r="K83">
        <v>22.077092151422448</v>
      </c>
      <c r="L83">
        <v>20.348752066670304</v>
      </c>
      <c r="M83">
        <v>297.90081998268818</v>
      </c>
      <c r="N83">
        <v>299.10189130613111</v>
      </c>
      <c r="O83">
        <v>358.75954898288973</v>
      </c>
      <c r="P83">
        <v>393.67155207830979</v>
      </c>
    </row>
    <row r="84" spans="1:16">
      <c r="A84" s="46">
        <v>40848</v>
      </c>
      <c r="B84" s="5"/>
      <c r="C84" s="5"/>
      <c r="E84" s="5"/>
      <c r="F84" s="45"/>
      <c r="J84" s="22"/>
    </row>
    <row r="85" spans="1:16">
      <c r="A85" s="46">
        <v>40878</v>
      </c>
      <c r="B85" s="17"/>
      <c r="C85" s="17"/>
      <c r="E85" s="5"/>
      <c r="F85" s="45"/>
    </row>
    <row r="86" spans="1:16">
      <c r="A86" s="46">
        <v>40909</v>
      </c>
      <c r="B86" s="5"/>
      <c r="C86" s="5"/>
      <c r="E86" s="5"/>
      <c r="F86" s="45"/>
    </row>
    <row r="87" spans="1:16">
      <c r="A87" s="46">
        <v>40940</v>
      </c>
      <c r="B87" s="5"/>
      <c r="C87" s="5"/>
      <c r="E87" s="5"/>
      <c r="F87" s="45"/>
    </row>
    <row r="88" spans="1:16">
      <c r="A88" s="46">
        <v>40969</v>
      </c>
      <c r="B88" s="5">
        <v>1004.1</v>
      </c>
      <c r="C88" s="5">
        <v>88.41935483870968</v>
      </c>
      <c r="D88">
        <v>298.21451612903223</v>
      </c>
      <c r="E88" s="5">
        <v>306.89193548387095</v>
      </c>
      <c r="F88" s="45">
        <v>302.55322580645156</v>
      </c>
      <c r="G88">
        <v>300.43708921581151</v>
      </c>
      <c r="H88">
        <v>0.95878934153892215</v>
      </c>
      <c r="I88">
        <v>40.94727171058733</v>
      </c>
      <c r="J88">
        <v>36.205313470554799</v>
      </c>
      <c r="K88">
        <v>26.442301244441126</v>
      </c>
      <c r="L88">
        <v>23.265567145559391</v>
      </c>
      <c r="M88">
        <v>299.85514584116106</v>
      </c>
      <c r="N88">
        <v>302.20242504740065</v>
      </c>
      <c r="O88">
        <v>371.58099804784774</v>
      </c>
      <c r="P88">
        <v>405.85547826047514</v>
      </c>
    </row>
    <row r="89" spans="1:16">
      <c r="A89" s="46">
        <v>41000</v>
      </c>
      <c r="B89" s="5">
        <v>1004.3</v>
      </c>
      <c r="C89" s="5">
        <v>90.933333333333337</v>
      </c>
      <c r="D89">
        <v>297.04999999999995</v>
      </c>
      <c r="E89" s="5">
        <v>305.21666666666664</v>
      </c>
      <c r="F89" s="45">
        <v>301.13333333333333</v>
      </c>
      <c r="G89">
        <v>299.51329479295674</v>
      </c>
      <c r="H89">
        <v>0.9565044867829593</v>
      </c>
      <c r="I89">
        <v>37.715808342455141</v>
      </c>
      <c r="J89">
        <v>34.296241719405877</v>
      </c>
      <c r="K89">
        <v>24.269071972437033</v>
      </c>
      <c r="L89">
        <v>21.990877128177441</v>
      </c>
      <c r="M89">
        <v>299.06173324592731</v>
      </c>
      <c r="N89">
        <v>300.76706233866213</v>
      </c>
      <c r="O89">
        <v>365.82435277405</v>
      </c>
      <c r="P89">
        <v>400.62863803354799</v>
      </c>
    </row>
    <row r="90" spans="1:16">
      <c r="A90" s="46">
        <v>41030</v>
      </c>
      <c r="B90" s="5">
        <v>1005.4</v>
      </c>
      <c r="C90" s="5">
        <v>90.41935483870968</v>
      </c>
      <c r="D90">
        <v>296.47258064516126</v>
      </c>
      <c r="E90" s="5">
        <v>304.8596774193548</v>
      </c>
      <c r="F90" s="45">
        <v>300.66612903225803</v>
      </c>
      <c r="G90">
        <v>298.95597761299041</v>
      </c>
      <c r="H90">
        <v>0.9550168652255987</v>
      </c>
      <c r="I90">
        <v>36.702224824045295</v>
      </c>
      <c r="J90">
        <v>33.185914897354508</v>
      </c>
      <c r="K90">
        <v>23.565330032542938</v>
      </c>
      <c r="L90">
        <v>21.230553851241897</v>
      </c>
      <c r="M90">
        <v>298.48681314957042</v>
      </c>
      <c r="N90">
        <v>300.20709895174673</v>
      </c>
      <c r="O90">
        <v>362.80832996971219</v>
      </c>
      <c r="P90">
        <v>397.14991947459362</v>
      </c>
    </row>
    <row r="91" spans="1:16">
      <c r="A91" s="46">
        <v>41061</v>
      </c>
      <c r="B91" s="5">
        <v>1007</v>
      </c>
      <c r="C91" s="5">
        <v>91.566666666666663</v>
      </c>
      <c r="D91">
        <v>296.51666666666665</v>
      </c>
      <c r="E91" s="5">
        <v>303.48333333333329</v>
      </c>
      <c r="F91" s="45">
        <v>300</v>
      </c>
      <c r="G91">
        <v>298.51011508886404</v>
      </c>
      <c r="H91">
        <v>0.95375753231483185</v>
      </c>
      <c r="I91">
        <v>35.298122497777477</v>
      </c>
      <c r="J91">
        <v>32.321314167131575</v>
      </c>
      <c r="K91">
        <v>22.593733487864384</v>
      </c>
      <c r="L91">
        <v>20.625143511118022</v>
      </c>
      <c r="M91">
        <v>298.09840696544791</v>
      </c>
      <c r="N91">
        <v>299.40678438871697</v>
      </c>
      <c r="O91">
        <v>359.97139701745738</v>
      </c>
      <c r="P91">
        <v>395.14947569638156</v>
      </c>
    </row>
    <row r="92" spans="1:16">
      <c r="A92" s="46">
        <v>41091</v>
      </c>
      <c r="B92" s="5">
        <v>1007.3</v>
      </c>
      <c r="C92" s="5">
        <v>91.967741935483872</v>
      </c>
      <c r="D92">
        <v>296.21451612903223</v>
      </c>
      <c r="E92" s="5">
        <v>301.11774193548388</v>
      </c>
      <c r="F92" s="45">
        <v>298.66612903225803</v>
      </c>
      <c r="G92">
        <v>297.26369513396457</v>
      </c>
      <c r="H92">
        <v>0.95023973750674895</v>
      </c>
      <c r="I92">
        <v>32.626527233269691</v>
      </c>
      <c r="J92">
        <v>30.005880368403837</v>
      </c>
      <c r="K92">
        <v>20.820019945421691</v>
      </c>
      <c r="L92">
        <v>19.096357010488621</v>
      </c>
      <c r="M92">
        <v>296.88227828815627</v>
      </c>
      <c r="N92">
        <v>298.05009351046056</v>
      </c>
      <c r="O92">
        <v>353.72505620115084</v>
      </c>
      <c r="P92">
        <v>387.86233371620904</v>
      </c>
    </row>
    <row r="93" spans="1:16">
      <c r="A93" s="46">
        <v>41122</v>
      </c>
      <c r="B93" s="5">
        <v>1008</v>
      </c>
      <c r="C93" s="5">
        <v>92.451612903225808</v>
      </c>
      <c r="D93">
        <v>296.08548387096772</v>
      </c>
      <c r="E93" s="5">
        <v>301.50483870967741</v>
      </c>
      <c r="F93" s="45">
        <v>298.79516129032254</v>
      </c>
      <c r="G93">
        <v>297.47892703247248</v>
      </c>
      <c r="H93">
        <v>0.95083112835455819</v>
      </c>
      <c r="I93">
        <v>32.877022853961037</v>
      </c>
      <c r="J93">
        <v>30.395337903049139</v>
      </c>
      <c r="K93">
        <v>20.970197999360323</v>
      </c>
      <c r="L93">
        <v>19.338070948852156</v>
      </c>
      <c r="M93">
        <v>297.11703033571291</v>
      </c>
      <c r="N93">
        <v>298.120109484963</v>
      </c>
      <c r="O93">
        <v>354.52522833729364</v>
      </c>
      <c r="P93">
        <v>389.45803762428039</v>
      </c>
    </row>
    <row r="94" spans="1:16">
      <c r="A94" s="46">
        <v>41153</v>
      </c>
      <c r="B94" s="5">
        <v>1007.9</v>
      </c>
      <c r="C94" s="5">
        <v>91.833333333333329</v>
      </c>
      <c r="D94">
        <v>296.01666666666665</v>
      </c>
      <c r="E94" s="5">
        <v>302.25</v>
      </c>
      <c r="F94" s="45">
        <v>299.13333333333333</v>
      </c>
      <c r="G94">
        <v>297.70157793135638</v>
      </c>
      <c r="H94">
        <v>0.95147313205066364</v>
      </c>
      <c r="I94">
        <v>33.541500127950485</v>
      </c>
      <c r="J94">
        <v>30.802277617501193</v>
      </c>
      <c r="K94">
        <v>21.410812177777366</v>
      </c>
      <c r="L94">
        <v>19.607140791448405</v>
      </c>
      <c r="M94">
        <v>297.30997964461596</v>
      </c>
      <c r="N94">
        <v>298.46597316775586</v>
      </c>
      <c r="O94">
        <v>355.75449269004645</v>
      </c>
      <c r="P94">
        <v>390.55306351308445</v>
      </c>
    </row>
    <row r="95" spans="1:16">
      <c r="A95" s="46">
        <v>41183</v>
      </c>
      <c r="B95" s="5">
        <v>1005.7</v>
      </c>
      <c r="C95" s="5">
        <v>90.548387096774192</v>
      </c>
      <c r="D95">
        <v>296.64999999999998</v>
      </c>
      <c r="E95" s="5">
        <v>303.47258064516126</v>
      </c>
      <c r="F95" s="45">
        <v>300.06129032258065</v>
      </c>
      <c r="G95">
        <v>298.38270963365943</v>
      </c>
      <c r="H95">
        <v>0.95346992547428644</v>
      </c>
      <c r="I95">
        <v>35.425328876672964</v>
      </c>
      <c r="J95" s="22">
        <v>32.077063921555165</v>
      </c>
      <c r="K95">
        <v>22.708509721185653</v>
      </c>
      <c r="L95">
        <v>20.491476430956034</v>
      </c>
      <c r="M95">
        <v>297.92580412907563</v>
      </c>
      <c r="N95">
        <v>299.57772536904821</v>
      </c>
      <c r="O95">
        <v>359.78931890530055</v>
      </c>
      <c r="P95">
        <v>393.68776867176246</v>
      </c>
    </row>
    <row r="96" spans="1:16">
      <c r="A96" s="46">
        <v>41214</v>
      </c>
      <c r="B96" s="5"/>
      <c r="C96" s="5"/>
      <c r="E96" s="5"/>
      <c r="F96" s="45"/>
      <c r="J96" s="22"/>
    </row>
    <row r="97" spans="1:16">
      <c r="A97" s="46">
        <v>41244</v>
      </c>
      <c r="B97" s="17"/>
      <c r="C97" s="17"/>
      <c r="E97" s="5"/>
      <c r="F97" s="45"/>
    </row>
    <row r="98" spans="1:16">
      <c r="A98" s="46">
        <v>41275</v>
      </c>
      <c r="B98" s="5"/>
      <c r="C98" s="5"/>
      <c r="E98" s="5"/>
      <c r="F98" s="45"/>
    </row>
    <row r="99" spans="1:16">
      <c r="A99" s="46">
        <v>41306</v>
      </c>
      <c r="B99" s="5"/>
      <c r="C99" s="5"/>
      <c r="E99" s="5"/>
      <c r="F99" s="45"/>
    </row>
    <row r="100" spans="1:16">
      <c r="A100" s="46">
        <v>41334</v>
      </c>
      <c r="B100" s="5">
        <v>1004.4</v>
      </c>
      <c r="C100" s="5">
        <v>90.483870967741936</v>
      </c>
      <c r="D100">
        <v>297.13387096774193</v>
      </c>
      <c r="E100" s="5">
        <v>305.34032258064514</v>
      </c>
      <c r="F100" s="45">
        <v>301.2370967741935</v>
      </c>
      <c r="G100">
        <v>299.5318288552279</v>
      </c>
      <c r="H100">
        <v>0.95654679622558714</v>
      </c>
      <c r="I100">
        <v>37.944197431347654</v>
      </c>
      <c r="J100">
        <v>34.333378643525862</v>
      </c>
      <c r="K100">
        <v>24.419277543422748</v>
      </c>
      <c r="L100">
        <v>22.013262846889177</v>
      </c>
      <c r="M100">
        <v>299.05914156568645</v>
      </c>
      <c r="N100">
        <v>300.86220503938796</v>
      </c>
      <c r="O100">
        <v>366.01510692512397</v>
      </c>
      <c r="P100">
        <v>400.62103100490526</v>
      </c>
    </row>
    <row r="101" spans="1:16">
      <c r="A101" s="46">
        <v>41365</v>
      </c>
      <c r="B101" s="5">
        <v>1004.8</v>
      </c>
      <c r="C101" s="5">
        <v>89.63333333333334</v>
      </c>
      <c r="D101">
        <v>297.08999999999997</v>
      </c>
      <c r="E101" s="5">
        <v>305.18999999999994</v>
      </c>
      <c r="F101" s="45">
        <v>301.14</v>
      </c>
      <c r="G101">
        <v>299.27611758557481</v>
      </c>
      <c r="H101">
        <v>0.95587537219878393</v>
      </c>
      <c r="I101">
        <v>37.730445990169308</v>
      </c>
      <c r="J101">
        <v>33.819056422521754</v>
      </c>
      <c r="K101">
        <v>24.266305763842766</v>
      </c>
      <c r="L101">
        <v>21.663080683763635</v>
      </c>
      <c r="M101">
        <v>298.76659186289521</v>
      </c>
      <c r="N101">
        <v>300.73122324734999</v>
      </c>
      <c r="O101">
        <v>364.78596476464975</v>
      </c>
      <c r="P101">
        <v>398.77222598540823</v>
      </c>
    </row>
    <row r="102" spans="1:16">
      <c r="A102" s="46">
        <v>41395</v>
      </c>
      <c r="B102" s="5">
        <v>1005</v>
      </c>
      <c r="C102" s="5">
        <v>90.741935483870961</v>
      </c>
      <c r="D102">
        <v>296.84677419354836</v>
      </c>
      <c r="E102" s="5">
        <v>304.83387096774192</v>
      </c>
      <c r="F102" s="45">
        <v>300.84032258064514</v>
      </c>
      <c r="G102">
        <v>299.1881558685842</v>
      </c>
      <c r="H102">
        <v>0.95564048305899985</v>
      </c>
      <c r="I102">
        <v>37.077323630844688</v>
      </c>
      <c r="J102">
        <v>33.644681088247133</v>
      </c>
      <c r="K102">
        <v>23.825232677864509</v>
      </c>
      <c r="L102">
        <v>21.543076862853091</v>
      </c>
      <c r="M102">
        <v>298.73134686310789</v>
      </c>
      <c r="N102">
        <v>300.41497720309013</v>
      </c>
      <c r="O102">
        <v>364.01674321054628</v>
      </c>
      <c r="P102">
        <v>398.63798102555478</v>
      </c>
    </row>
    <row r="103" spans="1:16">
      <c r="A103" s="46">
        <v>41426</v>
      </c>
      <c r="B103" s="5">
        <v>1006.7</v>
      </c>
      <c r="C103" s="5">
        <v>92.033333333333331</v>
      </c>
      <c r="D103">
        <v>296.91999999999996</v>
      </c>
      <c r="E103" s="5">
        <v>302.9733333333333</v>
      </c>
      <c r="F103" s="45">
        <v>299.94666666666666</v>
      </c>
      <c r="G103">
        <v>298.54285415463994</v>
      </c>
      <c r="H103">
        <v>0.95385994614510006</v>
      </c>
      <c r="I103">
        <v>35.187754553792033</v>
      </c>
      <c r="J103">
        <v>32.384463441006602</v>
      </c>
      <c r="K103">
        <v>22.527485168002272</v>
      </c>
      <c r="L103">
        <v>20.673143320221801</v>
      </c>
      <c r="M103">
        <v>298.15198397525205</v>
      </c>
      <c r="N103">
        <v>299.37887451931522</v>
      </c>
      <c r="O103">
        <v>360.07932984343603</v>
      </c>
      <c r="P103">
        <v>395.42928896793859</v>
      </c>
    </row>
    <row r="104" spans="1:16">
      <c r="A104" s="46">
        <v>41456</v>
      </c>
      <c r="B104" s="5">
        <v>1008.1</v>
      </c>
      <c r="C104" s="5">
        <v>92.225806451612897</v>
      </c>
      <c r="D104">
        <v>296.18225806451608</v>
      </c>
      <c r="E104" s="5">
        <v>301.04677419354834</v>
      </c>
      <c r="F104" s="45">
        <v>298.61451612903221</v>
      </c>
      <c r="G104">
        <v>297.25929753142901</v>
      </c>
      <c r="H104">
        <v>0.95018838334042377</v>
      </c>
      <c r="I104">
        <v>32.526795784398139</v>
      </c>
      <c r="J104">
        <v>29.998099725030411</v>
      </c>
      <c r="K104">
        <v>20.737235387977226</v>
      </c>
      <c r="L104">
        <v>19.075638316142669</v>
      </c>
      <c r="M104">
        <v>296.88939728960963</v>
      </c>
      <c r="N104">
        <v>297.9314325326107</v>
      </c>
      <c r="O104">
        <v>353.51567043294915</v>
      </c>
      <c r="P104">
        <v>388.12635149688094</v>
      </c>
    </row>
    <row r="105" spans="1:16">
      <c r="A105" s="46">
        <v>41487</v>
      </c>
      <c r="B105" s="5">
        <v>1007.3</v>
      </c>
      <c r="C105" s="5">
        <v>92.58064516129032</v>
      </c>
      <c r="D105">
        <v>296.03709677419351</v>
      </c>
      <c r="E105" s="5">
        <v>300.61774193548388</v>
      </c>
      <c r="F105" s="45">
        <v>298.3274193548387</v>
      </c>
      <c r="G105">
        <v>297.0389494451004</v>
      </c>
      <c r="H105">
        <v>0.9495792595518644</v>
      </c>
      <c r="I105">
        <v>31.976875246181372</v>
      </c>
      <c r="J105">
        <v>29.604397405335657</v>
      </c>
      <c r="K105">
        <v>20.391864595528304</v>
      </c>
      <c r="L105">
        <v>18.833108183499064</v>
      </c>
      <c r="M105">
        <v>296.68674795363972</v>
      </c>
      <c r="N105">
        <v>297.71203691025357</v>
      </c>
      <c r="O105">
        <v>352.52870300032322</v>
      </c>
      <c r="P105">
        <v>386.75442341907194</v>
      </c>
    </row>
    <row r="106" spans="1:16">
      <c r="A106" s="46">
        <v>41518</v>
      </c>
      <c r="B106" s="5">
        <v>1007.5</v>
      </c>
      <c r="C106" s="5">
        <v>91.533333333333331</v>
      </c>
      <c r="D106">
        <v>296.43666666666667</v>
      </c>
      <c r="E106" s="5">
        <v>301.99666666666667</v>
      </c>
      <c r="F106" s="45">
        <v>299.21666666666664</v>
      </c>
      <c r="G106">
        <v>297.72930623534279</v>
      </c>
      <c r="H106">
        <v>0.95157056944339424</v>
      </c>
      <c r="I106">
        <v>33.707028595593293</v>
      </c>
      <c r="J106">
        <v>30.853166841166395</v>
      </c>
      <c r="K106">
        <v>21.528970932461888</v>
      </c>
      <c r="L106">
        <v>19.648601243228939</v>
      </c>
      <c r="M106">
        <v>297.32395314882308</v>
      </c>
      <c r="N106">
        <v>298.58276612954279</v>
      </c>
      <c r="O106">
        <v>356.02414397505288</v>
      </c>
      <c r="P106">
        <v>390.51776357346051</v>
      </c>
    </row>
    <row r="107" spans="1:16">
      <c r="A107" s="46">
        <v>41548</v>
      </c>
      <c r="B107" s="5">
        <v>1006.5</v>
      </c>
      <c r="C107" s="5">
        <v>89.064516129032256</v>
      </c>
      <c r="D107">
        <v>295.68548387096774</v>
      </c>
      <c r="E107" s="5">
        <v>303.04999999999995</v>
      </c>
      <c r="F107" s="45">
        <v>299.36774193548388</v>
      </c>
      <c r="G107">
        <v>297.42183313391365</v>
      </c>
      <c r="H107">
        <v>0.95073530623344571</v>
      </c>
      <c r="I107">
        <v>34.008931329660264</v>
      </c>
      <c r="J107" s="22">
        <v>30.289890129416772</v>
      </c>
      <c r="K107">
        <v>21.75087844048797</v>
      </c>
      <c r="L107">
        <v>19.298512454753109</v>
      </c>
      <c r="M107">
        <v>296.90717156268875</v>
      </c>
      <c r="N107">
        <v>298.81767913886614</v>
      </c>
      <c r="O107">
        <v>355.28282267957127</v>
      </c>
      <c r="P107">
        <v>387.63938420985397</v>
      </c>
    </row>
    <row r="108" spans="1:16">
      <c r="A108" s="46">
        <v>41579</v>
      </c>
      <c r="B108" s="5"/>
      <c r="C108" s="5"/>
      <c r="E108" s="5"/>
      <c r="F108" s="45"/>
      <c r="J108" s="22"/>
    </row>
    <row r="109" spans="1:16">
      <c r="A109" s="46">
        <v>41609</v>
      </c>
      <c r="B109" s="17"/>
      <c r="C109" s="17"/>
      <c r="E109" s="5"/>
      <c r="F109" s="45"/>
    </row>
    <row r="110" spans="1:16">
      <c r="A110" s="46">
        <v>41640</v>
      </c>
      <c r="B110" s="5"/>
      <c r="C110" s="5"/>
      <c r="E110" s="5"/>
      <c r="F110" s="45"/>
    </row>
    <row r="111" spans="1:16">
      <c r="A111" s="46">
        <v>41671</v>
      </c>
      <c r="B111" s="5"/>
      <c r="C111" s="5"/>
      <c r="E111" s="5"/>
      <c r="F111" s="45"/>
    </row>
    <row r="112" spans="1:16">
      <c r="A112" s="46">
        <v>41699</v>
      </c>
      <c r="B112" s="5">
        <v>1004.6</v>
      </c>
      <c r="C112" s="5">
        <v>85.645161290322577</v>
      </c>
      <c r="D112">
        <v>295.71774193548384</v>
      </c>
      <c r="E112" s="5">
        <v>305.04677419354834</v>
      </c>
      <c r="F112" s="45">
        <v>300.38225806451612</v>
      </c>
      <c r="G112">
        <v>297.76538263494803</v>
      </c>
      <c r="H112">
        <v>0.95180413822431598</v>
      </c>
      <c r="I112">
        <v>36.098030410040465</v>
      </c>
      <c r="J112">
        <v>30.916216367308849</v>
      </c>
      <c r="K112">
        <v>23.182081894617582</v>
      </c>
      <c r="L112">
        <v>19.748669349544127</v>
      </c>
      <c r="M112">
        <v>297.08504125203842</v>
      </c>
      <c r="N112">
        <v>299.99123881598547</v>
      </c>
      <c r="O112">
        <v>358.0949146005558</v>
      </c>
      <c r="P112">
        <v>388.01576471015659</v>
      </c>
    </row>
    <row r="113" spans="1:16">
      <c r="A113" s="46">
        <v>41730</v>
      </c>
      <c r="B113" s="5">
        <v>1004.8</v>
      </c>
      <c r="C113" s="5">
        <v>88.933333333333337</v>
      </c>
      <c r="D113">
        <v>295.78999999999996</v>
      </c>
      <c r="E113" s="5">
        <v>305.19666666666666</v>
      </c>
      <c r="F113" s="45">
        <v>300.49333333333334</v>
      </c>
      <c r="G113">
        <v>298.50639052027003</v>
      </c>
      <c r="H113">
        <v>0.95384469885160483</v>
      </c>
      <c r="I113">
        <v>36.333404811349631</v>
      </c>
      <c r="J113">
        <v>32.312508012226942</v>
      </c>
      <c r="K113">
        <v>23.334091132088194</v>
      </c>
      <c r="L113">
        <v>20.665983649090961</v>
      </c>
      <c r="M113">
        <v>297.97313378142428</v>
      </c>
      <c r="N113">
        <v>300.08531988871749</v>
      </c>
      <c r="O113">
        <v>360.95709712644407</v>
      </c>
      <c r="P113">
        <v>393.67530251873256</v>
      </c>
    </row>
    <row r="114" spans="1:16">
      <c r="A114" s="46">
        <v>41760</v>
      </c>
      <c r="B114" s="5">
        <v>1005.5</v>
      </c>
      <c r="C114" s="5">
        <v>89.774193548387103</v>
      </c>
      <c r="D114">
        <v>296.00483870967741</v>
      </c>
      <c r="E114" s="5">
        <v>304.77258064516127</v>
      </c>
      <c r="F114" s="45">
        <v>300.38870967741934</v>
      </c>
      <c r="G114">
        <v>298.56152646883749</v>
      </c>
      <c r="H114">
        <v>0.95396248818178608</v>
      </c>
      <c r="I114">
        <v>36.111665306524408</v>
      </c>
      <c r="J114">
        <v>32.418956305824977</v>
      </c>
      <c r="K114">
        <v>23.169633537833985</v>
      </c>
      <c r="L114">
        <v>20.721417177119616</v>
      </c>
      <c r="M114">
        <v>298.06687369982001</v>
      </c>
      <c r="N114">
        <v>299.92157332821682</v>
      </c>
      <c r="O114">
        <v>360.91475932665367</v>
      </c>
      <c r="P114">
        <v>394.48239231624774</v>
      </c>
    </row>
    <row r="115" spans="1:16">
      <c r="A115" s="46">
        <v>41791</v>
      </c>
      <c r="B115" s="5">
        <v>1006.5</v>
      </c>
      <c r="C115" s="5">
        <v>88.36666666666666</v>
      </c>
      <c r="D115">
        <v>295.79999999999995</v>
      </c>
      <c r="E115" s="5">
        <v>303.03999999999996</v>
      </c>
      <c r="F115" s="45">
        <v>299.41999999999996</v>
      </c>
      <c r="G115">
        <v>297.34213433861197</v>
      </c>
      <c r="H115">
        <v>0.95050377663269325</v>
      </c>
      <c r="I115">
        <v>34.113908783845879</v>
      </c>
      <c r="J115">
        <v>30.145324061991804</v>
      </c>
      <c r="K115">
        <v>21.820373653999603</v>
      </c>
      <c r="L115">
        <v>19.203561645079379</v>
      </c>
      <c r="M115">
        <v>296.79605517722888</v>
      </c>
      <c r="N115">
        <v>298.86982649103419</v>
      </c>
      <c r="O115">
        <v>355.06719602072707</v>
      </c>
      <c r="P115">
        <v>386.94491816107239</v>
      </c>
    </row>
    <row r="116" spans="1:16">
      <c r="A116" s="46">
        <v>41821</v>
      </c>
      <c r="B116" s="5">
        <v>1008.6</v>
      </c>
      <c r="C116" s="5">
        <v>91.58064516129032</v>
      </c>
      <c r="D116">
        <v>295.3274193548387</v>
      </c>
      <c r="E116" s="5">
        <v>300.99516129032259</v>
      </c>
      <c r="F116" s="45">
        <v>298.16129032258061</v>
      </c>
      <c r="G116">
        <v>296.6941140827812</v>
      </c>
      <c r="H116">
        <v>0.94848158489881806</v>
      </c>
      <c r="I116">
        <v>31.662379631528058</v>
      </c>
      <c r="J116">
        <v>28.996611539970374</v>
      </c>
      <c r="K116">
        <v>20.157940331946548</v>
      </c>
      <c r="L116">
        <v>18.410535010364807</v>
      </c>
      <c r="M116">
        <v>296.30080724615664</v>
      </c>
      <c r="N116">
        <v>297.43723715070308</v>
      </c>
      <c r="O116">
        <v>350.94787790298557</v>
      </c>
      <c r="P116">
        <v>384.81402374620654</v>
      </c>
    </row>
    <row r="117" spans="1:16">
      <c r="A117" s="46">
        <v>41852</v>
      </c>
      <c r="B117" s="5">
        <v>1007.6</v>
      </c>
      <c r="C117" s="5">
        <v>92.161290322580641</v>
      </c>
      <c r="D117">
        <v>295.07258064516128</v>
      </c>
      <c r="E117" s="5">
        <v>301.39516129032256</v>
      </c>
      <c r="F117" s="45">
        <v>298.23387096774189</v>
      </c>
      <c r="G117">
        <v>296.87085659363424</v>
      </c>
      <c r="H117">
        <v>0.94906376061762776</v>
      </c>
      <c r="I117">
        <v>31.799447308340536</v>
      </c>
      <c r="J117">
        <v>29.306780954815778</v>
      </c>
      <c r="K117">
        <v>20.268795900772826</v>
      </c>
      <c r="L117">
        <v>18.632387709134147</v>
      </c>
      <c r="M117">
        <v>296.50165023381004</v>
      </c>
      <c r="N117">
        <v>297.5934861218733</v>
      </c>
      <c r="O117">
        <v>351.79200454602591</v>
      </c>
      <c r="P117">
        <v>385.73813832134385</v>
      </c>
    </row>
    <row r="118" spans="1:16">
      <c r="A118" s="46">
        <v>41883</v>
      </c>
      <c r="B118" s="5">
        <v>1007.5</v>
      </c>
      <c r="C118" s="5">
        <v>91.9</v>
      </c>
      <c r="D118">
        <v>295.28999999999996</v>
      </c>
      <c r="E118" s="5">
        <v>302.12</v>
      </c>
      <c r="F118" s="45">
        <v>298.70499999999998</v>
      </c>
      <c r="G118">
        <v>297.28988103320717</v>
      </c>
      <c r="H118">
        <v>0.95030643882979293</v>
      </c>
      <c r="I118">
        <v>32.70181334343841</v>
      </c>
      <c r="J118">
        <v>30.052966462619903</v>
      </c>
      <c r="K118">
        <v>20.865392574211224</v>
      </c>
      <c r="L118">
        <v>19.123331402530539</v>
      </c>
      <c r="M118">
        <v>296.90519932662619</v>
      </c>
      <c r="N118">
        <v>298.07208995835327</v>
      </c>
      <c r="O118">
        <v>353.83202114752959</v>
      </c>
      <c r="P118">
        <v>388.04530190433002</v>
      </c>
    </row>
    <row r="119" spans="1:16">
      <c r="A119" s="46">
        <v>41913</v>
      </c>
      <c r="B119" s="5">
        <v>1006.5</v>
      </c>
      <c r="C119" s="5">
        <v>89.741935483870961</v>
      </c>
      <c r="D119">
        <v>295.27903225806449</v>
      </c>
      <c r="E119" s="5">
        <v>303.26935483870966</v>
      </c>
      <c r="F119" s="45">
        <v>299.27419354838707</v>
      </c>
      <c r="G119">
        <v>297.45600108969751</v>
      </c>
      <c r="H119">
        <v>0.95083454580192017</v>
      </c>
      <c r="I119">
        <v>33.821711526810311</v>
      </c>
      <c r="J119" s="22">
        <v>30.352258537931057</v>
      </c>
      <c r="K119">
        <v>21.626975915490515</v>
      </c>
      <c r="L119">
        <v>19.339484630227513</v>
      </c>
      <c r="M119">
        <v>296.97211234937242</v>
      </c>
      <c r="N119">
        <v>298.72430897589072</v>
      </c>
      <c r="O119">
        <v>355.28700651891995</v>
      </c>
      <c r="P119">
        <v>388.06131432084408</v>
      </c>
    </row>
    <row r="120" spans="1:16">
      <c r="A120" s="46">
        <v>41944</v>
      </c>
      <c r="B120" s="5"/>
      <c r="C120" s="5"/>
      <c r="E120" s="5"/>
      <c r="F120" s="45"/>
      <c r="J120" s="22"/>
    </row>
    <row r="121" spans="1:16">
      <c r="A121" s="46">
        <v>41974</v>
      </c>
      <c r="B121" s="17"/>
      <c r="C121" s="17"/>
      <c r="E121" s="5"/>
      <c r="F121" s="45"/>
    </row>
    <row r="122" spans="1:16" ht="15.75" thickBot="1">
      <c r="A122" s="46">
        <v>42005</v>
      </c>
      <c r="B122" s="18"/>
      <c r="C122" s="18"/>
      <c r="E122" s="5"/>
      <c r="F122" s="45"/>
    </row>
    <row r="123" spans="1:16" ht="15.75" thickBot="1">
      <c r="A123" s="46">
        <v>42036</v>
      </c>
      <c r="B123" s="18"/>
      <c r="C123" s="18"/>
      <c r="E123" s="5"/>
      <c r="F123" s="45"/>
    </row>
    <row r="124" spans="1:16" ht="15.75" thickBot="1">
      <c r="A124" s="46">
        <v>42064</v>
      </c>
      <c r="B124" s="18">
        <v>1004.5</v>
      </c>
      <c r="C124" s="18">
        <v>87.483870967741936</v>
      </c>
      <c r="D124">
        <v>296.58225806451611</v>
      </c>
      <c r="E124" s="5">
        <v>305.11451612903221</v>
      </c>
      <c r="F124" s="45">
        <v>300.84838709677416</v>
      </c>
      <c r="G124">
        <v>298.57946083220537</v>
      </c>
      <c r="H124">
        <v>0.95405370968817438</v>
      </c>
      <c r="I124">
        <v>37.094769852631167</v>
      </c>
      <c r="J124">
        <v>32.451940593656687</v>
      </c>
      <c r="K124">
        <v>23.849192960974982</v>
      </c>
      <c r="L124">
        <v>20.764542756624255</v>
      </c>
      <c r="M124">
        <v>297.9767257072412</v>
      </c>
      <c r="N124">
        <v>300.46535970159101</v>
      </c>
      <c r="O124">
        <v>361.73693781764143</v>
      </c>
      <c r="P124">
        <v>393.55282744265719</v>
      </c>
    </row>
    <row r="125" spans="1:16" ht="15.75" thickBot="1">
      <c r="A125" s="46">
        <v>42095</v>
      </c>
      <c r="B125" s="18">
        <v>1005.4</v>
      </c>
      <c r="C125" s="18">
        <v>88.966666666666669</v>
      </c>
      <c r="D125">
        <v>296.65666666666664</v>
      </c>
      <c r="E125" s="5">
        <v>305.6633333333333</v>
      </c>
      <c r="F125" s="45">
        <v>301.15999999999997</v>
      </c>
      <c r="G125">
        <v>299.169616181077</v>
      </c>
      <c r="H125">
        <v>0.95557333034020797</v>
      </c>
      <c r="I125">
        <v>37.774388607609531</v>
      </c>
      <c r="J125">
        <v>33.606614397903279</v>
      </c>
      <c r="K125">
        <v>24.280606265130597</v>
      </c>
      <c r="L125">
        <v>21.509002084958009</v>
      </c>
      <c r="M125">
        <v>298.62995610145538</v>
      </c>
      <c r="N125">
        <v>300.70025195571696</v>
      </c>
      <c r="O125">
        <v>364.28045041974224</v>
      </c>
      <c r="P125">
        <v>398.01268986215769</v>
      </c>
    </row>
    <row r="126" spans="1:16" ht="15.75" thickBot="1">
      <c r="A126" s="46">
        <v>42125</v>
      </c>
      <c r="B126" s="18">
        <v>1005.6</v>
      </c>
      <c r="C126" s="18">
        <v>90.612903225806448</v>
      </c>
      <c r="D126">
        <v>296.408064516129</v>
      </c>
      <c r="E126" s="5">
        <v>304.91129032258061</v>
      </c>
      <c r="F126" s="45">
        <v>300.65967741935481</v>
      </c>
      <c r="G126">
        <v>298.98569021955359</v>
      </c>
      <c r="H126">
        <v>0.95508623237035928</v>
      </c>
      <c r="I126">
        <v>36.688395963168993</v>
      </c>
      <c r="J126">
        <v>33.244420729207</v>
      </c>
      <c r="K126">
        <v>23.551252293955191</v>
      </c>
      <c r="L126">
        <v>21.264887867925214</v>
      </c>
      <c r="M126">
        <v>298.52515712857587</v>
      </c>
      <c r="N126">
        <v>300.18372184730862</v>
      </c>
      <c r="O126">
        <v>362.88169347858826</v>
      </c>
      <c r="P126">
        <v>397.4557212156887</v>
      </c>
    </row>
    <row r="127" spans="1:16" ht="15.75" thickBot="1">
      <c r="A127" s="46">
        <v>42156</v>
      </c>
      <c r="B127" s="18">
        <v>1007.5</v>
      </c>
      <c r="C127" s="18">
        <v>91.63333333333334</v>
      </c>
      <c r="D127">
        <v>295.7233333333333</v>
      </c>
      <c r="E127" s="5">
        <v>302.09333333333331</v>
      </c>
      <c r="F127" s="45">
        <v>298.9083333333333</v>
      </c>
      <c r="G127">
        <v>297.44258579868432</v>
      </c>
      <c r="H127">
        <v>0.95074949960668809</v>
      </c>
      <c r="I127">
        <v>33.098106602908246</v>
      </c>
      <c r="J127">
        <v>30.328898350464925</v>
      </c>
      <c r="K127">
        <v>21.126836373481417</v>
      </c>
      <c r="L127">
        <v>19.304362230110414</v>
      </c>
      <c r="M127">
        <v>297.04452647858625</v>
      </c>
      <c r="N127">
        <v>298.27502470135522</v>
      </c>
      <c r="O127">
        <v>354.61996189947229</v>
      </c>
      <c r="P127">
        <v>388.85359882719075</v>
      </c>
    </row>
    <row r="128" spans="1:16" ht="15.75" thickBot="1">
      <c r="A128" s="46">
        <v>42186</v>
      </c>
      <c r="B128" s="18">
        <v>1007.9</v>
      </c>
      <c r="C128" s="18">
        <v>90.935483870967744</v>
      </c>
      <c r="D128">
        <v>295.95645161290321</v>
      </c>
      <c r="E128" s="5">
        <v>301.32096774193548</v>
      </c>
      <c r="F128" s="45">
        <v>298.63870967741934</v>
      </c>
      <c r="G128">
        <v>297.0486629411534</v>
      </c>
      <c r="H128">
        <v>0.94957734313895004</v>
      </c>
      <c r="I128">
        <v>32.573511763818772</v>
      </c>
      <c r="J128">
        <v>29.620880536195202</v>
      </c>
      <c r="K128">
        <v>20.772272009530766</v>
      </c>
      <c r="L128">
        <v>18.832354386951597</v>
      </c>
      <c r="M128">
        <v>296.62313719795839</v>
      </c>
      <c r="N128">
        <v>297.97230783333174</v>
      </c>
      <c r="O128">
        <v>352.85093638377009</v>
      </c>
      <c r="P128">
        <v>386.44661152780759</v>
      </c>
    </row>
    <row r="129" spans="1:16" ht="15.75" thickBot="1">
      <c r="A129" s="46">
        <v>42217</v>
      </c>
      <c r="B129" s="18">
        <v>1007.7</v>
      </c>
      <c r="C129" s="18">
        <v>91.58064516129032</v>
      </c>
      <c r="D129">
        <v>295.80483870967737</v>
      </c>
      <c r="E129" s="5">
        <v>301.01451612903224</v>
      </c>
      <c r="F129" s="45">
        <v>298.40967741935481</v>
      </c>
      <c r="G129">
        <v>296.93978828604116</v>
      </c>
      <c r="H129">
        <v>0.9492642448059373</v>
      </c>
      <c r="I129">
        <v>32.133601972275564</v>
      </c>
      <c r="J129">
        <v>29.428159999771072</v>
      </c>
      <c r="K129">
        <v>20.486700299540505</v>
      </c>
      <c r="L129">
        <v>18.709965805673534</v>
      </c>
      <c r="M129">
        <v>296.54417818272987</v>
      </c>
      <c r="N129">
        <v>297.76053954283464</v>
      </c>
      <c r="O129">
        <v>352.2275101022542</v>
      </c>
      <c r="P129">
        <v>385.97528516617342</v>
      </c>
    </row>
    <row r="130" spans="1:16" ht="15.75" thickBot="1">
      <c r="A130" s="46">
        <v>42248</v>
      </c>
      <c r="B130" s="18">
        <v>1007.5</v>
      </c>
      <c r="C130" s="18">
        <v>91.096774193548384</v>
      </c>
      <c r="D130">
        <v>295.77666666666664</v>
      </c>
      <c r="E130" s="5">
        <v>302.40333333333331</v>
      </c>
      <c r="F130" s="45">
        <v>299.08999999999997</v>
      </c>
      <c r="G130">
        <v>297.52420057432806</v>
      </c>
      <c r="H130">
        <v>0.95098427157100418</v>
      </c>
      <c r="I130">
        <v>33.455705613341131</v>
      </c>
      <c r="J130" s="22">
        <v>30.477068597443662</v>
      </c>
      <c r="K130">
        <v>21.362935279480848</v>
      </c>
      <c r="L130">
        <v>19.401614584767398</v>
      </c>
      <c r="M130">
        <v>297.10120711464072</v>
      </c>
      <c r="N130">
        <v>298.45632379511727</v>
      </c>
      <c r="O130">
        <v>355.13456990760164</v>
      </c>
      <c r="P130">
        <v>389.16127662919706</v>
      </c>
    </row>
    <row r="131" spans="1:16" ht="15.75" thickBot="1">
      <c r="A131" s="46">
        <v>42278</v>
      </c>
      <c r="B131" s="18">
        <v>1007.2</v>
      </c>
      <c r="C131" s="18">
        <v>89.096774193548384</v>
      </c>
      <c r="D131">
        <v>296.03709677419351</v>
      </c>
      <c r="E131" s="5">
        <v>303.19838709677418</v>
      </c>
      <c r="F131" s="45">
        <v>299.61774193548388</v>
      </c>
      <c r="G131">
        <v>297.67428300794415</v>
      </c>
      <c r="H131">
        <v>0.9514262149867091</v>
      </c>
      <c r="I131">
        <v>34.513698100062093</v>
      </c>
      <c r="J131" s="22">
        <v>30.750591662055321</v>
      </c>
      <c r="K131">
        <v>22.069278415215024</v>
      </c>
      <c r="L131">
        <v>19.587236504760259</v>
      </c>
      <c r="M131">
        <v>297.15827336543617</v>
      </c>
      <c r="N131">
        <v>299.00825459278201</v>
      </c>
      <c r="O131">
        <v>356.37745387550291</v>
      </c>
      <c r="P131">
        <v>389.31606342033467</v>
      </c>
    </row>
    <row r="132" spans="1:16" ht="15.75" thickBot="1">
      <c r="A132" s="46">
        <v>42309</v>
      </c>
      <c r="B132" s="18"/>
      <c r="C132" s="18"/>
      <c r="E132" s="5"/>
      <c r="F132" s="45"/>
      <c r="J132" s="22"/>
    </row>
    <row r="133" spans="1:16" ht="15.75" thickBot="1">
      <c r="A133" s="46">
        <v>42339</v>
      </c>
      <c r="B133" s="19"/>
      <c r="C133" s="19"/>
      <c r="E133" s="5"/>
      <c r="F133" s="45"/>
    </row>
    <row r="134" spans="1:16">
      <c r="A134" s="46">
        <v>42370</v>
      </c>
      <c r="B134" s="5"/>
      <c r="C134" s="5"/>
      <c r="E134" s="5"/>
      <c r="F134" s="45"/>
    </row>
    <row r="135" spans="1:16">
      <c r="A135" s="46">
        <v>42401</v>
      </c>
      <c r="B135" s="5"/>
      <c r="C135" s="5"/>
      <c r="E135" s="5"/>
      <c r="F135" s="45"/>
    </row>
    <row r="136" spans="1:16">
      <c r="A136" s="46">
        <v>42430</v>
      </c>
      <c r="B136" s="5">
        <v>1006.2903225806452</v>
      </c>
      <c r="C136" s="5">
        <v>86.645161290322577</v>
      </c>
      <c r="D136">
        <v>297.19193548387096</v>
      </c>
      <c r="E136" s="5">
        <v>305.74032258064517</v>
      </c>
      <c r="F136" s="45">
        <v>301.46612903225804</v>
      </c>
      <c r="G136">
        <v>299.02415453745152</v>
      </c>
      <c r="H136">
        <v>0.95515288516029961</v>
      </c>
      <c r="I136">
        <v>38.452575345994774</v>
      </c>
      <c r="J136">
        <v>33.317295928819988</v>
      </c>
      <c r="K136">
        <v>24.711113362010561</v>
      </c>
      <c r="L136">
        <v>21.297978444641497</v>
      </c>
      <c r="M136">
        <v>298.37519897397317</v>
      </c>
      <c r="N136">
        <v>300.93030872149461</v>
      </c>
      <c r="O136">
        <v>363.93824319889728</v>
      </c>
      <c r="P136">
        <v>396.5029441407936</v>
      </c>
    </row>
    <row r="137" spans="1:16">
      <c r="A137" s="46">
        <v>42461</v>
      </c>
      <c r="B137" s="5">
        <v>1006.7566666666665</v>
      </c>
      <c r="C137" s="5">
        <v>86.5</v>
      </c>
      <c r="D137">
        <v>297.31333333333328</v>
      </c>
      <c r="E137" s="5">
        <v>305.56333333333333</v>
      </c>
      <c r="F137" s="45">
        <v>301.43833333333333</v>
      </c>
      <c r="G137">
        <v>298.96855874811274</v>
      </c>
      <c r="H137">
        <v>0.95498628649023587</v>
      </c>
      <c r="I137">
        <v>38.390563479434434</v>
      </c>
      <c r="J137">
        <v>33.207837409710784</v>
      </c>
      <c r="K137">
        <v>24.657801103026738</v>
      </c>
      <c r="L137">
        <v>21.215452181768672</v>
      </c>
      <c r="M137">
        <v>298.3133131413158</v>
      </c>
      <c r="N137">
        <v>300.86299999847523</v>
      </c>
      <c r="O137">
        <v>363.60280586528626</v>
      </c>
      <c r="P137">
        <v>396.22050049342363</v>
      </c>
    </row>
    <row r="138" spans="1:16">
      <c r="A138" s="46">
        <v>42491</v>
      </c>
      <c r="B138" s="5">
        <v>1007.0354838709677</v>
      </c>
      <c r="C138" s="5">
        <v>87.290322580645167</v>
      </c>
      <c r="D138">
        <v>296.94677419354838</v>
      </c>
      <c r="E138" s="5">
        <v>305.25</v>
      </c>
      <c r="F138" s="45">
        <v>301.09838709677416</v>
      </c>
      <c r="G138">
        <v>298.78795606378299</v>
      </c>
      <c r="H138">
        <v>0.95449716449284749</v>
      </c>
      <c r="I138">
        <v>37.639159578285003</v>
      </c>
      <c r="J138">
        <v>32.85534381252878</v>
      </c>
      <c r="K138">
        <v>24.149491282615784</v>
      </c>
      <c r="L138">
        <v>20.976652418568779</v>
      </c>
      <c r="M138">
        <v>298.17326650779239</v>
      </c>
      <c r="N138">
        <v>300.50005418140353</v>
      </c>
      <c r="O138">
        <v>362.41893766738116</v>
      </c>
      <c r="P138">
        <v>395.43657738462997</v>
      </c>
    </row>
    <row r="139" spans="1:16">
      <c r="A139" s="46">
        <v>42522</v>
      </c>
      <c r="B139" s="5">
        <v>1007.0699999999999</v>
      </c>
      <c r="C139" s="5">
        <v>88.433333333333337</v>
      </c>
      <c r="D139">
        <v>295.85666666666663</v>
      </c>
      <c r="E139" s="5">
        <v>303.79999999999995</v>
      </c>
      <c r="F139" s="45">
        <v>299.82833333333332</v>
      </c>
      <c r="G139">
        <v>297.75679737967067</v>
      </c>
      <c r="H139">
        <v>0.95166611332198536</v>
      </c>
      <c r="I139">
        <v>34.943948458558239</v>
      </c>
      <c r="J139">
        <v>30.902098420185002</v>
      </c>
      <c r="K139">
        <v>22.357273100856659</v>
      </c>
      <c r="L139">
        <v>19.689418309387996</v>
      </c>
      <c r="M139">
        <v>297.20898926628098</v>
      </c>
      <c r="N139">
        <v>299.22939751523569</v>
      </c>
      <c r="O139">
        <v>356.95901951523177</v>
      </c>
      <c r="P139">
        <v>389.55081384877485</v>
      </c>
    </row>
    <row r="140" spans="1:16">
      <c r="A140" s="46">
        <v>42552</v>
      </c>
      <c r="B140" s="5">
        <v>1007.4806451612905</v>
      </c>
      <c r="C140" s="5">
        <v>91.935483870967744</v>
      </c>
      <c r="D140">
        <v>295.75322580645161</v>
      </c>
      <c r="E140" s="5">
        <v>302.75967741935483</v>
      </c>
      <c r="F140" s="45">
        <v>299.25645161290322</v>
      </c>
      <c r="G140">
        <v>297.8419910346571</v>
      </c>
      <c r="H140">
        <v>0.95189059734321702</v>
      </c>
      <c r="I140">
        <v>33.786305819748407</v>
      </c>
      <c r="J140">
        <v>31.06160373751063</v>
      </c>
      <c r="K140">
        <v>21.581791925502639</v>
      </c>
      <c r="L140">
        <v>19.785957521320601</v>
      </c>
      <c r="M140">
        <v>297.453616000382</v>
      </c>
      <c r="N140">
        <v>298.62411950388179</v>
      </c>
      <c r="O140">
        <v>356.48314259080263</v>
      </c>
      <c r="P140">
        <v>391.31645694516857</v>
      </c>
    </row>
    <row r="141" spans="1:16">
      <c r="A141" s="46">
        <v>42583</v>
      </c>
      <c r="B141" s="5">
        <v>1008.7548387096773</v>
      </c>
      <c r="C141" s="5">
        <v>92.548387096774192</v>
      </c>
      <c r="D141">
        <v>295.91774193548383</v>
      </c>
      <c r="E141" s="5">
        <v>301.82419354838709</v>
      </c>
      <c r="F141" s="45">
        <v>298.87096774193549</v>
      </c>
      <c r="G141">
        <v>297.571462967093</v>
      </c>
      <c r="H141">
        <v>0.95106141540186773</v>
      </c>
      <c r="I141">
        <v>33.024969361948521</v>
      </c>
      <c r="J141">
        <v>30.564076483687195</v>
      </c>
      <c r="K141">
        <v>21.051461925401938</v>
      </c>
      <c r="L141">
        <v>19.433774458572412</v>
      </c>
      <c r="M141">
        <v>297.21301320815371</v>
      </c>
      <c r="N141">
        <v>298.13240932697317</v>
      </c>
      <c r="O141">
        <v>354.82304356882486</v>
      </c>
      <c r="P141">
        <v>390.23126852718258</v>
      </c>
    </row>
    <row r="142" spans="1:16">
      <c r="A142" s="46">
        <v>42614</v>
      </c>
      <c r="B142" s="5">
        <v>1008.4733333333332</v>
      </c>
      <c r="C142" s="5">
        <v>91.36666666666666</v>
      </c>
      <c r="D142">
        <v>296.23666666666662</v>
      </c>
      <c r="E142" s="5">
        <v>302.40999999999997</v>
      </c>
      <c r="F142" s="45">
        <v>299.32333333333332</v>
      </c>
      <c r="G142">
        <v>297.8043048230324</v>
      </c>
      <c r="H142">
        <v>0.95173710715775706</v>
      </c>
      <c r="I142">
        <v>33.91994343917483</v>
      </c>
      <c r="J142" s="22">
        <v>30.991521655592734</v>
      </c>
      <c r="K142">
        <v>21.648056883938224</v>
      </c>
      <c r="L142">
        <v>19.719852066653004</v>
      </c>
      <c r="M142">
        <v>297.39068992149043</v>
      </c>
      <c r="N142">
        <v>298.60736999087311</v>
      </c>
      <c r="O142">
        <v>356.26611787508028</v>
      </c>
      <c r="P142">
        <v>391.16398925297847</v>
      </c>
    </row>
    <row r="143" spans="1:16">
      <c r="A143" s="46">
        <v>42644</v>
      </c>
      <c r="B143" s="5">
        <v>1007.7322580645163</v>
      </c>
      <c r="C143" s="5">
        <v>88.064516129032256</v>
      </c>
      <c r="D143">
        <v>296.18225806451608</v>
      </c>
      <c r="E143" s="5">
        <v>304.07258064516128</v>
      </c>
      <c r="F143" s="45">
        <v>300.12741935483871</v>
      </c>
      <c r="G143">
        <v>297.98127803235997</v>
      </c>
      <c r="H143">
        <v>0.95226649300704791</v>
      </c>
      <c r="I143">
        <v>35.563025495989585</v>
      </c>
      <c r="J143" s="22">
        <v>31.318406323887601</v>
      </c>
      <c r="K143">
        <v>22.752350338531723</v>
      </c>
      <c r="L143">
        <v>19.949644453059992</v>
      </c>
      <c r="M143">
        <v>297.41350466145798</v>
      </c>
      <c r="N143">
        <v>299.47205170367118</v>
      </c>
      <c r="O143">
        <v>358.03898004254444</v>
      </c>
      <c r="P143">
        <v>390.93865886146398</v>
      </c>
    </row>
    <row r="144" spans="1:16">
      <c r="A144" s="46">
        <v>42675</v>
      </c>
      <c r="B144" s="5"/>
      <c r="C144" s="5"/>
      <c r="E144" s="5"/>
      <c r="F144" s="45"/>
      <c r="J144" s="22"/>
    </row>
    <row r="145" spans="1:16">
      <c r="A145" s="46">
        <v>42705</v>
      </c>
      <c r="B145" s="5"/>
      <c r="C145" s="5"/>
      <c r="E145" s="5"/>
      <c r="F145" s="45"/>
    </row>
    <row r="146" spans="1:16">
      <c r="A146" s="46">
        <v>42736</v>
      </c>
      <c r="B146" s="5"/>
      <c r="C146" s="5"/>
      <c r="E146" s="11"/>
      <c r="F146" s="45"/>
    </row>
    <row r="147" spans="1:16">
      <c r="A147" s="46">
        <v>42767</v>
      </c>
      <c r="B147" s="5"/>
      <c r="C147" s="5"/>
      <c r="E147" s="11"/>
      <c r="F147" s="45"/>
    </row>
    <row r="148" spans="1:16">
      <c r="A148" s="46">
        <v>42795</v>
      </c>
      <c r="B148" s="5">
        <v>1005.3</v>
      </c>
      <c r="C148" s="5">
        <v>83</v>
      </c>
      <c r="D148">
        <v>297.84999999999997</v>
      </c>
      <c r="E148" s="11">
        <v>306.34999999999997</v>
      </c>
      <c r="F148" s="45">
        <v>302.09999999999997</v>
      </c>
      <c r="G148">
        <v>298.91966596557472</v>
      </c>
      <c r="H148">
        <v>0.95491835937182523</v>
      </c>
      <c r="I148">
        <v>39.890594659176173</v>
      </c>
      <c r="J148">
        <v>33.109193567116222</v>
      </c>
      <c r="K148">
        <v>25.699721820514821</v>
      </c>
      <c r="L148">
        <v>21.181978873568923</v>
      </c>
      <c r="M148">
        <v>298.09152889340578</v>
      </c>
      <c r="N148">
        <v>301.64728680055242</v>
      </c>
      <c r="O148">
        <v>364.5059978505484</v>
      </c>
      <c r="P148">
        <v>394.27368539026975</v>
      </c>
    </row>
    <row r="149" spans="1:16">
      <c r="A149" s="46">
        <v>42826</v>
      </c>
      <c r="B149" s="5">
        <v>1005.7</v>
      </c>
      <c r="C149" s="5">
        <v>86</v>
      </c>
      <c r="D149">
        <v>296.45</v>
      </c>
      <c r="E149" s="11">
        <v>305.45</v>
      </c>
      <c r="F149" s="45">
        <v>300.95</v>
      </c>
      <c r="G149">
        <v>298.39162554780523</v>
      </c>
      <c r="H149">
        <v>0.95348993629492407</v>
      </c>
      <c r="I149">
        <v>37.315205368153663</v>
      </c>
      <c r="J149">
        <v>32.091076616612149</v>
      </c>
      <c r="K149">
        <v>23.966648806845367</v>
      </c>
      <c r="L149">
        <v>20.500723076645968</v>
      </c>
      <c r="M149">
        <v>297.71997172280169</v>
      </c>
      <c r="N149">
        <v>300.46500410480394</v>
      </c>
      <c r="O149">
        <v>360.94416933298902</v>
      </c>
      <c r="P149">
        <v>392.18986401542764</v>
      </c>
    </row>
    <row r="150" spans="1:16">
      <c r="A150" s="46">
        <v>42856</v>
      </c>
      <c r="B150" s="5">
        <v>1007.2</v>
      </c>
      <c r="C150" s="5">
        <v>88</v>
      </c>
      <c r="D150">
        <v>296.14999999999998</v>
      </c>
      <c r="E150" s="11">
        <v>304.45</v>
      </c>
      <c r="F150" s="45">
        <v>300.29999999999995</v>
      </c>
      <c r="G150">
        <v>298.13883388661964</v>
      </c>
      <c r="H150">
        <v>0.95272935939969672</v>
      </c>
      <c r="I150">
        <v>35.924578056388057</v>
      </c>
      <c r="J150">
        <v>31.613628689621493</v>
      </c>
      <c r="K150">
        <v>23.004813371081966</v>
      </c>
      <c r="L150">
        <v>20.154779950106814</v>
      </c>
      <c r="M150">
        <v>297.56610483051975</v>
      </c>
      <c r="N150">
        <v>299.68922230822056</v>
      </c>
      <c r="O150">
        <v>358.92510422395327</v>
      </c>
      <c r="P150">
        <v>391.72919848059661</v>
      </c>
    </row>
    <row r="151" spans="1:16">
      <c r="A151" s="46">
        <v>42887</v>
      </c>
      <c r="B151" s="5">
        <v>1008</v>
      </c>
      <c r="C151" s="5">
        <v>89</v>
      </c>
      <c r="D151">
        <v>296.14999999999998</v>
      </c>
      <c r="E151" s="11">
        <v>303.95</v>
      </c>
      <c r="F151" s="45">
        <v>300.04999999999995</v>
      </c>
      <c r="G151">
        <v>298.08210501864619</v>
      </c>
      <c r="H151">
        <v>0.95253596841925836</v>
      </c>
      <c r="I151">
        <v>35.401866166405249</v>
      </c>
      <c r="J151">
        <v>31.507660888100673</v>
      </c>
      <c r="K151">
        <v>22.639256578386945</v>
      </c>
      <c r="L151">
        <v>20.068585341278666</v>
      </c>
      <c r="M151">
        <v>297.55693489917701</v>
      </c>
      <c r="N151">
        <v>299.37225246016737</v>
      </c>
      <c r="O151">
        <v>358.26715399807267</v>
      </c>
      <c r="P151">
        <v>391.930721906153</v>
      </c>
    </row>
    <row r="152" spans="1:16">
      <c r="A152" s="46">
        <v>42917</v>
      </c>
      <c r="B152" s="5">
        <v>1010</v>
      </c>
      <c r="C152" s="5">
        <v>91</v>
      </c>
      <c r="D152">
        <v>296.75322580645201</v>
      </c>
      <c r="E152" s="11">
        <v>302.14999999999998</v>
      </c>
      <c r="F152" s="45">
        <v>299.04999999999995</v>
      </c>
      <c r="G152">
        <v>297.46692739475583</v>
      </c>
      <c r="H152">
        <v>0.95069962789986717</v>
      </c>
      <c r="I152">
        <v>33.376680483061413</v>
      </c>
      <c r="J152">
        <v>30.372779239585885</v>
      </c>
      <c r="K152">
        <v>21.256193196695072</v>
      </c>
      <c r="L152">
        <v>19.2838225636294</v>
      </c>
      <c r="M152">
        <v>297.04014022378419</v>
      </c>
      <c r="N152">
        <v>298.20652775357718</v>
      </c>
      <c r="O152">
        <v>354.47342151282186</v>
      </c>
      <c r="P152">
        <v>389.44183767847716</v>
      </c>
    </row>
    <row r="153" spans="1:16">
      <c r="A153" s="46">
        <v>42948</v>
      </c>
      <c r="B153" s="5">
        <v>1009.1</v>
      </c>
      <c r="C153" s="5">
        <v>94</v>
      </c>
      <c r="D153">
        <v>296.04999999999995</v>
      </c>
      <c r="E153" s="11">
        <v>301.34999999999997</v>
      </c>
      <c r="F153" s="45">
        <v>298.7</v>
      </c>
      <c r="G153">
        <v>297.66197178453791</v>
      </c>
      <c r="H153">
        <v>0.95130522532489259</v>
      </c>
      <c r="I153">
        <v>32.69212075959139</v>
      </c>
      <c r="J153">
        <v>30.730593514015904</v>
      </c>
      <c r="K153">
        <v>20.824820017492499</v>
      </c>
      <c r="L153">
        <v>19.536084347284103</v>
      </c>
      <c r="M153">
        <v>297.36672096057907</v>
      </c>
      <c r="N153">
        <v>297.93295363187462</v>
      </c>
      <c r="O153">
        <v>354.87448853118423</v>
      </c>
      <c r="P153">
        <v>391.31765560320554</v>
      </c>
    </row>
    <row r="154" spans="1:16">
      <c r="A154" s="46">
        <v>42979</v>
      </c>
      <c r="B154" s="5">
        <v>1008.7</v>
      </c>
      <c r="C154" s="5">
        <v>90</v>
      </c>
      <c r="D154">
        <v>296.54999999999995</v>
      </c>
      <c r="E154" s="11">
        <v>302.14999999999998</v>
      </c>
      <c r="F154" s="45">
        <v>299.34999999999997</v>
      </c>
      <c r="G154">
        <v>297.57873471722615</v>
      </c>
      <c r="H154">
        <v>0.95108277202172198</v>
      </c>
      <c r="I154">
        <v>33.973354896750905</v>
      </c>
      <c r="J154" s="49">
        <v>30.576019407075815</v>
      </c>
      <c r="K154">
        <v>21.678290679017909</v>
      </c>
      <c r="L154">
        <v>19.442695576373559</v>
      </c>
      <c r="M154">
        <v>297.10533960550072</v>
      </c>
      <c r="N154">
        <v>298.61486759224869</v>
      </c>
      <c r="O154">
        <v>355.45498104183412</v>
      </c>
      <c r="P154">
        <v>389.43756179314335</v>
      </c>
    </row>
    <row r="155" spans="1:16">
      <c r="A155" s="46">
        <v>43009</v>
      </c>
      <c r="B155" s="5">
        <v>1007.3</v>
      </c>
      <c r="C155" s="5">
        <v>88</v>
      </c>
      <c r="D155">
        <v>296.54999999999995</v>
      </c>
      <c r="E155" s="11">
        <v>303.54999999999995</v>
      </c>
      <c r="F155" s="45">
        <v>300.04999999999995</v>
      </c>
      <c r="G155">
        <v>297.89281541619414</v>
      </c>
      <c r="H155">
        <v>0.95203866540959026</v>
      </c>
      <c r="I155">
        <v>35.401866166405249</v>
      </c>
      <c r="J155" s="49">
        <v>31.153642226436617</v>
      </c>
      <c r="K155">
        <v>22.655562278596864</v>
      </c>
      <c r="L155">
        <v>19.850128724315315</v>
      </c>
      <c r="M155">
        <v>297.32307730280115</v>
      </c>
      <c r="N155">
        <v>299.43124126176531</v>
      </c>
      <c r="O155">
        <v>357.69121624750375</v>
      </c>
      <c r="P155">
        <v>390.27509922499155</v>
      </c>
    </row>
    <row r="156" spans="1:16">
      <c r="A156" s="46">
        <v>43040</v>
      </c>
      <c r="B156" s="5"/>
      <c r="C156" s="5"/>
      <c r="E156" s="11"/>
      <c r="F156" s="45"/>
      <c r="J156" s="49"/>
    </row>
    <row r="157" spans="1:16">
      <c r="A157" s="46">
        <v>43070</v>
      </c>
      <c r="B157" s="5"/>
      <c r="C157" s="5"/>
      <c r="E157" s="12"/>
      <c r="F157" s="45"/>
    </row>
    <row r="158" spans="1:16">
      <c r="A158" s="46">
        <v>43101</v>
      </c>
      <c r="B158" s="21"/>
      <c r="C158" s="21"/>
      <c r="E158" s="11"/>
      <c r="F158" s="45"/>
    </row>
    <row r="159" spans="1:16">
      <c r="A159" s="46">
        <v>43132</v>
      </c>
      <c r="B159" s="21"/>
      <c r="C159" s="21"/>
      <c r="E159" s="11"/>
      <c r="F159" s="45"/>
    </row>
    <row r="160" spans="1:16">
      <c r="A160" s="46">
        <v>43160</v>
      </c>
      <c r="B160" s="21">
        <v>1006.1</v>
      </c>
      <c r="C160" s="21">
        <v>84</v>
      </c>
      <c r="D160">
        <v>297.34999999999997</v>
      </c>
      <c r="E160" s="11">
        <v>305.34999999999997</v>
      </c>
      <c r="F160" s="45">
        <v>301.34999999999997</v>
      </c>
      <c r="G160">
        <v>298.38815347493727</v>
      </c>
      <c r="H160">
        <v>0.95346020837555967</v>
      </c>
      <c r="I160">
        <v>38.194070317473063</v>
      </c>
      <c r="J160">
        <v>32.083019066677373</v>
      </c>
      <c r="K160">
        <v>24.543258995376284</v>
      </c>
      <c r="L160">
        <v>20.486989199901174</v>
      </c>
      <c r="M160">
        <v>297.61836941454231</v>
      </c>
      <c r="N160">
        <v>300.8304101738924</v>
      </c>
      <c r="O160">
        <v>361.36713909753041</v>
      </c>
      <c r="P160">
        <v>391.56288473347195</v>
      </c>
    </row>
    <row r="161" spans="1:16">
      <c r="A161" s="46">
        <v>43191</v>
      </c>
      <c r="B161" s="21">
        <v>1006.2</v>
      </c>
      <c r="C161" s="21">
        <v>84</v>
      </c>
      <c r="D161">
        <v>297.14999999999998</v>
      </c>
      <c r="E161" s="11">
        <v>304.84999999999997</v>
      </c>
      <c r="F161" s="45">
        <v>301</v>
      </c>
      <c r="G161">
        <v>298.04575067346474</v>
      </c>
      <c r="H161">
        <v>0.95251346218519595</v>
      </c>
      <c r="I161">
        <v>37.424091633901796</v>
      </c>
      <c r="J161">
        <v>31.436236972477509</v>
      </c>
      <c r="K161">
        <v>24.026879769125827</v>
      </c>
      <c r="L161">
        <v>20.058599889930228</v>
      </c>
      <c r="M161">
        <v>297.28103178373101</v>
      </c>
      <c r="N161">
        <v>300.47247577125148</v>
      </c>
      <c r="O161">
        <v>359.62836226645743</v>
      </c>
      <c r="P161">
        <v>389.52115301905133</v>
      </c>
    </row>
    <row r="162" spans="1:16">
      <c r="A162" s="46">
        <v>43221</v>
      </c>
      <c r="B162" s="21">
        <v>1006.8</v>
      </c>
      <c r="C162" s="21">
        <v>85</v>
      </c>
      <c r="D162">
        <v>297.25</v>
      </c>
      <c r="E162" s="11">
        <v>304.84999999999997</v>
      </c>
      <c r="F162" s="45">
        <v>301.04999999999995</v>
      </c>
      <c r="G162">
        <v>298.29322195515999</v>
      </c>
      <c r="H162">
        <v>0.95316997564671968</v>
      </c>
      <c r="I162">
        <v>37.53325439013603</v>
      </c>
      <c r="J162">
        <v>31.903266231615625</v>
      </c>
      <c r="K162">
        <v>24.084761329910769</v>
      </c>
      <c r="L162">
        <v>20.35382190827222</v>
      </c>
      <c r="M162">
        <v>297.57417916159852</v>
      </c>
      <c r="N162">
        <v>300.47159852878019</v>
      </c>
      <c r="O162">
        <v>360.51182035171223</v>
      </c>
      <c r="P162">
        <v>391.52191600952733</v>
      </c>
    </row>
    <row r="163" spans="1:16">
      <c r="A163" s="46">
        <v>43252</v>
      </c>
      <c r="B163" s="21">
        <v>1008.6</v>
      </c>
      <c r="C163" s="21">
        <v>86</v>
      </c>
      <c r="D163">
        <v>296.14999999999998</v>
      </c>
      <c r="E163" s="11">
        <v>304.34999999999997</v>
      </c>
      <c r="F163" s="45">
        <v>300.25</v>
      </c>
      <c r="G163">
        <v>297.70477082162938</v>
      </c>
      <c r="H163">
        <v>0.95144391287808039</v>
      </c>
      <c r="I163">
        <v>35.819501297230083</v>
      </c>
      <c r="J163">
        <v>30.804771115617871</v>
      </c>
      <c r="K163">
        <v>22.902037254598962</v>
      </c>
      <c r="L163">
        <v>19.594740212264167</v>
      </c>
      <c r="M163">
        <v>297.04233558875052</v>
      </c>
      <c r="N163">
        <v>299.52111733654777</v>
      </c>
      <c r="O163">
        <v>357.04461072835045</v>
      </c>
      <c r="P163">
        <v>388.8135297560853</v>
      </c>
    </row>
    <row r="164" spans="1:16">
      <c r="A164" s="46">
        <v>43282</v>
      </c>
      <c r="B164" s="21">
        <v>1009.3</v>
      </c>
      <c r="C164" s="21">
        <v>90</v>
      </c>
      <c r="D164">
        <v>297.75322580645201</v>
      </c>
      <c r="E164" s="11">
        <v>302.34999999999997</v>
      </c>
      <c r="F164" s="45">
        <v>299.34999999999997</v>
      </c>
      <c r="G164">
        <v>297.57873471722615</v>
      </c>
      <c r="H164">
        <v>0.95105423396047084</v>
      </c>
      <c r="I164">
        <v>33.973354896750905</v>
      </c>
      <c r="J164">
        <v>30.576019407075815</v>
      </c>
      <c r="K164">
        <v>21.664954660287453</v>
      </c>
      <c r="L164">
        <v>19.43077636566948</v>
      </c>
      <c r="M164">
        <v>297.10533960550072</v>
      </c>
      <c r="N164">
        <v>298.56446640268007</v>
      </c>
      <c r="O164">
        <v>355.35643709918804</v>
      </c>
      <c r="P164">
        <v>389.59309878996976</v>
      </c>
    </row>
    <row r="165" spans="1:16">
      <c r="A165" s="46">
        <v>43313</v>
      </c>
      <c r="B165" s="21">
        <v>1009.8</v>
      </c>
      <c r="C165" s="21">
        <v>90</v>
      </c>
      <c r="D165">
        <v>296.04999999999995</v>
      </c>
      <c r="E165" s="11">
        <v>302.14999999999998</v>
      </c>
      <c r="F165" s="45">
        <v>299.09999999999997</v>
      </c>
      <c r="G165">
        <v>297.33201176995397</v>
      </c>
      <c r="H165">
        <v>0.95031672234684206</v>
      </c>
      <c r="I165">
        <v>33.475487354582391</v>
      </c>
      <c r="J165">
        <v>30.127938619124151</v>
      </c>
      <c r="K165">
        <v>21.325643881985897</v>
      </c>
      <c r="L165">
        <v>19.127496558923966</v>
      </c>
      <c r="M165">
        <v>296.86124261034797</v>
      </c>
      <c r="N165">
        <v>298.27311742380999</v>
      </c>
      <c r="O165">
        <v>354.09566125928797</v>
      </c>
      <c r="P165">
        <v>388.27724173491788</v>
      </c>
    </row>
    <row r="166" spans="1:16">
      <c r="A166" s="46">
        <v>43344</v>
      </c>
      <c r="B166" s="21">
        <v>1007.8</v>
      </c>
      <c r="C166" s="21">
        <v>89</v>
      </c>
      <c r="D166">
        <v>296.14999999999998</v>
      </c>
      <c r="E166" s="11">
        <v>303.25</v>
      </c>
      <c r="F166" s="45">
        <v>299.7</v>
      </c>
      <c r="G166">
        <v>297.73718624130885</v>
      </c>
      <c r="H166">
        <v>0.95157660286680923</v>
      </c>
      <c r="I166">
        <v>34.68120358763251</v>
      </c>
      <c r="J166">
        <v>30.866271192992937</v>
      </c>
      <c r="K166">
        <v>22.16653123434175</v>
      </c>
      <c r="L166">
        <v>19.651174002713091</v>
      </c>
      <c r="M166">
        <v>297.21597866360867</v>
      </c>
      <c r="N166">
        <v>299.03980530127927</v>
      </c>
      <c r="O166">
        <v>356.60681781266254</v>
      </c>
      <c r="P166">
        <v>389.81228045276231</v>
      </c>
    </row>
    <row r="167" spans="1:16">
      <c r="A167" s="46">
        <v>43374</v>
      </c>
      <c r="B167" s="21">
        <v>1007.1</v>
      </c>
      <c r="C167" s="21">
        <v>85</v>
      </c>
      <c r="D167">
        <v>295.34999999999997</v>
      </c>
      <c r="E167" s="11">
        <v>304.04999999999995</v>
      </c>
      <c r="F167" s="45">
        <v>299.7</v>
      </c>
      <c r="G167">
        <v>296.97048726945599</v>
      </c>
      <c r="H167">
        <v>0.94937934433501991</v>
      </c>
      <c r="I167">
        <v>34.68120358763251</v>
      </c>
      <c r="J167">
        <v>29.479023049487633</v>
      </c>
      <c r="K167">
        <v>22.182487910540608</v>
      </c>
      <c r="L167">
        <v>18.754781657081764</v>
      </c>
      <c r="M167">
        <v>296.26973158674366</v>
      </c>
      <c r="N167">
        <v>299.09863363208206</v>
      </c>
      <c r="O167">
        <v>354.02597518758728</v>
      </c>
      <c r="P167">
        <v>383.83925417529491</v>
      </c>
    </row>
    <row r="168" spans="1:16">
      <c r="A168" s="46">
        <v>43405</v>
      </c>
      <c r="B168" s="21"/>
      <c r="C168" s="21"/>
      <c r="E168" s="11"/>
      <c r="F168" s="45"/>
    </row>
    <row r="169" spans="1:16">
      <c r="A169" s="46">
        <v>43435</v>
      </c>
      <c r="B169" s="21"/>
      <c r="C169" s="21"/>
      <c r="E169" s="12"/>
      <c r="F169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opLeftCell="A147" workbookViewId="0">
      <selection sqref="A1:A169"/>
    </sheetView>
  </sheetViews>
  <sheetFormatPr defaultRowHeight="15"/>
  <sheetData>
    <row r="1" spans="1:32" ht="60">
      <c r="A1" s="28" t="s">
        <v>66</v>
      </c>
      <c r="B1" s="40" t="s">
        <v>58</v>
      </c>
      <c r="C1" s="40" t="s">
        <v>60</v>
      </c>
      <c r="D1" s="32" t="s">
        <v>57</v>
      </c>
      <c r="E1" s="40" t="s">
        <v>56</v>
      </c>
      <c r="F1" s="40" t="s">
        <v>39</v>
      </c>
      <c r="G1" s="43" t="s">
        <v>59</v>
      </c>
      <c r="H1" s="43" t="s">
        <v>61</v>
      </c>
      <c r="I1" s="43" t="s">
        <v>38</v>
      </c>
      <c r="J1" s="43" t="s">
        <v>37</v>
      </c>
      <c r="K1" s="43" t="s">
        <v>67</v>
      </c>
      <c r="L1" s="43" t="s">
        <v>36</v>
      </c>
      <c r="M1" s="43" t="s">
        <v>62</v>
      </c>
      <c r="N1" s="43" t="s">
        <v>63</v>
      </c>
      <c r="O1" s="43" t="s">
        <v>65</v>
      </c>
      <c r="P1" s="32" t="s">
        <v>64</v>
      </c>
    </row>
    <row r="2" spans="1:32" ht="23.25">
      <c r="A2" s="46">
        <v>38353</v>
      </c>
      <c r="B2" s="5">
        <v>1004</v>
      </c>
      <c r="C2" s="5">
        <v>69.064516129032256</v>
      </c>
      <c r="D2">
        <v>295.02096774193546</v>
      </c>
      <c r="E2" s="5">
        <v>305.79516129032254</v>
      </c>
      <c r="F2" s="45">
        <v>300.408064516129</v>
      </c>
      <c r="G2">
        <v>294.23919346286817</v>
      </c>
      <c r="H2">
        <v>0.94069625509647503</v>
      </c>
      <c r="I2">
        <v>36.152596909031828</v>
      </c>
      <c r="J2">
        <v>24.968616123302304</v>
      </c>
      <c r="K2">
        <v>23.232826401867278</v>
      </c>
      <c r="L2">
        <v>15.862341520367643</v>
      </c>
      <c r="M2">
        <v>292.74888974796028</v>
      </c>
      <c r="N2">
        <v>300.06751605050448</v>
      </c>
      <c r="O2">
        <v>346.70539005915106</v>
      </c>
      <c r="P2">
        <v>363.10201804228484</v>
      </c>
      <c r="Q2" s="48"/>
      <c r="S2" s="22"/>
      <c r="T2" s="47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2" ht="15.75" customHeight="1">
      <c r="A3" s="46">
        <v>38384</v>
      </c>
      <c r="B3" s="5">
        <v>1003.7</v>
      </c>
      <c r="C3" s="5">
        <v>80.535714285714292</v>
      </c>
      <c r="D3">
        <v>298.3642857142857</v>
      </c>
      <c r="E3" s="5">
        <v>307.18571428571425</v>
      </c>
      <c r="F3" s="45">
        <v>302.77499999999998</v>
      </c>
      <c r="G3">
        <v>299.06900184626227</v>
      </c>
      <c r="H3">
        <v>0.95537730821598255</v>
      </c>
      <c r="I3">
        <v>41.473140895294556</v>
      </c>
      <c r="J3">
        <v>33.400690256746152</v>
      </c>
      <c r="K3">
        <v>26.807658920108619</v>
      </c>
      <c r="L3">
        <v>21.41012274293524</v>
      </c>
      <c r="M3">
        <v>298.11138169335521</v>
      </c>
      <c r="N3">
        <v>302.45794496815415</v>
      </c>
      <c r="O3">
        <v>366.23818130145963</v>
      </c>
      <c r="P3">
        <v>393.87441799039732</v>
      </c>
    </row>
    <row r="4" spans="1:32" ht="15.75" customHeight="1">
      <c r="A4" s="46">
        <v>38412</v>
      </c>
      <c r="B4" s="5">
        <v>1002.4</v>
      </c>
      <c r="C4" s="5">
        <v>90.741935483870961</v>
      </c>
      <c r="D4">
        <v>297.14999999999998</v>
      </c>
      <c r="E4" s="5">
        <v>305.56935483870967</v>
      </c>
      <c r="F4" s="45">
        <v>301.3596774193548</v>
      </c>
      <c r="G4">
        <v>299.70118518335516</v>
      </c>
      <c r="H4">
        <v>0.95705902459062531</v>
      </c>
      <c r="I4">
        <v>38.215554478549727</v>
      </c>
      <c r="J4">
        <v>34.677533789729154</v>
      </c>
      <c r="K4">
        <v>24.651848024958401</v>
      </c>
      <c r="L4">
        <v>22.287780272026229</v>
      </c>
      <c r="M4">
        <v>299.23859873418542</v>
      </c>
      <c r="N4">
        <v>301.15486166686367</v>
      </c>
      <c r="O4">
        <v>367.22734026460773</v>
      </c>
      <c r="P4">
        <v>401.3064562751174</v>
      </c>
    </row>
    <row r="5" spans="1:32" ht="15.75" customHeight="1">
      <c r="A5" s="46">
        <v>38443</v>
      </c>
      <c r="B5" s="5">
        <v>1003.9</v>
      </c>
      <c r="C5" s="5">
        <v>91.033333333333331</v>
      </c>
      <c r="D5">
        <v>297.71666666666664</v>
      </c>
      <c r="E5" s="5">
        <v>305.64999999999998</v>
      </c>
      <c r="F5" s="45">
        <v>301.68333333333328</v>
      </c>
      <c r="G5">
        <v>300.07543158068336</v>
      </c>
      <c r="H5">
        <v>0.95792336907386411</v>
      </c>
      <c r="I5">
        <v>38.940165165840043</v>
      </c>
      <c r="J5">
        <v>35.448530355969723</v>
      </c>
      <c r="K5">
        <v>25.099090815899057</v>
      </c>
      <c r="L5">
        <v>22.766161358200588</v>
      </c>
      <c r="M5">
        <v>299.62216975607305</v>
      </c>
      <c r="N5">
        <v>301.35051484630981</v>
      </c>
      <c r="O5">
        <v>368.93862814245597</v>
      </c>
      <c r="P5">
        <v>404.28503908995162</v>
      </c>
    </row>
    <row r="6" spans="1:32" ht="15.75" customHeight="1">
      <c r="A6" s="46">
        <v>38473</v>
      </c>
      <c r="B6" s="5">
        <v>1005.5</v>
      </c>
      <c r="C6" s="5">
        <v>91.290322580645167</v>
      </c>
      <c r="D6">
        <v>296.95645161290321</v>
      </c>
      <c r="E6" s="5">
        <v>304.34354838709675</v>
      </c>
      <c r="F6" s="45">
        <v>300.64999999999998</v>
      </c>
      <c r="G6">
        <v>299.10188496417612</v>
      </c>
      <c r="H6">
        <v>0.95539500966159485</v>
      </c>
      <c r="I6">
        <v>36.667661178329226</v>
      </c>
      <c r="J6">
        <v>33.474026172474744</v>
      </c>
      <c r="K6">
        <v>23.539867848365947</v>
      </c>
      <c r="L6">
        <v>21.419016177635967</v>
      </c>
      <c r="M6">
        <v>298.67132394661985</v>
      </c>
      <c r="N6">
        <v>300.18254910214671</v>
      </c>
      <c r="O6">
        <v>363.34421285703127</v>
      </c>
      <c r="P6">
        <v>398.39970030760759</v>
      </c>
    </row>
    <row r="7" spans="1:32" ht="15.75" customHeight="1">
      <c r="A7" s="46">
        <v>38504</v>
      </c>
      <c r="B7" s="5">
        <v>1005.9</v>
      </c>
      <c r="C7" s="5">
        <v>91.6</v>
      </c>
      <c r="D7">
        <v>296.88333333333333</v>
      </c>
      <c r="E7" s="5">
        <v>302.25</v>
      </c>
      <c r="F7" s="45">
        <v>299.56666666666666</v>
      </c>
      <c r="G7">
        <v>298.08765063253509</v>
      </c>
      <c r="H7">
        <v>0.95265085624457513</v>
      </c>
      <c r="I7">
        <v>34.410046492993025</v>
      </c>
      <c r="J7">
        <v>31.519602587581609</v>
      </c>
      <c r="K7">
        <v>22.030095669015594</v>
      </c>
      <c r="L7">
        <v>20.1197060957502</v>
      </c>
      <c r="M7">
        <v>297.68173998619733</v>
      </c>
      <c r="N7">
        <v>299.06697115669903</v>
      </c>
      <c r="O7">
        <v>358.03338436124943</v>
      </c>
      <c r="P7">
        <v>392.28108139818778</v>
      </c>
    </row>
    <row r="8" spans="1:32" ht="15.75" customHeight="1">
      <c r="A8" s="46">
        <v>38534</v>
      </c>
      <c r="B8" s="5">
        <v>1008.2</v>
      </c>
      <c r="C8" s="5">
        <v>94.645161290322577</v>
      </c>
      <c r="D8">
        <v>296.11774193548388</v>
      </c>
      <c r="E8" s="5">
        <v>301.44032258064516</v>
      </c>
      <c r="F8" s="45">
        <v>298.77903225806449</v>
      </c>
      <c r="G8">
        <v>297.85481478329064</v>
      </c>
      <c r="H8">
        <v>0.95189516862290657</v>
      </c>
      <c r="I8">
        <v>32.845619511901582</v>
      </c>
      <c r="J8">
        <v>31.086789563844913</v>
      </c>
      <c r="K8">
        <v>20.945197331860147</v>
      </c>
      <c r="L8">
        <v>19.787932757959556</v>
      </c>
      <c r="M8">
        <v>297.58613184695594</v>
      </c>
      <c r="N8">
        <v>298.08731721547946</v>
      </c>
      <c r="O8">
        <v>355.81256777781061</v>
      </c>
      <c r="P8">
        <v>392.44254262242703</v>
      </c>
    </row>
    <row r="9" spans="1:32" ht="15.75" customHeight="1">
      <c r="A9" s="46">
        <v>38565</v>
      </c>
      <c r="B9" s="5">
        <v>1007.6</v>
      </c>
      <c r="C9" s="5">
        <v>93.258064516129039</v>
      </c>
      <c r="D9">
        <v>296.08548387096772</v>
      </c>
      <c r="E9" s="5">
        <v>299.92419354838705</v>
      </c>
      <c r="F9" s="45">
        <v>298.00483870967741</v>
      </c>
      <c r="G9">
        <v>296.8404892092704</v>
      </c>
      <c r="H9">
        <v>0.94897362591415946</v>
      </c>
      <c r="I9">
        <v>31.368673452816772</v>
      </c>
      <c r="J9">
        <v>29.253817726481707</v>
      </c>
      <c r="K9">
        <v>19.985400280540446</v>
      </c>
      <c r="L9">
        <v>18.597708399145173</v>
      </c>
      <c r="M9">
        <v>296.51972482948571</v>
      </c>
      <c r="N9">
        <v>297.36493941561946</v>
      </c>
      <c r="O9">
        <v>351.4061568220153</v>
      </c>
      <c r="P9">
        <v>385.90599019033357</v>
      </c>
    </row>
    <row r="10" spans="1:32" ht="15.75" customHeight="1">
      <c r="A10" s="46">
        <v>38596</v>
      </c>
      <c r="B10" s="5">
        <v>1007.1</v>
      </c>
      <c r="C10" s="5">
        <v>91.966666666666669</v>
      </c>
      <c r="D10">
        <v>296.48333333333329</v>
      </c>
      <c r="E10" s="5">
        <v>302.14999999999998</v>
      </c>
      <c r="F10" s="45">
        <v>299.31666666666666</v>
      </c>
      <c r="G10">
        <v>297.90725224221575</v>
      </c>
      <c r="H10">
        <v>0.95209203066144954</v>
      </c>
      <c r="I10">
        <v>33.906602012927046</v>
      </c>
      <c r="J10">
        <v>31.182771651221906</v>
      </c>
      <c r="K10">
        <v>21.669782488865959</v>
      </c>
      <c r="L10">
        <v>19.873353928514828</v>
      </c>
      <c r="M10">
        <v>297.51964395607536</v>
      </c>
      <c r="N10">
        <v>298.7162583909336</v>
      </c>
      <c r="O10">
        <v>356.85846755724037</v>
      </c>
      <c r="P10">
        <v>391.62006193097403</v>
      </c>
    </row>
    <row r="11" spans="1:32" ht="15.75" customHeight="1">
      <c r="A11" s="46">
        <v>38626</v>
      </c>
      <c r="B11" s="5">
        <v>1006.1</v>
      </c>
      <c r="C11" s="5">
        <v>89.129032258064512</v>
      </c>
      <c r="D11">
        <v>296.21451612903223</v>
      </c>
      <c r="E11" s="5">
        <v>302.60161290322577</v>
      </c>
      <c r="F11" s="45">
        <v>299.408064516129</v>
      </c>
      <c r="G11">
        <v>297.47365823280541</v>
      </c>
      <c r="H11">
        <v>0.95090404989694344</v>
      </c>
      <c r="I11">
        <v>34.08990760636997</v>
      </c>
      <c r="J11" s="22">
        <v>30.384004747225877</v>
      </c>
      <c r="K11">
        <v>21.813456464963842</v>
      </c>
      <c r="L11">
        <v>19.368278807130018</v>
      </c>
      <c r="M11">
        <v>296.96139464922732</v>
      </c>
      <c r="N11">
        <v>298.89166048952052</v>
      </c>
      <c r="O11">
        <v>355.58212450400129</v>
      </c>
      <c r="P11">
        <v>387.86013770737907</v>
      </c>
    </row>
    <row r="12" spans="1:32" ht="15.75" customHeight="1">
      <c r="A12" s="46">
        <v>38657</v>
      </c>
      <c r="B12" s="5">
        <v>1004.1</v>
      </c>
      <c r="C12" s="5">
        <v>88.36666666666666</v>
      </c>
      <c r="D12">
        <v>296.68333333333334</v>
      </c>
      <c r="E12" s="5">
        <v>304.45</v>
      </c>
      <c r="F12" s="45">
        <v>300.56666666666666</v>
      </c>
      <c r="G12">
        <v>298.47113792599504</v>
      </c>
      <c r="H12">
        <v>0.95378063865465446</v>
      </c>
      <c r="I12">
        <v>36.489533453491021</v>
      </c>
      <c r="J12" s="22">
        <v>32.24458439506823</v>
      </c>
      <c r="K12">
        <v>23.455094696391377</v>
      </c>
      <c r="L12">
        <v>20.635954519754613</v>
      </c>
      <c r="M12">
        <v>297.91165335453684</v>
      </c>
      <c r="N12">
        <v>300.21791113090057</v>
      </c>
      <c r="O12">
        <v>361.03580208215351</v>
      </c>
      <c r="P12">
        <v>393.08384490325864</v>
      </c>
    </row>
    <row r="13" spans="1:32" ht="15.75" customHeight="1">
      <c r="A13" s="46">
        <v>38687</v>
      </c>
      <c r="B13" s="17">
        <v>1003.3</v>
      </c>
      <c r="C13" s="17">
        <v>74.129032258064512</v>
      </c>
      <c r="D13">
        <v>296.47258064516126</v>
      </c>
      <c r="E13" s="5">
        <v>303.95645161290321</v>
      </c>
      <c r="F13" s="45">
        <v>300.21451612903223</v>
      </c>
      <c r="G13">
        <v>295.21033225236204</v>
      </c>
      <c r="H13">
        <v>0.94404665890316308</v>
      </c>
      <c r="I13">
        <v>35.745093169322224</v>
      </c>
      <c r="J13">
        <v>26.497491646162086</v>
      </c>
      <c r="K13">
        <v>22.97789556082941</v>
      </c>
      <c r="L13">
        <v>16.872033740922241</v>
      </c>
      <c r="M13">
        <v>293.98300181475645</v>
      </c>
      <c r="N13">
        <v>299.93369857322756</v>
      </c>
      <c r="O13">
        <v>349.50621735829668</v>
      </c>
      <c r="P13">
        <v>369.5833199460651</v>
      </c>
    </row>
    <row r="14" spans="1:32" ht="15.75" customHeight="1">
      <c r="A14" s="46">
        <v>38718</v>
      </c>
      <c r="B14" s="5">
        <v>1003.4</v>
      </c>
      <c r="C14" s="5">
        <v>69.838709677419359</v>
      </c>
      <c r="D14">
        <v>297.73064516129028</v>
      </c>
      <c r="E14" s="5">
        <v>304.95645161290321</v>
      </c>
      <c r="F14" s="45">
        <v>301.34354838709675</v>
      </c>
      <c r="G14">
        <v>295.31530062137159</v>
      </c>
      <c r="H14">
        <v>0.94438071134637658</v>
      </c>
      <c r="I14">
        <v>38.179753384246546</v>
      </c>
      <c r="J14">
        <v>26.664247121578637</v>
      </c>
      <c r="K14">
        <v>24.602323972855061</v>
      </c>
      <c r="L14">
        <v>16.979374138127405</v>
      </c>
      <c r="M14">
        <v>293.84503713622263</v>
      </c>
      <c r="N14">
        <v>301.0531604758462</v>
      </c>
      <c r="O14">
        <v>351.18948250440525</v>
      </c>
      <c r="P14">
        <v>368.50148413566916</v>
      </c>
    </row>
    <row r="15" spans="1:32" ht="15.75" customHeight="1">
      <c r="A15" s="46">
        <v>38749</v>
      </c>
      <c r="B15" s="5">
        <v>1003.4</v>
      </c>
      <c r="C15" s="5">
        <v>77.571428571428569</v>
      </c>
      <c r="D15">
        <v>297.39999999999998</v>
      </c>
      <c r="E15" s="5">
        <v>305.72142857142853</v>
      </c>
      <c r="F15" s="45">
        <v>301.56071428571425</v>
      </c>
      <c r="G15">
        <v>297.2611415946713</v>
      </c>
      <c r="H15">
        <v>0.95040665423016324</v>
      </c>
      <c r="I15">
        <v>38.664247429277616</v>
      </c>
      <c r="J15">
        <v>29.992409077282492</v>
      </c>
      <c r="K15">
        <v>24.927035107289548</v>
      </c>
      <c r="L15">
        <v>19.163995481188348</v>
      </c>
      <c r="M15">
        <v>296.17963044242532</v>
      </c>
      <c r="N15">
        <v>301.27029562348832</v>
      </c>
      <c r="O15">
        <v>357.95493531362706</v>
      </c>
      <c r="P15">
        <v>381.88104547316811</v>
      </c>
    </row>
    <row r="16" spans="1:32">
      <c r="A16" s="46">
        <v>38777</v>
      </c>
      <c r="B16" s="5">
        <v>1004.2</v>
      </c>
      <c r="C16" s="5">
        <v>90.290322580645167</v>
      </c>
      <c r="D16">
        <v>296.60161290322577</v>
      </c>
      <c r="E16" s="5">
        <v>304.98870967741931</v>
      </c>
      <c r="F16" s="45">
        <v>300.79516129032254</v>
      </c>
      <c r="G16">
        <v>299.05926664528789</v>
      </c>
      <c r="H16">
        <v>0.95534008091472189</v>
      </c>
      <c r="I16">
        <v>36.979756739646099</v>
      </c>
      <c r="J16">
        <v>33.389141649764333</v>
      </c>
      <c r="K16">
        <v>23.779795201377439</v>
      </c>
      <c r="L16">
        <v>21.391442270428207</v>
      </c>
      <c r="M16">
        <v>298.5829503317392</v>
      </c>
      <c r="N16">
        <v>300.43772681277034</v>
      </c>
      <c r="O16">
        <v>363.58864390859304</v>
      </c>
      <c r="P16">
        <v>397.45325362478661</v>
      </c>
    </row>
    <row r="17" spans="1:16">
      <c r="A17" s="46">
        <v>38808</v>
      </c>
      <c r="B17" s="5">
        <v>1003.5</v>
      </c>
      <c r="C17" s="5">
        <v>89.233333333333334</v>
      </c>
      <c r="D17">
        <v>296.81666666666666</v>
      </c>
      <c r="E17" s="5">
        <v>305.04999999999995</v>
      </c>
      <c r="F17" s="45">
        <v>300.93333333333328</v>
      </c>
      <c r="G17">
        <v>298.99677071202149</v>
      </c>
      <c r="H17">
        <v>0.95520663649165893</v>
      </c>
      <c r="I17">
        <v>37.278971286796221</v>
      </c>
      <c r="J17">
        <v>33.265268711584497</v>
      </c>
      <c r="K17">
        <v>23.996995596471223</v>
      </c>
      <c r="L17">
        <v>21.32473566790285</v>
      </c>
      <c r="M17">
        <v>298.47176799706369</v>
      </c>
      <c r="N17">
        <v>300.63519537874703</v>
      </c>
      <c r="O17">
        <v>363.64078167543192</v>
      </c>
      <c r="P17">
        <v>396.51380873740828</v>
      </c>
    </row>
    <row r="18" spans="1:16">
      <c r="A18" s="46">
        <v>38838</v>
      </c>
      <c r="B18" s="5">
        <v>1005.9</v>
      </c>
      <c r="C18" s="5">
        <v>90.322580645161295</v>
      </c>
      <c r="D18">
        <v>296.73064516129028</v>
      </c>
      <c r="E18" s="5">
        <v>303.31129032258065</v>
      </c>
      <c r="F18" s="45">
        <v>300.02096774193546</v>
      </c>
      <c r="G18">
        <v>298.30095478082438</v>
      </c>
      <c r="H18">
        <v>0.95323741113638172</v>
      </c>
      <c r="I18">
        <v>35.341595622799339</v>
      </c>
      <c r="J18">
        <v>31.921441207689728</v>
      </c>
      <c r="K18">
        <v>22.648211720569044</v>
      </c>
      <c r="L18">
        <v>20.384615871385375</v>
      </c>
      <c r="M18">
        <v>297.83455604086413</v>
      </c>
      <c r="N18">
        <v>299.52055173015566</v>
      </c>
      <c r="O18">
        <v>359.39753558170628</v>
      </c>
      <c r="P18">
        <v>393.16203049644503</v>
      </c>
    </row>
    <row r="19" spans="1:16">
      <c r="A19" s="46">
        <v>38869</v>
      </c>
      <c r="B19" s="5">
        <v>1006.3</v>
      </c>
      <c r="C19" s="5">
        <v>91.033333333333331</v>
      </c>
      <c r="D19">
        <v>296.51666666666665</v>
      </c>
      <c r="E19" s="5">
        <v>303.34999999999997</v>
      </c>
      <c r="F19" s="45">
        <v>299.93333333333328</v>
      </c>
      <c r="G19">
        <v>298.34602667201204</v>
      </c>
      <c r="H19">
        <v>0.95334296026331278</v>
      </c>
      <c r="I19">
        <v>35.160209580897039</v>
      </c>
      <c r="J19">
        <v>32.007510788476601</v>
      </c>
      <c r="K19">
        <v>22.518483712414842</v>
      </c>
      <c r="L19">
        <v>20.432992869748723</v>
      </c>
      <c r="M19">
        <v>297.91172032516715</v>
      </c>
      <c r="N19">
        <v>299.39929056431845</v>
      </c>
      <c r="O19">
        <v>359.38805963108121</v>
      </c>
      <c r="P19">
        <v>393.77804435549979</v>
      </c>
    </row>
    <row r="20" spans="1:16">
      <c r="A20" s="46">
        <v>38899</v>
      </c>
      <c r="B20" s="5">
        <v>1007.7</v>
      </c>
      <c r="C20" s="5">
        <v>90.967741935483872</v>
      </c>
      <c r="D20">
        <v>296.34354838709675</v>
      </c>
      <c r="E20" s="5">
        <v>301.408064516129</v>
      </c>
      <c r="F20" s="45">
        <v>298.8758064516129</v>
      </c>
      <c r="G20">
        <v>297.28886933077251</v>
      </c>
      <c r="H20">
        <v>0.95029306745118203</v>
      </c>
      <c r="I20">
        <v>33.034432425303244</v>
      </c>
      <c r="J20">
        <v>30.050677238501663</v>
      </c>
      <c r="K20">
        <v>21.080488137784979</v>
      </c>
      <c r="L20">
        <v>19.117918139846687</v>
      </c>
      <c r="M20">
        <v>296.86241067270441</v>
      </c>
      <c r="N20">
        <v>298.22572916772498</v>
      </c>
      <c r="O20">
        <v>354.00821852526258</v>
      </c>
      <c r="P20">
        <v>387.79370922842844</v>
      </c>
    </row>
    <row r="21" spans="1:16">
      <c r="A21" s="46">
        <v>38930</v>
      </c>
      <c r="B21" s="5">
        <v>1007.4</v>
      </c>
      <c r="C21" s="5">
        <v>90.161290322580641</v>
      </c>
      <c r="D21">
        <v>296.44032258064516</v>
      </c>
      <c r="E21" s="5">
        <v>300.98870967741931</v>
      </c>
      <c r="F21" s="45">
        <v>298.71451612903223</v>
      </c>
      <c r="G21">
        <v>296.98134133910912</v>
      </c>
      <c r="H21">
        <v>0.94940151484070345</v>
      </c>
      <c r="I21">
        <v>32.720267439554611</v>
      </c>
      <c r="J21">
        <v>29.501015320501654</v>
      </c>
      <c r="K21">
        <v>20.879704439855789</v>
      </c>
      <c r="L21">
        <v>18.76343751896432</v>
      </c>
      <c r="M21">
        <v>296.52156314512092</v>
      </c>
      <c r="N21">
        <v>298.08992195840091</v>
      </c>
      <c r="O21">
        <v>352.79484543386206</v>
      </c>
      <c r="P21">
        <v>385.68330546675736</v>
      </c>
    </row>
    <row r="22" spans="1:16">
      <c r="A22" s="46">
        <v>38961</v>
      </c>
      <c r="B22" s="5">
        <v>1007.4</v>
      </c>
      <c r="C22" s="5">
        <v>91.36666666666666</v>
      </c>
      <c r="D22">
        <v>296.31666666666666</v>
      </c>
      <c r="E22" s="5">
        <v>301.34999999999997</v>
      </c>
      <c r="F22" s="45">
        <v>298.83333333333331</v>
      </c>
      <c r="G22">
        <v>297.3198138688482</v>
      </c>
      <c r="H22">
        <v>0.95039804919624604</v>
      </c>
      <c r="I22">
        <v>32.951448373603974</v>
      </c>
      <c r="J22">
        <v>30.106639997349493</v>
      </c>
      <c r="K22">
        <v>21.032215924302779</v>
      </c>
      <c r="L22">
        <v>19.160497395685447</v>
      </c>
      <c r="M22">
        <v>296.9109890786728</v>
      </c>
      <c r="N22">
        <v>298.20856048486394</v>
      </c>
      <c r="O22">
        <v>354.11229684846813</v>
      </c>
      <c r="P22">
        <v>388.02385862733155</v>
      </c>
    </row>
    <row r="23" spans="1:16">
      <c r="A23" s="46">
        <v>38991</v>
      </c>
      <c r="B23" s="5">
        <v>1005.5</v>
      </c>
      <c r="C23" s="5">
        <v>89.645161290322577</v>
      </c>
      <c r="D23">
        <v>296.50483870967741</v>
      </c>
      <c r="E23" s="5">
        <v>303.24677419354839</v>
      </c>
      <c r="F23" s="45">
        <v>299.8758064516129</v>
      </c>
      <c r="G23">
        <v>298.0314231931435</v>
      </c>
      <c r="H23">
        <v>0.95251155242072039</v>
      </c>
      <c r="I23">
        <v>35.041581565401067</v>
      </c>
      <c r="J23" s="22">
        <v>31.413082312983729</v>
      </c>
      <c r="K23">
        <v>22.458265158221508</v>
      </c>
      <c r="L23">
        <v>20.057753010993874</v>
      </c>
      <c r="M23">
        <v>297.53676382587668</v>
      </c>
      <c r="N23">
        <v>299.4093806256584</v>
      </c>
      <c r="O23">
        <v>358.2819163245502</v>
      </c>
      <c r="P23">
        <v>391.19332912240543</v>
      </c>
    </row>
    <row r="24" spans="1:16">
      <c r="A24" s="46">
        <v>39022</v>
      </c>
      <c r="B24" s="5">
        <v>1004.5</v>
      </c>
      <c r="C24" s="5">
        <v>88.566666666666663</v>
      </c>
      <c r="D24">
        <v>297.01666666666665</v>
      </c>
      <c r="E24" s="5">
        <v>303.75</v>
      </c>
      <c r="F24" s="45">
        <v>300.38333333333333</v>
      </c>
      <c r="G24">
        <v>298.3285965614412</v>
      </c>
      <c r="H24">
        <v>0.9533754015737953</v>
      </c>
      <c r="I24">
        <v>36.100302581404115</v>
      </c>
      <c r="J24" s="22">
        <v>31.972834652930242</v>
      </c>
      <c r="K24">
        <v>23.185989479765766</v>
      </c>
      <c r="L24">
        <v>20.447905907066538</v>
      </c>
      <c r="M24">
        <v>297.78024958933884</v>
      </c>
      <c r="N24">
        <v>300.00086394222484</v>
      </c>
      <c r="O24">
        <v>360.1964087904305</v>
      </c>
      <c r="P24">
        <v>392.37942883229891</v>
      </c>
    </row>
    <row r="25" spans="1:16">
      <c r="A25" s="46">
        <v>39052</v>
      </c>
      <c r="B25" s="17">
        <v>1005.4</v>
      </c>
      <c r="C25" s="17">
        <v>65.548387096774192</v>
      </c>
      <c r="D25">
        <v>296.24677419354839</v>
      </c>
      <c r="E25" s="5">
        <v>305.18225806451608</v>
      </c>
      <c r="F25" s="45">
        <v>300.71451612903223</v>
      </c>
      <c r="G25">
        <v>293.68165828074683</v>
      </c>
      <c r="H25">
        <v>0.93861970577485643</v>
      </c>
      <c r="I25">
        <v>36.806086023689836</v>
      </c>
      <c r="J25">
        <v>24.125795741979918</v>
      </c>
      <c r="K25">
        <v>23.634550035706987</v>
      </c>
      <c r="L25">
        <v>15.291873680696124</v>
      </c>
      <c r="M25">
        <v>291.99682020825708</v>
      </c>
      <c r="N25">
        <v>300.25464478564362</v>
      </c>
      <c r="O25">
        <v>345.26060926958633</v>
      </c>
      <c r="P25">
        <v>359.49255329132035</v>
      </c>
    </row>
    <row r="26" spans="1:16">
      <c r="A26" s="46">
        <v>39083</v>
      </c>
      <c r="B26" s="5">
        <v>1005.3</v>
      </c>
      <c r="C26" s="5">
        <v>68.677419354838705</v>
      </c>
      <c r="D26">
        <v>295.31129032258065</v>
      </c>
      <c r="E26" s="5">
        <v>306.24677419354839</v>
      </c>
      <c r="F26" s="45">
        <v>300.77903225806449</v>
      </c>
      <c r="G26">
        <v>294.50165678205201</v>
      </c>
      <c r="H26">
        <v>0.94153555342578565</v>
      </c>
      <c r="I26">
        <v>36.944965633319818</v>
      </c>
      <c r="J26">
        <v>25.372848978496091</v>
      </c>
      <c r="K26">
        <v>23.729582084513396</v>
      </c>
      <c r="L26">
        <v>16.104412315450691</v>
      </c>
      <c r="M26">
        <v>292.98279229824277</v>
      </c>
      <c r="N26">
        <v>300.32765444444402</v>
      </c>
      <c r="O26">
        <v>347.72948455634878</v>
      </c>
      <c r="P26">
        <v>364.53736241395484</v>
      </c>
    </row>
    <row r="27" spans="1:16">
      <c r="A27" s="46">
        <v>39114</v>
      </c>
      <c r="B27" s="5">
        <v>1004.8</v>
      </c>
      <c r="C27" s="5">
        <v>76.428571428571431</v>
      </c>
      <c r="D27">
        <v>297.89999999999998</v>
      </c>
      <c r="E27" s="5">
        <v>306.50714285714281</v>
      </c>
      <c r="F27" s="45">
        <v>302.20357142857142</v>
      </c>
      <c r="G27">
        <v>297.63555258627923</v>
      </c>
      <c r="H27">
        <v>0.95141600611399912</v>
      </c>
      <c r="I27">
        <v>40.129952420634027</v>
      </c>
      <c r="J27">
        <v>30.670749350056006</v>
      </c>
      <c r="K27">
        <v>25.873744675386799</v>
      </c>
      <c r="L27">
        <v>19.582910543468991</v>
      </c>
      <c r="M27">
        <v>296.48543554342996</v>
      </c>
      <c r="N27">
        <v>301.7931107244118</v>
      </c>
      <c r="O27">
        <v>359.86699421187672</v>
      </c>
      <c r="P27">
        <v>383.95100549692813</v>
      </c>
    </row>
    <row r="28" spans="1:16">
      <c r="A28" s="46">
        <v>39142</v>
      </c>
      <c r="B28" s="5">
        <v>1003.9</v>
      </c>
      <c r="C28" s="5">
        <v>82.483870967741936</v>
      </c>
      <c r="D28">
        <v>297.79516129032254</v>
      </c>
      <c r="E28" s="5">
        <v>306.50483870967741</v>
      </c>
      <c r="F28" s="45">
        <v>302.14999999999998</v>
      </c>
      <c r="G28">
        <v>298.86328186391421</v>
      </c>
      <c r="H28">
        <v>0.95483122791225061</v>
      </c>
      <c r="I28">
        <v>40.005991153427715</v>
      </c>
      <c r="J28">
        <v>32.99849012235957</v>
      </c>
      <c r="K28">
        <v>25.814587588808337</v>
      </c>
      <c r="L28">
        <v>21.139189395215347</v>
      </c>
      <c r="M28">
        <v>298.00981552705025</v>
      </c>
      <c r="N28">
        <v>301.81651394356561</v>
      </c>
      <c r="O28">
        <v>364.59305720384179</v>
      </c>
      <c r="P28">
        <v>393.37165200376222</v>
      </c>
    </row>
    <row r="29" spans="1:16">
      <c r="A29" s="46">
        <v>39173</v>
      </c>
      <c r="B29" s="5">
        <v>1004.4</v>
      </c>
      <c r="C29" s="5">
        <v>88.766666666666666</v>
      </c>
      <c r="D29">
        <v>296.71666666666664</v>
      </c>
      <c r="E29" s="5">
        <v>304.25</v>
      </c>
      <c r="F29" s="45">
        <v>300.48333333333329</v>
      </c>
      <c r="G29">
        <v>298.46499743733307</v>
      </c>
      <c r="H29">
        <v>0.95375079037961463</v>
      </c>
      <c r="I29">
        <v>36.312159677916149</v>
      </c>
      <c r="J29">
        <v>32.233093740763572</v>
      </c>
      <c r="K29">
        <v>23.329570948189403</v>
      </c>
      <c r="L29">
        <v>20.62199112607599</v>
      </c>
      <c r="M29">
        <v>297.9244130717006</v>
      </c>
      <c r="N29">
        <v>300.10923317443735</v>
      </c>
      <c r="O29">
        <v>360.85565031132421</v>
      </c>
      <c r="P29">
        <v>393.25974060185388</v>
      </c>
    </row>
    <row r="30" spans="1:16">
      <c r="A30" s="46">
        <v>39203</v>
      </c>
      <c r="B30" s="5">
        <v>1005</v>
      </c>
      <c r="C30" s="5">
        <v>90.451612903225808</v>
      </c>
      <c r="D30">
        <v>296.89193548387095</v>
      </c>
      <c r="E30" s="5">
        <v>304.34354838709675</v>
      </c>
      <c r="F30" s="45">
        <v>300.61774193548388</v>
      </c>
      <c r="G30">
        <v>298.91421687996478</v>
      </c>
      <c r="H30">
        <v>0.95492471710382965</v>
      </c>
      <c r="I30">
        <v>36.598618900831454</v>
      </c>
      <c r="J30">
        <v>33.104041096106904</v>
      </c>
      <c r="K30">
        <v>23.506000137993489</v>
      </c>
      <c r="L30">
        <v>21.185107574443208</v>
      </c>
      <c r="M30">
        <v>298.44701334275044</v>
      </c>
      <c r="N30">
        <v>300.19266842562837</v>
      </c>
      <c r="O30">
        <v>362.65313823236534</v>
      </c>
      <c r="P30">
        <v>396.79301156774221</v>
      </c>
    </row>
    <row r="31" spans="1:16">
      <c r="A31" s="46">
        <v>39234</v>
      </c>
      <c r="B31" s="5">
        <v>1006.7</v>
      </c>
      <c r="C31" s="5">
        <v>90.233333333333334</v>
      </c>
      <c r="D31">
        <v>296.34999999999997</v>
      </c>
      <c r="E31" s="5">
        <v>302.31666666666666</v>
      </c>
      <c r="F31" s="45">
        <v>299.33333333333331</v>
      </c>
      <c r="G31">
        <v>297.60553081502087</v>
      </c>
      <c r="H31">
        <v>0.9512547674870605</v>
      </c>
      <c r="I31">
        <v>33.939964155094287</v>
      </c>
      <c r="J31">
        <v>30.625160989280079</v>
      </c>
      <c r="K31">
        <v>21.700767638145095</v>
      </c>
      <c r="L31">
        <v>19.514826752227481</v>
      </c>
      <c r="M31">
        <v>297.1425116669684</v>
      </c>
      <c r="N31">
        <v>298.76651754233853</v>
      </c>
      <c r="O31">
        <v>355.85901832021557</v>
      </c>
      <c r="P31">
        <v>389.15355432118429</v>
      </c>
    </row>
    <row r="32" spans="1:16">
      <c r="A32" s="46">
        <v>39264</v>
      </c>
      <c r="B32" s="5">
        <v>1007.3</v>
      </c>
      <c r="C32" s="5">
        <v>89.709677419354833</v>
      </c>
      <c r="D32">
        <v>295.92419354838705</v>
      </c>
      <c r="E32" s="5">
        <v>301.66612903225803</v>
      </c>
      <c r="F32" s="45">
        <v>298.79516129032254</v>
      </c>
      <c r="G32">
        <v>296.97743554035333</v>
      </c>
      <c r="H32">
        <v>0.94939444134009576</v>
      </c>
      <c r="I32">
        <v>32.877022853961037</v>
      </c>
      <c r="J32">
        <v>29.493871147376012</v>
      </c>
      <c r="K32">
        <v>20.985262441541835</v>
      </c>
      <c r="L32">
        <v>18.760675042054615</v>
      </c>
      <c r="M32">
        <v>296.49718546991357</v>
      </c>
      <c r="N32">
        <v>298.1788014455978</v>
      </c>
      <c r="O32">
        <v>352.89744240403945</v>
      </c>
      <c r="P32">
        <v>385.48977657113574</v>
      </c>
    </row>
    <row r="33" spans="1:16">
      <c r="A33" s="46">
        <v>39295</v>
      </c>
      <c r="B33" s="5">
        <v>1006.7</v>
      </c>
      <c r="C33" s="5">
        <v>89.741935483870961</v>
      </c>
      <c r="D33">
        <v>295.8274193548387</v>
      </c>
      <c r="E33" s="5">
        <v>301.21451612903223</v>
      </c>
      <c r="F33" s="45">
        <v>298.52096774193546</v>
      </c>
      <c r="G33">
        <v>296.71290288253567</v>
      </c>
      <c r="H33">
        <v>0.94863165661918858</v>
      </c>
      <c r="I33">
        <v>32.34670971428104</v>
      </c>
      <c r="J33">
        <v>29.028563362945111</v>
      </c>
      <c r="K33">
        <v>20.64824252309117</v>
      </c>
      <c r="L33">
        <v>18.467242550273632</v>
      </c>
      <c r="M33">
        <v>296.23689316662831</v>
      </c>
      <c r="N33">
        <v>297.9555236793089</v>
      </c>
      <c r="O33">
        <v>351.75744445516227</v>
      </c>
      <c r="P33">
        <v>383.84373406805042</v>
      </c>
    </row>
    <row r="34" spans="1:16">
      <c r="A34" s="46">
        <v>39326</v>
      </c>
      <c r="B34" s="5">
        <v>1006.8</v>
      </c>
      <c r="C34" s="5">
        <v>90.166666666666671</v>
      </c>
      <c r="D34">
        <v>296.14999999999998</v>
      </c>
      <c r="E34" s="5">
        <v>301.84999999999997</v>
      </c>
      <c r="F34" s="45">
        <v>299</v>
      </c>
      <c r="G34">
        <v>297.26414448868235</v>
      </c>
      <c r="H34">
        <v>0.95026376432190818</v>
      </c>
      <c r="I34">
        <v>33.278127867314403</v>
      </c>
      <c r="J34">
        <v>30.005778627028491</v>
      </c>
      <c r="K34">
        <v>21.260947270029614</v>
      </c>
      <c r="L34">
        <v>19.106065253355851</v>
      </c>
      <c r="M34">
        <v>296.80167745435858</v>
      </c>
      <c r="N34">
        <v>298.42533549622465</v>
      </c>
      <c r="O34">
        <v>354.22292190624296</v>
      </c>
      <c r="P34">
        <v>387.15834616095663</v>
      </c>
    </row>
    <row r="35" spans="1:16">
      <c r="A35" s="46">
        <v>39356</v>
      </c>
      <c r="B35" s="5">
        <v>1005.8</v>
      </c>
      <c r="C35" s="5">
        <v>87.870967741935488</v>
      </c>
      <c r="D35">
        <v>296.24677419354839</v>
      </c>
      <c r="E35" s="5">
        <v>302.44032258064516</v>
      </c>
      <c r="F35" s="45">
        <v>299.34354838709675</v>
      </c>
      <c r="G35">
        <v>297.17316112387846</v>
      </c>
      <c r="H35">
        <v>0.95004405453770258</v>
      </c>
      <c r="I35">
        <v>33.96042605439709</v>
      </c>
      <c r="J35" s="22">
        <v>29.841355023283121</v>
      </c>
      <c r="K35">
        <v>21.734416625264583</v>
      </c>
      <c r="L35">
        <v>19.017637355191614</v>
      </c>
      <c r="M35">
        <v>296.60596881707022</v>
      </c>
      <c r="N35">
        <v>298.85250459961156</v>
      </c>
      <c r="O35">
        <v>354.49576745815534</v>
      </c>
      <c r="P35">
        <v>385.62239246630656</v>
      </c>
    </row>
    <row r="36" spans="1:16">
      <c r="A36" s="46">
        <v>39387</v>
      </c>
      <c r="B36" s="5">
        <v>1004.7</v>
      </c>
      <c r="C36" s="5">
        <v>87.466666666666669</v>
      </c>
      <c r="D36">
        <v>296.45</v>
      </c>
      <c r="E36" s="5">
        <v>304.54999999999995</v>
      </c>
      <c r="F36" s="45">
        <v>300.5</v>
      </c>
      <c r="G36">
        <v>298.23358408932728</v>
      </c>
      <c r="H36">
        <v>0.95310515116599825</v>
      </c>
      <c r="I36">
        <v>36.347574246041553</v>
      </c>
      <c r="J36" s="22">
        <v>31.792011607204344</v>
      </c>
      <c r="K36">
        <v>23.345943225379532</v>
      </c>
      <c r="L36">
        <v>20.324303731947147</v>
      </c>
      <c r="M36">
        <v>297.63442020854058</v>
      </c>
      <c r="N36">
        <v>300.10041401190762</v>
      </c>
      <c r="O36">
        <v>359.95273471145333</v>
      </c>
      <c r="P36">
        <v>391.47624411562128</v>
      </c>
    </row>
    <row r="37" spans="1:16">
      <c r="A37" s="46">
        <v>39417</v>
      </c>
      <c r="B37" s="17">
        <v>1004.6</v>
      </c>
      <c r="C37" s="17">
        <v>76.064516129032256</v>
      </c>
      <c r="D37">
        <v>295.08548387096772</v>
      </c>
      <c r="E37" s="5">
        <v>303.89193548387095</v>
      </c>
      <c r="F37" s="45">
        <v>299.48870967741931</v>
      </c>
      <c r="G37">
        <v>294.93244739184706</v>
      </c>
      <c r="H37">
        <v>0.94305245036680319</v>
      </c>
      <c r="I37">
        <v>34.252364280777179</v>
      </c>
      <c r="J37">
        <v>26.053895152926639</v>
      </c>
      <c r="K37">
        <v>21.954959467618504</v>
      </c>
      <c r="L37">
        <v>16.560018059443657</v>
      </c>
      <c r="M37">
        <v>293.81397776052654</v>
      </c>
      <c r="N37">
        <v>299.09850381599199</v>
      </c>
      <c r="O37">
        <v>347.57400504419718</v>
      </c>
      <c r="P37">
        <v>369.22903845096033</v>
      </c>
    </row>
    <row r="38" spans="1:16">
      <c r="A38" s="46">
        <v>39448</v>
      </c>
      <c r="B38" s="5">
        <v>1004.7</v>
      </c>
      <c r="C38" s="5">
        <v>70.41935483870968</v>
      </c>
      <c r="D38">
        <v>295.34354838709675</v>
      </c>
      <c r="E38" s="5">
        <v>304.27903225806449</v>
      </c>
      <c r="F38" s="45">
        <v>299.81129032258065</v>
      </c>
      <c r="G38">
        <v>293.98473024244413</v>
      </c>
      <c r="H38">
        <v>0.93975847118311218</v>
      </c>
      <c r="I38">
        <v>34.908955692973798</v>
      </c>
      <c r="J38">
        <v>24.582661379923159</v>
      </c>
      <c r="K38">
        <v>22.388661248025514</v>
      </c>
      <c r="L38">
        <v>15.599844320678374</v>
      </c>
      <c r="M38">
        <v>292.57747966232682</v>
      </c>
      <c r="N38">
        <v>299.41209009183837</v>
      </c>
      <c r="O38">
        <v>345.14855912369165</v>
      </c>
      <c r="P38">
        <v>362.6027154713471</v>
      </c>
    </row>
    <row r="39" spans="1:16">
      <c r="A39" s="46">
        <v>39479</v>
      </c>
      <c r="B39" s="5">
        <v>1005</v>
      </c>
      <c r="C39" s="5">
        <v>74.620689655172413</v>
      </c>
      <c r="D39">
        <v>296.66724137931033</v>
      </c>
      <c r="E39" s="5">
        <v>307.28793103448277</v>
      </c>
      <c r="F39" s="45">
        <v>301.97758620689655</v>
      </c>
      <c r="G39">
        <v>297.01836856389281</v>
      </c>
      <c r="H39">
        <v>0.94961251833946281</v>
      </c>
      <c r="I39">
        <v>39.609293807975376</v>
      </c>
      <c r="J39">
        <v>29.556728207054729</v>
      </c>
      <c r="K39">
        <v>25.51898657375947</v>
      </c>
      <c r="L39">
        <v>18.846199235299071</v>
      </c>
      <c r="M39">
        <v>295.7815555948805</v>
      </c>
      <c r="N39">
        <v>301.55030877010898</v>
      </c>
      <c r="O39">
        <v>357.35431359273571</v>
      </c>
      <c r="P39">
        <v>379.80288830811065</v>
      </c>
    </row>
    <row r="40" spans="1:16">
      <c r="A40" s="46">
        <v>39508</v>
      </c>
      <c r="B40" s="5">
        <v>1004.2</v>
      </c>
      <c r="C40" s="5">
        <v>90.161290322580641</v>
      </c>
      <c r="D40">
        <v>297.31129032258065</v>
      </c>
      <c r="E40" s="5">
        <v>305.34354838709675</v>
      </c>
      <c r="F40" s="45">
        <v>301.3274193548387</v>
      </c>
      <c r="G40">
        <v>299.56047186900952</v>
      </c>
      <c r="H40">
        <v>0.95662759653974239</v>
      </c>
      <c r="I40">
        <v>38.143981484729942</v>
      </c>
      <c r="J40">
        <v>34.391105887038769</v>
      </c>
      <c r="K40">
        <v>24.558008758663384</v>
      </c>
      <c r="L40">
        <v>22.056135243146176</v>
      </c>
      <c r="M40">
        <v>299.0723699454644</v>
      </c>
      <c r="N40">
        <v>300.96941939876245</v>
      </c>
      <c r="O40">
        <v>366.2836965512447</v>
      </c>
      <c r="P40">
        <v>400.64533890826351</v>
      </c>
    </row>
    <row r="41" spans="1:16">
      <c r="A41" s="46">
        <v>39539</v>
      </c>
      <c r="B41" s="5">
        <v>1003.7</v>
      </c>
      <c r="C41" s="5">
        <v>90.13333333333334</v>
      </c>
      <c r="D41">
        <v>296.58333333333331</v>
      </c>
      <c r="E41" s="5">
        <v>304.64999999999998</v>
      </c>
      <c r="F41" s="45">
        <v>300.61666666666667</v>
      </c>
      <c r="G41">
        <v>298.85370900022548</v>
      </c>
      <c r="H41">
        <v>0.95482253032442843</v>
      </c>
      <c r="I41">
        <v>36.596319442377634</v>
      </c>
      <c r="J41">
        <v>32.98548259072971</v>
      </c>
      <c r="K41">
        <v>23.53606263854914</v>
      </c>
      <c r="L41">
        <v>21.134927148005413</v>
      </c>
      <c r="M41">
        <v>298.37242516555716</v>
      </c>
      <c r="N41">
        <v>300.3018473734877</v>
      </c>
      <c r="O41">
        <v>362.64195133854599</v>
      </c>
      <c r="P41">
        <v>395.96737617125621</v>
      </c>
    </row>
    <row r="42" spans="1:16">
      <c r="A42" s="46">
        <v>39569</v>
      </c>
      <c r="B42" s="5">
        <v>1004.9</v>
      </c>
      <c r="C42" s="5">
        <v>88.838709677419359</v>
      </c>
      <c r="D42">
        <v>296.66612903225803</v>
      </c>
      <c r="E42" s="5">
        <v>304.31129032258065</v>
      </c>
      <c r="F42" s="45">
        <v>300.48870967741931</v>
      </c>
      <c r="G42">
        <v>298.48393390894131</v>
      </c>
      <c r="H42">
        <v>0.95377940429188246</v>
      </c>
      <c r="I42">
        <v>36.323580447755404</v>
      </c>
      <c r="J42">
        <v>32.269400178425286</v>
      </c>
      <c r="K42">
        <v>23.325136638711879</v>
      </c>
      <c r="L42">
        <v>20.635376712039545</v>
      </c>
      <c r="M42">
        <v>297.94650551465406</v>
      </c>
      <c r="N42">
        <v>300.07222539406769</v>
      </c>
      <c r="O42">
        <v>360.84867319291919</v>
      </c>
      <c r="P42">
        <v>393.5302173318853</v>
      </c>
    </row>
    <row r="43" spans="1:16">
      <c r="A43" s="46">
        <v>39600</v>
      </c>
      <c r="B43" s="5">
        <v>1007.2</v>
      </c>
      <c r="C43" s="5">
        <v>88.533333333333331</v>
      </c>
      <c r="D43">
        <v>296.68333333333334</v>
      </c>
      <c r="E43" s="5">
        <v>302.51666666666665</v>
      </c>
      <c r="F43" s="45">
        <v>299.59999999999997</v>
      </c>
      <c r="G43">
        <v>297.55082581233</v>
      </c>
      <c r="H43">
        <v>0.95107282638929858</v>
      </c>
      <c r="I43">
        <v>34.47766201443924</v>
      </c>
      <c r="J43">
        <v>30.52422343678354</v>
      </c>
      <c r="K43">
        <v>22.045418929650502</v>
      </c>
      <c r="L43">
        <v>19.438540103638399</v>
      </c>
      <c r="M43">
        <v>297.01008185726891</v>
      </c>
      <c r="N43">
        <v>298.99052325977476</v>
      </c>
      <c r="O43">
        <v>355.91429125858701</v>
      </c>
      <c r="P43">
        <v>388.40100441881827</v>
      </c>
    </row>
    <row r="44" spans="1:16">
      <c r="A44" s="46">
        <v>39630</v>
      </c>
      <c r="B44" s="5">
        <v>1005.8</v>
      </c>
      <c r="C44" s="5">
        <v>92.129032258064512</v>
      </c>
      <c r="D44">
        <v>295.89193548387095</v>
      </c>
      <c r="E44" s="5">
        <v>301.60161290322577</v>
      </c>
      <c r="F44" s="45">
        <v>298.74677419354839</v>
      </c>
      <c r="G44">
        <v>297.37271567911233</v>
      </c>
      <c r="H44">
        <v>0.95062936884430627</v>
      </c>
      <c r="I44">
        <v>32.782891253197555</v>
      </c>
      <c r="J44">
        <v>30.202560457784585</v>
      </c>
      <c r="K44">
        <v>20.955412489110863</v>
      </c>
      <c r="L44">
        <v>19.254956774735799</v>
      </c>
      <c r="M44">
        <v>296.99746001851844</v>
      </c>
      <c r="N44">
        <v>298.25674206770753</v>
      </c>
      <c r="O44">
        <v>354.45130526149461</v>
      </c>
      <c r="P44">
        <v>388.1603522734319</v>
      </c>
    </row>
    <row r="45" spans="1:16">
      <c r="A45" s="46">
        <v>39661</v>
      </c>
      <c r="B45" s="5">
        <v>1006.4</v>
      </c>
      <c r="C45" s="5">
        <v>92.41935483870968</v>
      </c>
      <c r="D45">
        <v>296.3758064516129</v>
      </c>
      <c r="E45" s="5">
        <v>301.53709677419351</v>
      </c>
      <c r="F45" s="45">
        <v>298.95645161290321</v>
      </c>
      <c r="G45">
        <v>297.63280975694266</v>
      </c>
      <c r="H45">
        <v>0.95134871884963024</v>
      </c>
      <c r="I45">
        <v>33.192498450106335</v>
      </c>
      <c r="J45">
        <v>30.676292922436982</v>
      </c>
      <c r="K45">
        <v>21.213089940361744</v>
      </c>
      <c r="L45">
        <v>19.554443302515175</v>
      </c>
      <c r="M45">
        <v>297.26805413830715</v>
      </c>
      <c r="N45">
        <v>298.41559981724782</v>
      </c>
      <c r="O45">
        <v>355.53532718806906</v>
      </c>
      <c r="P45">
        <v>389.9425995650289</v>
      </c>
    </row>
    <row r="46" spans="1:16">
      <c r="A46" s="46">
        <v>39692</v>
      </c>
      <c r="B46" s="5">
        <v>1006.8</v>
      </c>
      <c r="C46" s="5">
        <v>90.933333333333337</v>
      </c>
      <c r="D46">
        <v>296.58333333333331</v>
      </c>
      <c r="E46" s="5">
        <v>302.88333333333333</v>
      </c>
      <c r="F46" s="45">
        <v>299.73333333333329</v>
      </c>
      <c r="G46">
        <v>298.12993902061623</v>
      </c>
      <c r="H46">
        <v>0.95272583930633881</v>
      </c>
      <c r="I46">
        <v>34.749283004183596</v>
      </c>
      <c r="J46">
        <v>31.598681345137617</v>
      </c>
      <c r="K46">
        <v>22.234448442061169</v>
      </c>
      <c r="L46">
        <v>20.153204738631896</v>
      </c>
      <c r="M46">
        <v>297.69333315778977</v>
      </c>
      <c r="N46">
        <v>299.15742904553127</v>
      </c>
      <c r="O46">
        <v>358.24748541427664</v>
      </c>
      <c r="P46">
        <v>392.552844407365</v>
      </c>
    </row>
    <row r="47" spans="1:16">
      <c r="A47" s="46">
        <v>39722</v>
      </c>
      <c r="B47" s="5">
        <v>1006.2</v>
      </c>
      <c r="C47" s="5">
        <v>88.161290322580641</v>
      </c>
      <c r="D47">
        <v>296.14999999999998</v>
      </c>
      <c r="E47" s="5">
        <v>303.66612903225803</v>
      </c>
      <c r="F47" s="45">
        <v>299.908064516129</v>
      </c>
      <c r="G47">
        <v>297.78376427857546</v>
      </c>
      <c r="H47">
        <v>0.95178313126451508</v>
      </c>
      <c r="I47">
        <v>35.108058936818495</v>
      </c>
      <c r="J47" s="22">
        <v>30.951717765911273</v>
      </c>
      <c r="K47">
        <v>22.486191568046682</v>
      </c>
      <c r="L47">
        <v>19.739629640529845</v>
      </c>
      <c r="M47">
        <v>297.22290861672923</v>
      </c>
      <c r="N47">
        <v>299.3824068162416</v>
      </c>
      <c r="O47">
        <v>357.30097213419253</v>
      </c>
      <c r="P47">
        <v>389.39475513989299</v>
      </c>
    </row>
    <row r="48" spans="1:16">
      <c r="A48" s="46">
        <v>39753</v>
      </c>
      <c r="B48" s="5">
        <v>1005.4</v>
      </c>
      <c r="C48" s="5">
        <v>86.033333333333331</v>
      </c>
      <c r="D48">
        <v>296.81666666666666</v>
      </c>
      <c r="E48" s="5">
        <v>304.75</v>
      </c>
      <c r="F48" s="45">
        <v>300.7833333333333</v>
      </c>
      <c r="G48">
        <v>298.23459532342645</v>
      </c>
      <c r="H48">
        <v>0.95307437883689616</v>
      </c>
      <c r="I48">
        <v>36.954240474080393</v>
      </c>
      <c r="J48" s="22">
        <v>31.792964887867164</v>
      </c>
      <c r="K48">
        <v>23.733315698460267</v>
      </c>
      <c r="L48">
        <v>20.310319932136981</v>
      </c>
      <c r="M48">
        <v>297.56668478261361</v>
      </c>
      <c r="N48">
        <v>300.32400537683884</v>
      </c>
      <c r="O48">
        <v>360.19432000135436</v>
      </c>
      <c r="P48">
        <v>391.16777630952805</v>
      </c>
    </row>
    <row r="49" spans="1:16">
      <c r="A49" s="46">
        <v>39783</v>
      </c>
      <c r="B49" s="17">
        <v>1005</v>
      </c>
      <c r="C49" s="17">
        <v>79.58064516129032</v>
      </c>
      <c r="D49">
        <v>296.50483870967741</v>
      </c>
      <c r="E49" s="5">
        <v>304.73064516129028</v>
      </c>
      <c r="F49" s="45">
        <v>300.61774193548388</v>
      </c>
      <c r="G49">
        <v>296.77157634612468</v>
      </c>
      <c r="H49">
        <v>0.9488830307195576</v>
      </c>
      <c r="I49">
        <v>36.598618900831454</v>
      </c>
      <c r="J49">
        <v>29.125417041403612</v>
      </c>
      <c r="K49">
        <v>23.506000137993489</v>
      </c>
      <c r="L49">
        <v>18.5629751543702</v>
      </c>
      <c r="M49">
        <v>295.80393901291131</v>
      </c>
      <c r="N49">
        <v>300.19235469783274</v>
      </c>
      <c r="O49">
        <v>354.81929820618558</v>
      </c>
      <c r="P49">
        <v>380.28347223971684</v>
      </c>
    </row>
    <row r="50" spans="1:16">
      <c r="A50" s="46">
        <v>39814</v>
      </c>
      <c r="B50" s="5">
        <v>1005.4</v>
      </c>
      <c r="C50" s="5">
        <v>67.129032258064512</v>
      </c>
      <c r="D50">
        <v>297.05322580645156</v>
      </c>
      <c r="E50" s="5">
        <v>305.408064516129</v>
      </c>
      <c r="F50" s="45">
        <v>301.23064516129028</v>
      </c>
      <c r="G50">
        <v>294.55972828057543</v>
      </c>
      <c r="H50">
        <v>0.94172775754742533</v>
      </c>
      <c r="I50">
        <v>37.929962058896493</v>
      </c>
      <c r="J50">
        <v>25.46201646598826</v>
      </c>
      <c r="K50">
        <v>24.384526214348789</v>
      </c>
      <c r="L50">
        <v>16.1608292029238</v>
      </c>
      <c r="M50">
        <v>292.94803609959331</v>
      </c>
      <c r="N50">
        <v>300.77009699936667</v>
      </c>
      <c r="O50">
        <v>348.4307014122158</v>
      </c>
      <c r="P50">
        <v>364.2276589655587</v>
      </c>
    </row>
    <row r="51" spans="1:16">
      <c r="A51" s="46">
        <v>39845</v>
      </c>
      <c r="B51" s="5">
        <v>1004.3</v>
      </c>
      <c r="C51" s="5">
        <v>76.642857142857139</v>
      </c>
      <c r="D51">
        <v>297.22142857142853</v>
      </c>
      <c r="E51" s="5">
        <v>305.97142857142853</v>
      </c>
      <c r="F51" s="45">
        <v>301.59642857142853</v>
      </c>
      <c r="G51">
        <v>297.09518485635977</v>
      </c>
      <c r="H51">
        <v>0.94987606188313733</v>
      </c>
      <c r="I51">
        <v>38.744435653766537</v>
      </c>
      <c r="J51">
        <v>29.694842468922491</v>
      </c>
      <c r="K51">
        <v>24.957524489944369</v>
      </c>
      <c r="L51">
        <v>18.950547334659255</v>
      </c>
      <c r="M51">
        <v>295.96710816860582</v>
      </c>
      <c r="N51">
        <v>301.22928028349838</v>
      </c>
      <c r="O51">
        <v>357.26551086391584</v>
      </c>
      <c r="P51">
        <v>380.82597809891547</v>
      </c>
    </row>
    <row r="52" spans="1:16">
      <c r="A52" s="46">
        <v>39873</v>
      </c>
      <c r="B52" s="5">
        <v>1004</v>
      </c>
      <c r="C52" s="5">
        <v>86.612903225806448</v>
      </c>
      <c r="D52">
        <v>297.79516129032254</v>
      </c>
      <c r="E52" s="5">
        <v>306.408064516129</v>
      </c>
      <c r="F52" s="45">
        <v>302.10161290322577</v>
      </c>
      <c r="G52">
        <v>299.64192372448349</v>
      </c>
      <c r="H52">
        <v>0.95683822571930111</v>
      </c>
      <c r="I52">
        <v>39.894312601697692</v>
      </c>
      <c r="J52">
        <v>34.553622366309128</v>
      </c>
      <c r="K52">
        <v>25.736872972752064</v>
      </c>
      <c r="L52">
        <v>22.168649034133448</v>
      </c>
      <c r="M52">
        <v>298.98290881972281</v>
      </c>
      <c r="N52">
        <v>301.75975167091065</v>
      </c>
      <c r="O52">
        <v>367.64818185061506</v>
      </c>
      <c r="P52">
        <v>399.87193481677184</v>
      </c>
    </row>
    <row r="53" spans="1:16">
      <c r="A53" s="46">
        <v>39904</v>
      </c>
      <c r="B53" s="5">
        <v>1005.1</v>
      </c>
      <c r="C53" s="5">
        <v>86.63333333333334</v>
      </c>
      <c r="D53">
        <v>296.91666666666663</v>
      </c>
      <c r="E53" s="5">
        <v>305.25</v>
      </c>
      <c r="F53" s="45">
        <v>301.08333333333331</v>
      </c>
      <c r="G53">
        <v>298.64591449042535</v>
      </c>
      <c r="H53">
        <v>0.95420412754008332</v>
      </c>
      <c r="I53">
        <v>37.606183457927507</v>
      </c>
      <c r="J53">
        <v>32.579490269051199</v>
      </c>
      <c r="K53">
        <v>24.175780274157479</v>
      </c>
      <c r="L53">
        <v>20.836029019323956</v>
      </c>
      <c r="M53">
        <v>298.00147563368881</v>
      </c>
      <c r="N53">
        <v>300.64907192423129</v>
      </c>
      <c r="O53">
        <v>362.18606712208015</v>
      </c>
      <c r="P53">
        <v>393.82316671060789</v>
      </c>
    </row>
    <row r="54" spans="1:16">
      <c r="A54" s="46">
        <v>39934</v>
      </c>
      <c r="B54" s="5">
        <v>1005.3</v>
      </c>
      <c r="C54" s="5">
        <v>88.354838709677423</v>
      </c>
      <c r="D54">
        <v>296.53709677419351</v>
      </c>
      <c r="E54" s="5">
        <v>304.79516129032254</v>
      </c>
      <c r="F54" s="45">
        <v>300.66612903225803</v>
      </c>
      <c r="G54">
        <v>298.5668125494222</v>
      </c>
      <c r="H54">
        <v>0.95398443685519307</v>
      </c>
      <c r="I54">
        <v>36.702224824045295</v>
      </c>
      <c r="J54">
        <v>32.428191546148412</v>
      </c>
      <c r="K54">
        <v>23.567762965039428</v>
      </c>
      <c r="L54">
        <v>20.731777938978759</v>
      </c>
      <c r="M54">
        <v>298.00560148594428</v>
      </c>
      <c r="N54">
        <v>300.21550747355343</v>
      </c>
      <c r="O54">
        <v>361.32019915278818</v>
      </c>
      <c r="P54">
        <v>393.98090352386316</v>
      </c>
    </row>
    <row r="55" spans="1:16">
      <c r="A55" s="46">
        <v>39965</v>
      </c>
      <c r="B55" s="5">
        <v>1006.7</v>
      </c>
      <c r="C55" s="5">
        <v>88.033333333333331</v>
      </c>
      <c r="D55">
        <v>296.68333333333334</v>
      </c>
      <c r="E55" s="5">
        <v>303.34999999999997</v>
      </c>
      <c r="F55" s="45">
        <v>300.01666666666665</v>
      </c>
      <c r="G55">
        <v>297.86635102854871</v>
      </c>
      <c r="H55">
        <v>0.95199238240267658</v>
      </c>
      <c r="I55">
        <v>35.332674258736255</v>
      </c>
      <c r="J55">
        <v>31.104530905774151</v>
      </c>
      <c r="K55">
        <v>22.623638685742396</v>
      </c>
      <c r="L55">
        <v>19.830027609113312</v>
      </c>
      <c r="M55">
        <v>297.29849946222669</v>
      </c>
      <c r="N55">
        <v>299.44860728674684</v>
      </c>
      <c r="O55">
        <v>357.65331342236442</v>
      </c>
      <c r="P55">
        <v>389.97308054667388</v>
      </c>
    </row>
    <row r="56" spans="1:16">
      <c r="A56" s="46">
        <v>39995</v>
      </c>
      <c r="B56" s="5">
        <v>1007.3</v>
      </c>
      <c r="C56" s="5">
        <v>89.129032258064512</v>
      </c>
      <c r="D56">
        <v>296.14999999999998</v>
      </c>
      <c r="E56" s="5">
        <v>302.05322580645156</v>
      </c>
      <c r="F56" s="45">
        <v>299.10161290322577</v>
      </c>
      <c r="G56">
        <v>297.1715909096157</v>
      </c>
      <c r="H56">
        <v>0.94996761575402966</v>
      </c>
      <c r="I56">
        <v>33.478678912426716</v>
      </c>
      <c r="J56">
        <v>29.839222527430646</v>
      </c>
      <c r="K56">
        <v>21.382499512238049</v>
      </c>
      <c r="L56">
        <v>18.98705468609646</v>
      </c>
      <c r="M56">
        <v>296.66267940034379</v>
      </c>
      <c r="N56">
        <v>298.48466017958282</v>
      </c>
      <c r="O56">
        <v>353.94590999379892</v>
      </c>
      <c r="P56">
        <v>386.41563675742066</v>
      </c>
    </row>
    <row r="57" spans="1:16">
      <c r="A57" s="46">
        <v>40026</v>
      </c>
      <c r="B57" s="5">
        <v>1006.9</v>
      </c>
      <c r="C57" s="5">
        <v>90.483870967741936</v>
      </c>
      <c r="D57">
        <v>296.21451612903223</v>
      </c>
      <c r="E57" s="5">
        <v>301.21451612903223</v>
      </c>
      <c r="F57" s="45">
        <v>298.71451612903223</v>
      </c>
      <c r="G57">
        <v>297.04073444926627</v>
      </c>
      <c r="H57">
        <v>0.94960245775359919</v>
      </c>
      <c r="I57">
        <v>32.720267439554611</v>
      </c>
      <c r="J57">
        <v>29.606564570306674</v>
      </c>
      <c r="K57">
        <v>20.89042099643256</v>
      </c>
      <c r="L57">
        <v>18.842237447033767</v>
      </c>
      <c r="M57">
        <v>296.59494147753514</v>
      </c>
      <c r="N57">
        <v>298.13195138280531</v>
      </c>
      <c r="O57">
        <v>353.07908164909281</v>
      </c>
      <c r="P57">
        <v>385.99699740723401</v>
      </c>
    </row>
    <row r="58" spans="1:16">
      <c r="A58" s="46">
        <v>40057</v>
      </c>
      <c r="B58" s="5">
        <v>1007.5</v>
      </c>
      <c r="C58" s="5">
        <v>87.766666666666666</v>
      </c>
      <c r="D58">
        <v>296.18333333333334</v>
      </c>
      <c r="E58" s="5">
        <v>302.88333333333333</v>
      </c>
      <c r="F58" s="45">
        <v>299.5333333333333</v>
      </c>
      <c r="G58">
        <v>297.34009603117499</v>
      </c>
      <c r="H58">
        <v>0.9504491261321798</v>
      </c>
      <c r="I58">
        <v>34.342546528895326</v>
      </c>
      <c r="J58">
        <v>30.141308336860465</v>
      </c>
      <c r="K58">
        <v>21.949206254742265</v>
      </c>
      <c r="L58">
        <v>19.181278793741487</v>
      </c>
      <c r="M58">
        <v>296.76604901907649</v>
      </c>
      <c r="N58">
        <v>298.89867852258141</v>
      </c>
      <c r="O58">
        <v>355.03735392245699</v>
      </c>
      <c r="P58">
        <v>386.99310537774005</v>
      </c>
    </row>
    <row r="59" spans="1:16">
      <c r="A59" s="46">
        <v>40087</v>
      </c>
      <c r="B59" s="5">
        <v>1006.2</v>
      </c>
      <c r="C59" s="5">
        <v>87.193548387096769</v>
      </c>
      <c r="D59">
        <v>296.408064516129</v>
      </c>
      <c r="E59" s="5">
        <v>303.11774193548388</v>
      </c>
      <c r="F59" s="45">
        <v>299.76290322580644</v>
      </c>
      <c r="G59">
        <v>297.45658244962391</v>
      </c>
      <c r="H59">
        <v>0.95084830687080235</v>
      </c>
      <c r="I59">
        <v>34.809773451300117</v>
      </c>
      <c r="J59" s="22">
        <v>30.351876657698131</v>
      </c>
      <c r="K59">
        <v>22.288297948424638</v>
      </c>
      <c r="L59">
        <v>19.345179104440017</v>
      </c>
      <c r="M59">
        <v>296.85417491276576</v>
      </c>
      <c r="N59">
        <v>299.23744165427991</v>
      </c>
      <c r="O59">
        <v>355.94733751402447</v>
      </c>
      <c r="P59">
        <v>387.14254834897025</v>
      </c>
    </row>
    <row r="60" spans="1:16">
      <c r="A60" s="46">
        <v>40118</v>
      </c>
      <c r="B60" s="5">
        <v>1005.6</v>
      </c>
      <c r="C60" s="5">
        <v>86.533333333333331</v>
      </c>
      <c r="D60">
        <v>296.18333333333334</v>
      </c>
      <c r="E60" s="5">
        <v>303.58333333333331</v>
      </c>
      <c r="F60" s="45">
        <v>299.88333333333333</v>
      </c>
      <c r="G60">
        <v>297.44808723479952</v>
      </c>
      <c r="H60">
        <v>0.9508519364339012</v>
      </c>
      <c r="I60">
        <v>35.057083136715534</v>
      </c>
      <c r="J60" s="22">
        <v>30.336062607637842</v>
      </c>
      <c r="K60">
        <v>22.466244016300873</v>
      </c>
      <c r="L60">
        <v>19.346681587060061</v>
      </c>
      <c r="M60">
        <v>296.81449225661686</v>
      </c>
      <c r="N60">
        <v>299.4083504445606</v>
      </c>
      <c r="O60">
        <v>356.16615155426655</v>
      </c>
      <c r="P60">
        <v>386.71502482200623</v>
      </c>
    </row>
    <row r="61" spans="1:16">
      <c r="A61" s="46">
        <v>40148</v>
      </c>
      <c r="B61" s="17">
        <v>1005.6</v>
      </c>
      <c r="C61" s="17">
        <v>65.774193548387103</v>
      </c>
      <c r="D61">
        <v>296.08333333333331</v>
      </c>
      <c r="E61" s="5">
        <v>303.48333333333329</v>
      </c>
      <c r="F61" s="45">
        <v>299.7833333333333</v>
      </c>
      <c r="G61">
        <v>292.85357996162111</v>
      </c>
      <c r="H61">
        <v>0.93552128760054165</v>
      </c>
      <c r="I61">
        <v>34.851620414703646</v>
      </c>
      <c r="J61">
        <v>22.92337226631637</v>
      </c>
      <c r="K61">
        <v>22.329846544367651</v>
      </c>
      <c r="L61">
        <v>14.508994562496888</v>
      </c>
      <c r="M61">
        <v>291.20305995303158</v>
      </c>
      <c r="N61">
        <v>299.30786266913913</v>
      </c>
      <c r="O61">
        <v>341.84945655245929</v>
      </c>
      <c r="P61">
        <v>355.95536220921235</v>
      </c>
    </row>
    <row r="62" spans="1:16">
      <c r="A62" s="46">
        <v>40179</v>
      </c>
      <c r="B62" s="5">
        <v>1005.5</v>
      </c>
      <c r="C62" s="5">
        <v>65.258064516129039</v>
      </c>
      <c r="D62">
        <v>297.47258064516126</v>
      </c>
      <c r="E62" s="5">
        <v>307.08548387096772</v>
      </c>
      <c r="F62" s="45">
        <v>302.27903225806449</v>
      </c>
      <c r="G62">
        <v>295.09290331612101</v>
      </c>
      <c r="H62">
        <v>0.94352456215405622</v>
      </c>
      <c r="I62">
        <v>40.305131314882352</v>
      </c>
      <c r="J62">
        <v>26.302348596776454</v>
      </c>
      <c r="K62">
        <v>25.972560917225184</v>
      </c>
      <c r="L62">
        <v>16.706812698430863</v>
      </c>
      <c r="M62">
        <v>293.35364138034288</v>
      </c>
      <c r="N62">
        <v>301.80842517932189</v>
      </c>
      <c r="O62">
        <v>351.30390401619866</v>
      </c>
      <c r="P62">
        <v>366.07518483101478</v>
      </c>
    </row>
    <row r="63" spans="1:16">
      <c r="A63" s="46">
        <v>40210</v>
      </c>
      <c r="B63" s="5">
        <v>1004.8</v>
      </c>
      <c r="C63" s="5">
        <v>75</v>
      </c>
      <c r="D63">
        <v>298.1142857142857</v>
      </c>
      <c r="E63" s="5">
        <v>306.32857142857142</v>
      </c>
      <c r="F63" s="45">
        <v>302.22142857142853</v>
      </c>
      <c r="G63">
        <v>297.33789155489393</v>
      </c>
      <c r="H63">
        <v>0.95055867548527195</v>
      </c>
      <c r="I63">
        <v>40.171347030749743</v>
      </c>
      <c r="J63">
        <v>30.128510273062307</v>
      </c>
      <c r="K63">
        <v>25.901545258693332</v>
      </c>
      <c r="L63">
        <v>19.225995355405807</v>
      </c>
      <c r="M63">
        <v>296.11548983465377</v>
      </c>
      <c r="N63">
        <v>301.8109023927608</v>
      </c>
      <c r="O63">
        <v>358.81768835344752</v>
      </c>
      <c r="P63">
        <v>381.69464059410132</v>
      </c>
    </row>
    <row r="64" spans="1:16">
      <c r="A64" s="46">
        <v>40238</v>
      </c>
      <c r="B64" s="5">
        <v>1005</v>
      </c>
      <c r="C64" s="5">
        <v>85.774193548387103</v>
      </c>
      <c r="D64">
        <v>297.8274193548387</v>
      </c>
      <c r="E64" s="5">
        <v>306.14999999999998</v>
      </c>
      <c r="F64" s="45">
        <v>301.98870967741931</v>
      </c>
      <c r="G64">
        <v>299.36626290166902</v>
      </c>
      <c r="H64">
        <v>0.95609448509424688</v>
      </c>
      <c r="I64">
        <v>39.634783505018838</v>
      </c>
      <c r="J64">
        <v>33.996415916079066</v>
      </c>
      <c r="K64">
        <v>25.536083002991365</v>
      </c>
      <c r="L64">
        <v>21.776182038784544</v>
      </c>
      <c r="M64">
        <v>298.66997306888015</v>
      </c>
      <c r="N64">
        <v>301.56176866136281</v>
      </c>
      <c r="O64">
        <v>366.19842830214316</v>
      </c>
      <c r="P64">
        <v>398.04028097484274</v>
      </c>
    </row>
    <row r="65" spans="1:16">
      <c r="A65" s="46">
        <v>40269</v>
      </c>
      <c r="B65" s="5">
        <v>1004.5</v>
      </c>
      <c r="C65" s="5">
        <v>88.1666666666667</v>
      </c>
      <c r="D65">
        <v>297.58333333333331</v>
      </c>
      <c r="E65" s="5">
        <v>306.2833333333333</v>
      </c>
      <c r="F65" s="45">
        <v>301.93333333333328</v>
      </c>
      <c r="G65">
        <v>299.77818350080827</v>
      </c>
      <c r="H65">
        <v>0.95716014003288497</v>
      </c>
      <c r="I65">
        <v>39.50802848116782</v>
      </c>
      <c r="J65">
        <v>34.83291177756297</v>
      </c>
      <c r="K65">
        <v>25.46426208681924</v>
      </c>
      <c r="L65">
        <v>22.342746702898292</v>
      </c>
      <c r="M65">
        <v>299.19270269429683</v>
      </c>
      <c r="N65">
        <v>301.54909538439307</v>
      </c>
      <c r="O65">
        <v>367.9056729973031</v>
      </c>
      <c r="P65">
        <v>401.45132917283615</v>
      </c>
    </row>
    <row r="66" spans="1:16">
      <c r="A66" s="46">
        <v>40299</v>
      </c>
      <c r="B66" s="5">
        <v>1005.6</v>
      </c>
      <c r="C66" s="5">
        <v>88.870967741935488</v>
      </c>
      <c r="D66">
        <v>297.31129032258065</v>
      </c>
      <c r="E66" s="5">
        <v>304.63387096774193</v>
      </c>
      <c r="F66" s="45">
        <v>300.97258064516126</v>
      </c>
      <c r="G66">
        <v>298.96677571801598</v>
      </c>
      <c r="H66">
        <v>0.95503497940062521</v>
      </c>
      <c r="I66">
        <v>37.364345610759017</v>
      </c>
      <c r="J66">
        <v>33.206055534722935</v>
      </c>
      <c r="K66">
        <v>24.00190690579678</v>
      </c>
      <c r="L66">
        <v>21.239509438007534</v>
      </c>
      <c r="M66">
        <v>298.42506275237145</v>
      </c>
      <c r="N66">
        <v>300.49612633232226</v>
      </c>
      <c r="O66">
        <v>363.20549793064544</v>
      </c>
      <c r="P66">
        <v>396.74045768943716</v>
      </c>
    </row>
    <row r="67" spans="1:16">
      <c r="A67" s="46">
        <v>40330</v>
      </c>
      <c r="B67" s="5">
        <v>1003.1</v>
      </c>
      <c r="C67" s="5">
        <v>88.833333333333329</v>
      </c>
      <c r="D67">
        <v>296.61666666666662</v>
      </c>
      <c r="E67" s="5">
        <v>303.14999999999998</v>
      </c>
      <c r="F67" s="45">
        <v>299.88333333333333</v>
      </c>
      <c r="G67">
        <v>297.88647867759994</v>
      </c>
      <c r="H67">
        <v>0.95221818658091217</v>
      </c>
      <c r="I67">
        <v>35.057083136715534</v>
      </c>
      <c r="J67">
        <v>31.142375519782298</v>
      </c>
      <c r="K67">
        <v>22.524263768382468</v>
      </c>
      <c r="L67">
        <v>19.928464795363336</v>
      </c>
      <c r="M67">
        <v>297.35581105665142</v>
      </c>
      <c r="N67">
        <v>299.62001880029396</v>
      </c>
      <c r="O67">
        <v>358.16285558675924</v>
      </c>
      <c r="P67">
        <v>389.43035828613165</v>
      </c>
    </row>
    <row r="68" spans="1:16">
      <c r="A68" s="46">
        <v>40360</v>
      </c>
      <c r="B68" s="5">
        <v>1007.3</v>
      </c>
      <c r="C68" s="5">
        <v>89.612903225806448</v>
      </c>
      <c r="D68">
        <v>296.44032258064516</v>
      </c>
      <c r="E68" s="5">
        <v>301.98870967741931</v>
      </c>
      <c r="F68" s="45">
        <v>299.21451612903223</v>
      </c>
      <c r="G68">
        <v>297.37313183453659</v>
      </c>
      <c r="H68">
        <v>0.95055633206803714</v>
      </c>
      <c r="I68">
        <v>33.702747961939863</v>
      </c>
      <c r="J68">
        <v>30.202010915570625</v>
      </c>
      <c r="K68">
        <v>21.53056421020823</v>
      </c>
      <c r="L68">
        <v>19.225036730204859</v>
      </c>
      <c r="M68">
        <v>296.88422724353313</v>
      </c>
      <c r="N68">
        <v>298.59737182476886</v>
      </c>
      <c r="O68">
        <v>354.78951570857993</v>
      </c>
      <c r="P68">
        <v>387.74221674845415</v>
      </c>
    </row>
    <row r="69" spans="1:16">
      <c r="A69" s="46">
        <v>40391</v>
      </c>
      <c r="B69" s="5">
        <v>1007.4</v>
      </c>
      <c r="C69" s="5">
        <v>91.096774193548384</v>
      </c>
      <c r="D69">
        <v>296.18225806451608</v>
      </c>
      <c r="E69" s="5">
        <v>301.3758064516129</v>
      </c>
      <c r="F69" s="45">
        <v>298.77903225806449</v>
      </c>
      <c r="G69">
        <v>297.21684066714613</v>
      </c>
      <c r="H69">
        <v>0.95009714181553162</v>
      </c>
      <c r="I69">
        <v>32.845619511901582</v>
      </c>
      <c r="J69">
        <v>29.921299839229054</v>
      </c>
      <c r="K69">
        <v>20.962390993087237</v>
      </c>
      <c r="L69">
        <v>19.038932365425854</v>
      </c>
      <c r="M69">
        <v>296.79690431432505</v>
      </c>
      <c r="N69">
        <v>298.15435158260885</v>
      </c>
      <c r="O69">
        <v>353.68620684378897</v>
      </c>
      <c r="P69">
        <v>387.33878535177075</v>
      </c>
    </row>
    <row r="70" spans="1:16">
      <c r="A70" s="46">
        <v>40422</v>
      </c>
      <c r="B70" s="5">
        <v>1006.8</v>
      </c>
      <c r="C70" s="5">
        <v>88.033333333333331</v>
      </c>
      <c r="D70">
        <v>296.11666666666662</v>
      </c>
      <c r="E70" s="5">
        <v>302.08333333333331</v>
      </c>
      <c r="F70" s="45">
        <v>299.09999999999997</v>
      </c>
      <c r="G70">
        <v>296.96420772783665</v>
      </c>
      <c r="H70">
        <v>0.9493782451093461</v>
      </c>
      <c r="I70">
        <v>33.475487354582391</v>
      </c>
      <c r="J70">
        <v>29.469587367817368</v>
      </c>
      <c r="K70">
        <v>21.391374201950892</v>
      </c>
      <c r="L70">
        <v>18.754352692040442</v>
      </c>
      <c r="M70">
        <v>296.4070135468329</v>
      </c>
      <c r="N70">
        <v>298.52508643937983</v>
      </c>
      <c r="O70">
        <v>353.31021391793519</v>
      </c>
      <c r="P70">
        <v>384.73924337295307</v>
      </c>
    </row>
    <row r="71" spans="1:16">
      <c r="A71" s="46">
        <v>40452</v>
      </c>
      <c r="B71" s="5">
        <v>1006.8</v>
      </c>
      <c r="C71" s="5">
        <v>87.483870967741936</v>
      </c>
      <c r="D71">
        <v>296.60161290322577</v>
      </c>
      <c r="E71" s="5">
        <v>303.89193548387095</v>
      </c>
      <c r="F71" s="45">
        <v>300.24677419354839</v>
      </c>
      <c r="G71">
        <v>297.98787830731459</v>
      </c>
      <c r="H71">
        <v>0.95232778435648102</v>
      </c>
      <c r="I71">
        <v>35.81273135243913</v>
      </c>
      <c r="J71" s="22">
        <v>31.330363686391912</v>
      </c>
      <c r="K71">
        <v>22.939996474208687</v>
      </c>
      <c r="L71">
        <v>19.976579051365125</v>
      </c>
      <c r="M71">
        <v>297.39261040704878</v>
      </c>
      <c r="N71">
        <v>299.66985472162764</v>
      </c>
      <c r="O71">
        <v>358.36905729547277</v>
      </c>
      <c r="P71">
        <v>390.54023714950227</v>
      </c>
    </row>
    <row r="72" spans="1:16">
      <c r="A72" s="46">
        <v>40483</v>
      </c>
      <c r="B72" s="5">
        <v>1004.6</v>
      </c>
      <c r="C72" s="5">
        <v>81.3</v>
      </c>
      <c r="D72">
        <v>296.2833333333333</v>
      </c>
      <c r="E72" s="5">
        <v>303.91666666666663</v>
      </c>
      <c r="F72" s="45">
        <v>300.09999999999997</v>
      </c>
      <c r="G72">
        <v>296.6224028400942</v>
      </c>
      <c r="H72">
        <v>0.94845485421238351</v>
      </c>
      <c r="I72">
        <v>35.505875309160906</v>
      </c>
      <c r="J72" s="22">
        <v>28.866276626347815</v>
      </c>
      <c r="K72">
        <v>22.787868281715078</v>
      </c>
      <c r="L72">
        <v>18.400468942707821</v>
      </c>
      <c r="M72">
        <v>295.7446581143144</v>
      </c>
      <c r="N72">
        <v>299.70919998481639</v>
      </c>
      <c r="O72">
        <v>353.73763664934472</v>
      </c>
      <c r="P72">
        <v>379.96595193449826</v>
      </c>
    </row>
    <row r="73" spans="1:16">
      <c r="A73" s="46">
        <v>40513</v>
      </c>
      <c r="B73" s="17">
        <v>1004.1</v>
      </c>
      <c r="C73" s="17">
        <v>69.677419354838705</v>
      </c>
      <c r="D73">
        <v>297.3758064516129</v>
      </c>
      <c r="E73" s="5">
        <v>306.24677419354839</v>
      </c>
      <c r="F73" s="45">
        <v>301.81129032258065</v>
      </c>
      <c r="G73">
        <v>295.72437841616386</v>
      </c>
      <c r="H73">
        <v>0.9456686571999714</v>
      </c>
      <c r="I73">
        <v>39.229919743847006</v>
      </c>
      <c r="J73">
        <v>27.334395692486947</v>
      </c>
      <c r="K73">
        <v>25.288205824148754</v>
      </c>
      <c r="L73">
        <v>17.405582274684257</v>
      </c>
      <c r="M73">
        <v>294.23523531008982</v>
      </c>
      <c r="N73">
        <v>301.46077220380801</v>
      </c>
      <c r="O73">
        <v>352.95141292732308</v>
      </c>
      <c r="P73">
        <v>370.69885188213505</v>
      </c>
    </row>
    <row r="74" spans="1:16">
      <c r="A74" s="46">
        <v>40544</v>
      </c>
      <c r="B74" s="5">
        <v>1004.2</v>
      </c>
      <c r="C74" s="5">
        <v>71.935483870967744</v>
      </c>
      <c r="D74">
        <v>295.408064516129</v>
      </c>
      <c r="E74" s="5">
        <v>305.34354838709675</v>
      </c>
      <c r="F74" s="45">
        <v>300.3758064516129</v>
      </c>
      <c r="G74">
        <v>294.8732288260141</v>
      </c>
      <c r="H74">
        <v>0.94286974810004032</v>
      </c>
      <c r="I74">
        <v>36.084399996999423</v>
      </c>
      <c r="J74">
        <v>25.957487739777008</v>
      </c>
      <c r="K74">
        <v>23.182576818371867</v>
      </c>
      <c r="L74">
        <v>16.503861207387828</v>
      </c>
      <c r="M74">
        <v>293.53198253284262</v>
      </c>
      <c r="N74">
        <v>300.01837916669621</v>
      </c>
      <c r="O74">
        <v>348.52742311690503</v>
      </c>
      <c r="P74">
        <v>367.31381942362555</v>
      </c>
    </row>
    <row r="75" spans="1:16">
      <c r="A75" s="46">
        <v>40575</v>
      </c>
      <c r="B75" s="5">
        <v>1004.4</v>
      </c>
      <c r="C75" s="5">
        <v>80.785714285714292</v>
      </c>
      <c r="D75">
        <v>296.93571428571425</v>
      </c>
      <c r="E75" s="5">
        <v>305.1142857142857</v>
      </c>
      <c r="F75" s="45">
        <v>301.02499999999998</v>
      </c>
      <c r="G75">
        <v>297.41779167050845</v>
      </c>
      <c r="H75">
        <v>0.95081616694981086</v>
      </c>
      <c r="I75">
        <v>37.478638413878436</v>
      </c>
      <c r="J75">
        <v>30.277385747211795</v>
      </c>
      <c r="K75">
        <v>24.108050210041565</v>
      </c>
      <c r="L75">
        <v>19.33188423886282</v>
      </c>
      <c r="M75">
        <v>296.501208451092</v>
      </c>
      <c r="N75">
        <v>300.65008938778016</v>
      </c>
      <c r="O75">
        <v>357.67946006555411</v>
      </c>
      <c r="P75">
        <v>384.21826366375507</v>
      </c>
    </row>
    <row r="76" spans="1:16">
      <c r="A76" s="46">
        <v>40603</v>
      </c>
      <c r="B76" s="5">
        <v>1004.3</v>
      </c>
      <c r="C76" s="5">
        <v>86.612903225806448</v>
      </c>
      <c r="D76">
        <v>296.95645161290321</v>
      </c>
      <c r="E76" s="5">
        <v>304.79516129032254</v>
      </c>
      <c r="F76" s="45">
        <v>300.8758064516129</v>
      </c>
      <c r="G76">
        <v>298.43813852209092</v>
      </c>
      <c r="H76">
        <v>0.95368054671809377</v>
      </c>
      <c r="I76">
        <v>37.15414047666922</v>
      </c>
      <c r="J76">
        <v>32.180279735437693</v>
      </c>
      <c r="K76">
        <v>23.893770029334956</v>
      </c>
      <c r="L76">
        <v>20.58920127821608</v>
      </c>
      <c r="M76">
        <v>297.795478405479</v>
      </c>
      <c r="N76">
        <v>300.50970425998321</v>
      </c>
      <c r="O76">
        <v>361.26665540095803</v>
      </c>
      <c r="P76">
        <v>392.32778740236517</v>
      </c>
    </row>
    <row r="77" spans="1:16">
      <c r="A77" s="46">
        <v>40634</v>
      </c>
      <c r="B77" s="5">
        <v>1004.4</v>
      </c>
      <c r="C77" s="5">
        <v>88.833333333333329</v>
      </c>
      <c r="D77">
        <v>297.04999999999995</v>
      </c>
      <c r="E77" s="5">
        <v>305.14999999999998</v>
      </c>
      <c r="F77" s="45">
        <v>301.09999999999997</v>
      </c>
      <c r="G77">
        <v>299.08516052417787</v>
      </c>
      <c r="H77">
        <v>0.95539745364162354</v>
      </c>
      <c r="I77">
        <v>37.642694226503515</v>
      </c>
      <c r="J77">
        <v>33.43926003787729</v>
      </c>
      <c r="K77">
        <v>24.217687715663136</v>
      </c>
      <c r="L77">
        <v>21.42024461933433</v>
      </c>
      <c r="M77">
        <v>298.54022701816831</v>
      </c>
      <c r="N77">
        <v>300.72521631560107</v>
      </c>
      <c r="O77">
        <v>364.04449308157996</v>
      </c>
      <c r="P77">
        <v>397.16974986550463</v>
      </c>
    </row>
    <row r="78" spans="1:16">
      <c r="A78" s="46">
        <v>40664</v>
      </c>
      <c r="B78" s="5">
        <v>1005.8</v>
      </c>
      <c r="C78" s="5">
        <v>91.064516129032256</v>
      </c>
      <c r="D78">
        <v>297.02096774193546</v>
      </c>
      <c r="E78" s="5">
        <v>304.69838709677418</v>
      </c>
      <c r="F78" s="45">
        <v>300.8596774193548</v>
      </c>
      <c r="G78">
        <v>299.26727750469212</v>
      </c>
      <c r="H78">
        <v>0.95581044317999642</v>
      </c>
      <c r="I78">
        <v>37.119206569673651</v>
      </c>
      <c r="J78">
        <v>33.802425853609265</v>
      </c>
      <c r="K78">
        <v>23.833478548060516</v>
      </c>
      <c r="L78">
        <v>21.629781151082337</v>
      </c>
      <c r="M78">
        <v>298.82451490543275</v>
      </c>
      <c r="N78">
        <v>300.3665091740329</v>
      </c>
      <c r="O78">
        <v>364.21602184363763</v>
      </c>
      <c r="P78">
        <v>399.46322948996476</v>
      </c>
    </row>
    <row r="79" spans="1:16">
      <c r="A79" s="46">
        <v>40695</v>
      </c>
      <c r="B79" s="5">
        <v>1006.9</v>
      </c>
      <c r="C79" s="5">
        <v>92.36666666666666</v>
      </c>
      <c r="D79">
        <v>296.51666666666665</v>
      </c>
      <c r="E79" s="5">
        <v>302.7833333333333</v>
      </c>
      <c r="F79" s="45">
        <v>299.64999999999998</v>
      </c>
      <c r="G79">
        <v>298.30996063328581</v>
      </c>
      <c r="H79">
        <v>0.95321805906477519</v>
      </c>
      <c r="I79">
        <v>34.579302330648744</v>
      </c>
      <c r="J79">
        <v>31.939748919409222</v>
      </c>
      <c r="K79">
        <v>22.119542165611083</v>
      </c>
      <c r="L79">
        <v>20.375769795114298</v>
      </c>
      <c r="M79">
        <v>297.93641704134848</v>
      </c>
      <c r="N79">
        <v>299.06586285165656</v>
      </c>
      <c r="O79">
        <v>358.79430950231568</v>
      </c>
      <c r="P79">
        <v>394.14903839538101</v>
      </c>
    </row>
    <row r="80" spans="1:16">
      <c r="A80" s="46">
        <v>40725</v>
      </c>
      <c r="B80" s="5">
        <v>1007.2</v>
      </c>
      <c r="C80" s="5">
        <v>92.838709677419359</v>
      </c>
      <c r="D80">
        <v>295.63387096774193</v>
      </c>
      <c r="E80" s="5">
        <v>301.14999999999998</v>
      </c>
      <c r="F80" s="45">
        <v>298.39193548387095</v>
      </c>
      <c r="G80">
        <v>297.1491780932576</v>
      </c>
      <c r="H80">
        <v>0.94990964345864393</v>
      </c>
      <c r="I80">
        <v>32.099741643386189</v>
      </c>
      <c r="J80">
        <v>29.800985951504984</v>
      </c>
      <c r="K80">
        <v>20.474895928737695</v>
      </c>
      <c r="L80">
        <v>18.963922580075266</v>
      </c>
      <c r="M80">
        <v>296.80737110157804</v>
      </c>
      <c r="N80">
        <v>297.78483528370771</v>
      </c>
      <c r="O80">
        <v>353.00392161237278</v>
      </c>
      <c r="P80">
        <v>387.44580323740064</v>
      </c>
    </row>
    <row r="81" spans="1:16">
      <c r="A81" s="46">
        <v>40756</v>
      </c>
      <c r="B81" s="5">
        <v>1007.6</v>
      </c>
      <c r="C81" s="5">
        <v>92.870967741935488</v>
      </c>
      <c r="D81">
        <v>296.14999999999998</v>
      </c>
      <c r="E81" s="5">
        <v>300.79516129032254</v>
      </c>
      <c r="F81" s="45">
        <v>298.47258064516126</v>
      </c>
      <c r="G81">
        <v>297.23486463339816</v>
      </c>
      <c r="H81">
        <v>0.95014163182442368</v>
      </c>
      <c r="I81">
        <v>32.253903268135765</v>
      </c>
      <c r="J81">
        <v>29.954512099665443</v>
      </c>
      <c r="K81">
        <v>20.56804275210775</v>
      </c>
      <c r="L81">
        <v>19.05681366222213</v>
      </c>
      <c r="M81">
        <v>296.89372225758609</v>
      </c>
      <c r="N81">
        <v>297.83175970916898</v>
      </c>
      <c r="O81">
        <v>353.33570931113576</v>
      </c>
      <c r="P81">
        <v>388.0574670474258</v>
      </c>
    </row>
    <row r="82" spans="1:16">
      <c r="A82" s="46">
        <v>40787</v>
      </c>
      <c r="B82" s="5">
        <v>1007.5</v>
      </c>
      <c r="C82" s="5">
        <v>91.566666666666663</v>
      </c>
      <c r="D82">
        <v>296.31666666666666</v>
      </c>
      <c r="E82" s="5">
        <v>302.25</v>
      </c>
      <c r="F82" s="45">
        <v>299.2833333333333</v>
      </c>
      <c r="G82">
        <v>297.80132868165288</v>
      </c>
      <c r="H82">
        <v>0.95177460397502933</v>
      </c>
      <c r="I82">
        <v>33.839963444613034</v>
      </c>
      <c r="J82">
        <v>30.986126527450665</v>
      </c>
      <c r="K82">
        <v>21.616828537101693</v>
      </c>
      <c r="L82">
        <v>19.735962426979548</v>
      </c>
      <c r="M82">
        <v>297.3967651126178</v>
      </c>
      <c r="N82">
        <v>298.64930713928862</v>
      </c>
      <c r="O82">
        <v>356.36670079599992</v>
      </c>
      <c r="P82">
        <v>390.95864925482221</v>
      </c>
    </row>
    <row r="83" spans="1:16">
      <c r="A83" s="46">
        <v>40817</v>
      </c>
      <c r="B83" s="5">
        <v>1005.9</v>
      </c>
      <c r="C83" s="5">
        <v>92.41935483870968</v>
      </c>
      <c r="D83">
        <v>296.27903225806449</v>
      </c>
      <c r="E83" s="5">
        <v>302.92419354838705</v>
      </c>
      <c r="F83" s="45">
        <v>299.60161290322577</v>
      </c>
      <c r="G83">
        <v>298.27162634868449</v>
      </c>
      <c r="H83">
        <v>0.95315885458423577</v>
      </c>
      <c r="I83">
        <v>34.480936667119757</v>
      </c>
      <c r="J83" s="22">
        <v>31.867059210096162</v>
      </c>
      <c r="K83">
        <v>22.077092151422448</v>
      </c>
      <c r="L83">
        <v>20.348752066670304</v>
      </c>
      <c r="M83">
        <v>297.90081998268818</v>
      </c>
      <c r="N83">
        <v>299.10189130613111</v>
      </c>
      <c r="O83">
        <v>358.75954898288973</v>
      </c>
      <c r="P83">
        <v>393.67155207830979</v>
      </c>
    </row>
    <row r="84" spans="1:16">
      <c r="A84" s="46">
        <v>40848</v>
      </c>
      <c r="B84" s="5">
        <v>1005.6</v>
      </c>
      <c r="C84" s="5">
        <v>88.433333333333337</v>
      </c>
      <c r="D84">
        <v>296.68333333333334</v>
      </c>
      <c r="E84" s="5">
        <v>304.81666666666666</v>
      </c>
      <c r="F84" s="45">
        <v>300.75</v>
      </c>
      <c r="G84">
        <v>298.66433711769184</v>
      </c>
      <c r="H84">
        <v>0.95423272197884712</v>
      </c>
      <c r="I84">
        <v>36.88241345173445</v>
      </c>
      <c r="J84" s="22">
        <v>32.616347629150503</v>
      </c>
      <c r="K84">
        <v>23.680539109766976</v>
      </c>
      <c r="L84">
        <v>20.849671713878546</v>
      </c>
      <c r="M84">
        <v>298.10564132147113</v>
      </c>
      <c r="N84">
        <v>300.27384580500251</v>
      </c>
      <c r="O84">
        <v>361.7485174186553</v>
      </c>
      <c r="P84">
        <v>394.69101456313706</v>
      </c>
    </row>
    <row r="85" spans="1:16">
      <c r="A85" s="46">
        <v>40878</v>
      </c>
      <c r="B85" s="17">
        <v>1005.8</v>
      </c>
      <c r="C85" s="17">
        <v>80.161290322580641</v>
      </c>
      <c r="D85">
        <v>296.24677419354839</v>
      </c>
      <c r="E85" s="5">
        <v>305.8274193548387</v>
      </c>
      <c r="F85" s="45">
        <v>301.03709677419351</v>
      </c>
      <c r="G85">
        <v>297.30018664110435</v>
      </c>
      <c r="H85">
        <v>0.95040728539955555</v>
      </c>
      <c r="I85">
        <v>37.505056854077004</v>
      </c>
      <c r="J85">
        <v>30.064537510445597</v>
      </c>
      <c r="K85">
        <v>24.090821062993893</v>
      </c>
      <c r="L85">
        <v>19.164252109543504</v>
      </c>
      <c r="M85">
        <v>296.35353230042995</v>
      </c>
      <c r="N85">
        <v>300.54329525060922</v>
      </c>
      <c r="O85">
        <v>357.04550434929376</v>
      </c>
      <c r="P85">
        <v>383.67790786583214</v>
      </c>
    </row>
    <row r="86" spans="1:16">
      <c r="A86" s="46">
        <v>40909</v>
      </c>
      <c r="B86" s="5">
        <v>1005.7</v>
      </c>
      <c r="C86" s="5">
        <v>74.387096774193552</v>
      </c>
      <c r="D86">
        <v>295.05322580645156</v>
      </c>
      <c r="E86" s="5">
        <v>306.92419354838705</v>
      </c>
      <c r="F86" s="45">
        <v>300.98870967741931</v>
      </c>
      <c r="G86">
        <v>296.0134150747906</v>
      </c>
      <c r="H86">
        <v>0.94650937199894658</v>
      </c>
      <c r="I86">
        <v>37.399480265900763</v>
      </c>
      <c r="J86">
        <v>27.820387578441018</v>
      </c>
      <c r="K86">
        <v>24.022867143942047</v>
      </c>
      <c r="L86">
        <v>17.694863705475772</v>
      </c>
      <c r="M86">
        <v>294.7841498889814</v>
      </c>
      <c r="N86">
        <v>300.5032684272993</v>
      </c>
      <c r="O86">
        <v>352.63147387454609</v>
      </c>
      <c r="P86">
        <v>374.444515027796</v>
      </c>
    </row>
    <row r="87" spans="1:16">
      <c r="A87" s="46">
        <v>40940</v>
      </c>
      <c r="B87" s="5">
        <v>1004.5</v>
      </c>
      <c r="C87" s="5">
        <v>90.137931034482762</v>
      </c>
      <c r="D87">
        <v>296.79285714285714</v>
      </c>
      <c r="E87" s="5">
        <v>307.14999999999998</v>
      </c>
      <c r="F87" s="45">
        <v>301.97142857142853</v>
      </c>
      <c r="G87">
        <v>300.19169479228663</v>
      </c>
      <c r="H87">
        <v>0.95818165072096961</v>
      </c>
      <c r="I87">
        <v>39.595189573915945</v>
      </c>
      <c r="J87">
        <v>35.690284671109062</v>
      </c>
      <c r="K87">
        <v>25.522745656552036</v>
      </c>
      <c r="L87">
        <v>22.912947718896319</v>
      </c>
      <c r="M87">
        <v>299.69500990978042</v>
      </c>
      <c r="N87">
        <v>301.58720384348408</v>
      </c>
      <c r="O87">
        <v>369.69561280926143</v>
      </c>
      <c r="P87">
        <v>404.90850472609179</v>
      </c>
    </row>
    <row r="88" spans="1:16">
      <c r="A88" s="46">
        <v>40969</v>
      </c>
      <c r="B88" s="5">
        <v>1004.1</v>
      </c>
      <c r="C88" s="5">
        <v>88.41935483870968</v>
      </c>
      <c r="D88">
        <v>298.21451612903223</v>
      </c>
      <c r="E88" s="5">
        <v>306.89193548387095</v>
      </c>
      <c r="F88" s="45">
        <v>302.55322580645156</v>
      </c>
      <c r="G88">
        <v>300.43708921581151</v>
      </c>
      <c r="H88">
        <v>0.95878934153892215</v>
      </c>
      <c r="I88">
        <v>40.94727171058733</v>
      </c>
      <c r="J88">
        <v>36.205313470554799</v>
      </c>
      <c r="K88">
        <v>26.442301244441126</v>
      </c>
      <c r="L88">
        <v>23.265567145559391</v>
      </c>
      <c r="M88">
        <v>299.85514584116106</v>
      </c>
      <c r="N88">
        <v>302.20242504740065</v>
      </c>
      <c r="O88">
        <v>371.58099804784774</v>
      </c>
      <c r="P88">
        <v>405.85547826047514</v>
      </c>
    </row>
    <row r="89" spans="1:16">
      <c r="A89" s="46">
        <v>41000</v>
      </c>
      <c r="B89" s="5">
        <v>1004.3</v>
      </c>
      <c r="C89" s="5">
        <v>90.933333333333337</v>
      </c>
      <c r="D89">
        <v>297.04999999999995</v>
      </c>
      <c r="E89" s="5">
        <v>305.21666666666664</v>
      </c>
      <c r="F89" s="45">
        <v>301.13333333333333</v>
      </c>
      <c r="G89">
        <v>299.51329479295674</v>
      </c>
      <c r="H89">
        <v>0.9565044867829593</v>
      </c>
      <c r="I89">
        <v>37.715808342455141</v>
      </c>
      <c r="J89">
        <v>34.296241719405877</v>
      </c>
      <c r="K89">
        <v>24.269071972437033</v>
      </c>
      <c r="L89">
        <v>21.990877128177441</v>
      </c>
      <c r="M89">
        <v>299.06173324592731</v>
      </c>
      <c r="N89">
        <v>300.76706233866213</v>
      </c>
      <c r="O89">
        <v>365.82435277405</v>
      </c>
      <c r="P89">
        <v>400.62863803354799</v>
      </c>
    </row>
    <row r="90" spans="1:16">
      <c r="A90" s="46">
        <v>41030</v>
      </c>
      <c r="B90" s="5">
        <v>1005.4</v>
      </c>
      <c r="C90" s="5">
        <v>90.41935483870968</v>
      </c>
      <c r="D90">
        <v>296.47258064516126</v>
      </c>
      <c r="E90" s="5">
        <v>304.8596774193548</v>
      </c>
      <c r="F90" s="45">
        <v>300.66612903225803</v>
      </c>
      <c r="G90">
        <v>298.95597761299041</v>
      </c>
      <c r="H90">
        <v>0.9550168652255987</v>
      </c>
      <c r="I90">
        <v>36.702224824045295</v>
      </c>
      <c r="J90">
        <v>33.185914897354508</v>
      </c>
      <c r="K90">
        <v>23.565330032542938</v>
      </c>
      <c r="L90">
        <v>21.230553851241897</v>
      </c>
      <c r="M90">
        <v>298.48681314957042</v>
      </c>
      <c r="N90">
        <v>300.20709895174673</v>
      </c>
      <c r="O90">
        <v>362.80832996971219</v>
      </c>
      <c r="P90">
        <v>397.14991947459362</v>
      </c>
    </row>
    <row r="91" spans="1:16">
      <c r="A91" s="46">
        <v>41061</v>
      </c>
      <c r="B91" s="5">
        <v>1007</v>
      </c>
      <c r="C91" s="5">
        <v>91.566666666666663</v>
      </c>
      <c r="D91">
        <v>296.51666666666665</v>
      </c>
      <c r="E91" s="5">
        <v>303.48333333333329</v>
      </c>
      <c r="F91" s="45">
        <v>300</v>
      </c>
      <c r="G91">
        <v>298.51011508886404</v>
      </c>
      <c r="H91">
        <v>0.95375753231483185</v>
      </c>
      <c r="I91">
        <v>35.298122497777477</v>
      </c>
      <c r="J91">
        <v>32.321314167131575</v>
      </c>
      <c r="K91">
        <v>22.593733487864384</v>
      </c>
      <c r="L91">
        <v>20.625143511118022</v>
      </c>
      <c r="M91">
        <v>298.09840696544791</v>
      </c>
      <c r="N91">
        <v>299.40678438871697</v>
      </c>
      <c r="O91">
        <v>359.97139701745738</v>
      </c>
      <c r="P91">
        <v>395.14947569638156</v>
      </c>
    </row>
    <row r="92" spans="1:16">
      <c r="A92" s="46">
        <v>41091</v>
      </c>
      <c r="B92" s="5">
        <v>1007.3</v>
      </c>
      <c r="C92" s="5">
        <v>91.967741935483872</v>
      </c>
      <c r="D92">
        <v>296.21451612903223</v>
      </c>
      <c r="E92" s="5">
        <v>301.11774193548388</v>
      </c>
      <c r="F92" s="45">
        <v>298.66612903225803</v>
      </c>
      <c r="G92">
        <v>297.26369513396457</v>
      </c>
      <c r="H92">
        <v>0.95023973750674895</v>
      </c>
      <c r="I92">
        <v>32.626527233269691</v>
      </c>
      <c r="J92">
        <v>30.005880368403837</v>
      </c>
      <c r="K92">
        <v>20.820019945421691</v>
      </c>
      <c r="L92">
        <v>19.096357010488621</v>
      </c>
      <c r="M92">
        <v>296.88227828815627</v>
      </c>
      <c r="N92">
        <v>298.05009351046056</v>
      </c>
      <c r="O92">
        <v>353.72505620115084</v>
      </c>
      <c r="P92">
        <v>387.86233371620904</v>
      </c>
    </row>
    <row r="93" spans="1:16">
      <c r="A93" s="46">
        <v>41122</v>
      </c>
      <c r="B93" s="5">
        <v>1008</v>
      </c>
      <c r="C93" s="5">
        <v>92.451612903225808</v>
      </c>
      <c r="D93">
        <v>296.08548387096772</v>
      </c>
      <c r="E93" s="5">
        <v>301.50483870967741</v>
      </c>
      <c r="F93" s="45">
        <v>298.79516129032254</v>
      </c>
      <c r="G93">
        <v>297.47892703247248</v>
      </c>
      <c r="H93">
        <v>0.95083112835455819</v>
      </c>
      <c r="I93">
        <v>32.877022853961037</v>
      </c>
      <c r="J93">
        <v>30.395337903049139</v>
      </c>
      <c r="K93">
        <v>20.970197999360323</v>
      </c>
      <c r="L93">
        <v>19.338070948852156</v>
      </c>
      <c r="M93">
        <v>297.11703033571291</v>
      </c>
      <c r="N93">
        <v>298.120109484963</v>
      </c>
      <c r="O93">
        <v>354.52522833729364</v>
      </c>
      <c r="P93">
        <v>389.45803762428039</v>
      </c>
    </row>
    <row r="94" spans="1:16">
      <c r="A94" s="46">
        <v>41153</v>
      </c>
      <c r="B94" s="5">
        <v>1007.9</v>
      </c>
      <c r="C94" s="5">
        <v>91.833333333333329</v>
      </c>
      <c r="D94">
        <v>296.01666666666665</v>
      </c>
      <c r="E94" s="5">
        <v>302.25</v>
      </c>
      <c r="F94" s="45">
        <v>299.13333333333333</v>
      </c>
      <c r="G94">
        <v>297.70157793135638</v>
      </c>
      <c r="H94">
        <v>0.95147313205066364</v>
      </c>
      <c r="I94">
        <v>33.541500127950485</v>
      </c>
      <c r="J94">
        <v>30.802277617501193</v>
      </c>
      <c r="K94">
        <v>21.410812177777366</v>
      </c>
      <c r="L94">
        <v>19.607140791448405</v>
      </c>
      <c r="M94">
        <v>297.30997964461596</v>
      </c>
      <c r="N94">
        <v>298.46597316775586</v>
      </c>
      <c r="O94">
        <v>355.75449269004645</v>
      </c>
      <c r="P94">
        <v>390.55306351308445</v>
      </c>
    </row>
    <row r="95" spans="1:16">
      <c r="A95" s="46">
        <v>41183</v>
      </c>
      <c r="B95" s="5">
        <v>1005.7</v>
      </c>
      <c r="C95" s="5">
        <v>90.548387096774192</v>
      </c>
      <c r="D95">
        <v>296.64999999999998</v>
      </c>
      <c r="E95" s="5">
        <v>303.47258064516126</v>
      </c>
      <c r="F95" s="45">
        <v>300.06129032258065</v>
      </c>
      <c r="G95">
        <v>298.38270963365943</v>
      </c>
      <c r="H95">
        <v>0.95346992547428644</v>
      </c>
      <c r="I95">
        <v>35.425328876672964</v>
      </c>
      <c r="J95" s="22">
        <v>32.077063921555165</v>
      </c>
      <c r="K95">
        <v>22.708509721185653</v>
      </c>
      <c r="L95">
        <v>20.491476430956034</v>
      </c>
      <c r="M95">
        <v>297.92580412907563</v>
      </c>
      <c r="N95">
        <v>299.57772536904821</v>
      </c>
      <c r="O95">
        <v>359.78931890530055</v>
      </c>
      <c r="P95">
        <v>393.68776867176246</v>
      </c>
    </row>
    <row r="96" spans="1:16">
      <c r="A96" s="46">
        <v>41214</v>
      </c>
      <c r="B96" s="5">
        <v>1004.5</v>
      </c>
      <c r="C96" s="5">
        <v>86.8</v>
      </c>
      <c r="D96">
        <v>296.85666666666663</v>
      </c>
      <c r="E96" s="5">
        <v>304.12666666666667</v>
      </c>
      <c r="F96" s="45">
        <v>300.49166666666667</v>
      </c>
      <c r="G96">
        <v>298.09705188767316</v>
      </c>
      <c r="H96">
        <v>0.95273737923975055</v>
      </c>
      <c r="I96">
        <v>36.329863204316403</v>
      </c>
      <c r="J96" s="22">
        <v>31.534321261346637</v>
      </c>
      <c r="K96">
        <v>23.33896095160928</v>
      </c>
      <c r="L96">
        <v>20.158369635757822</v>
      </c>
      <c r="M96">
        <v>297.46783984786026</v>
      </c>
      <c r="N96">
        <v>300.10902816108648</v>
      </c>
      <c r="O96">
        <v>359.46722013946817</v>
      </c>
      <c r="P96">
        <v>390.36891444792121</v>
      </c>
    </row>
    <row r="97" spans="1:16">
      <c r="A97" s="46">
        <v>41244</v>
      </c>
      <c r="B97" s="17">
        <v>1004.6</v>
      </c>
      <c r="C97" s="17">
        <v>76.129032258064512</v>
      </c>
      <c r="D97">
        <v>296.51451612903224</v>
      </c>
      <c r="E97" s="5">
        <v>305.20161290322579</v>
      </c>
      <c r="F97" s="45">
        <v>300.85806451612899</v>
      </c>
      <c r="G97">
        <v>296.26977805405716</v>
      </c>
      <c r="H97">
        <v>0.94736866612074411</v>
      </c>
      <c r="I97">
        <v>37.115714752269604</v>
      </c>
      <c r="J97">
        <v>28.255834456566536</v>
      </c>
      <c r="K97">
        <v>23.860709115867554</v>
      </c>
      <c r="L97">
        <v>18.000088470000577</v>
      </c>
      <c r="M97">
        <v>295.12983598903372</v>
      </c>
      <c r="N97">
        <v>300.46623320398481</v>
      </c>
      <c r="O97">
        <v>353.48966530663284</v>
      </c>
      <c r="P97">
        <v>376.17744822640088</v>
      </c>
    </row>
    <row r="98" spans="1:16">
      <c r="A98" s="46">
        <v>41275</v>
      </c>
      <c r="B98" s="5">
        <v>1005</v>
      </c>
      <c r="C98" s="5">
        <v>74.354838709677423</v>
      </c>
      <c r="D98">
        <v>296.97258064516126</v>
      </c>
      <c r="E98" s="5">
        <v>306.1887096774193</v>
      </c>
      <c r="F98" s="45">
        <v>301.58064516129031</v>
      </c>
      <c r="G98">
        <v>296.57659297515994</v>
      </c>
      <c r="H98">
        <v>0.94828739786372185</v>
      </c>
      <c r="I98">
        <v>38.708979802832403</v>
      </c>
      <c r="J98">
        <v>28.781999498557642</v>
      </c>
      <c r="K98">
        <v>24.915707240097397</v>
      </c>
      <c r="L98">
        <v>18.337646118922848</v>
      </c>
      <c r="M98">
        <v>295.33414699583471</v>
      </c>
      <c r="N98">
        <v>301.15386832744053</v>
      </c>
      <c r="O98">
        <v>355.34362479626054</v>
      </c>
      <c r="P98">
        <v>377.26868699100072</v>
      </c>
    </row>
    <row r="99" spans="1:16">
      <c r="A99" s="46">
        <v>41306</v>
      </c>
      <c r="B99" s="5">
        <v>1003.8</v>
      </c>
      <c r="C99" s="5">
        <v>76.214285714285708</v>
      </c>
      <c r="D99">
        <v>296.05357142857139</v>
      </c>
      <c r="E99" s="5">
        <v>306.13928571428568</v>
      </c>
      <c r="F99" s="45">
        <v>301.09642857142853</v>
      </c>
      <c r="G99">
        <v>296.51867108417929</v>
      </c>
      <c r="H99">
        <v>0.94817390977096339</v>
      </c>
      <c r="I99">
        <v>37.634867893866137</v>
      </c>
      <c r="J99">
        <v>28.683145744825119</v>
      </c>
      <c r="K99">
        <v>24.227492802313801</v>
      </c>
      <c r="L99">
        <v>18.295300795037207</v>
      </c>
      <c r="M99">
        <v>295.37856613281895</v>
      </c>
      <c r="N99">
        <v>300.77234649472939</v>
      </c>
      <c r="O99">
        <v>354.74457502392482</v>
      </c>
      <c r="P99">
        <v>377.34838736504508</v>
      </c>
    </row>
    <row r="100" spans="1:16">
      <c r="A100" s="46">
        <v>41334</v>
      </c>
      <c r="B100" s="5">
        <v>1004.4</v>
      </c>
      <c r="C100" s="5">
        <v>90.483870967741936</v>
      </c>
      <c r="D100">
        <v>297.13387096774193</v>
      </c>
      <c r="E100" s="5">
        <v>305.34032258064514</v>
      </c>
      <c r="F100" s="45">
        <v>301.2370967741935</v>
      </c>
      <c r="G100">
        <v>299.5318288552279</v>
      </c>
      <c r="H100">
        <v>0.95654679622558714</v>
      </c>
      <c r="I100">
        <v>37.944197431347654</v>
      </c>
      <c r="J100">
        <v>34.333378643525862</v>
      </c>
      <c r="K100">
        <v>24.419277543422748</v>
      </c>
      <c r="L100">
        <v>22.013262846889177</v>
      </c>
      <c r="M100">
        <v>299.05914156568645</v>
      </c>
      <c r="N100">
        <v>300.86220503938796</v>
      </c>
      <c r="O100">
        <v>366.01510692512397</v>
      </c>
      <c r="P100">
        <v>400.62103100490526</v>
      </c>
    </row>
    <row r="101" spans="1:16">
      <c r="A101" s="46">
        <v>41365</v>
      </c>
      <c r="B101" s="5">
        <v>1004.8</v>
      </c>
      <c r="C101" s="5">
        <v>89.63333333333334</v>
      </c>
      <c r="D101">
        <v>297.08999999999997</v>
      </c>
      <c r="E101" s="5">
        <v>305.18999999999994</v>
      </c>
      <c r="F101" s="45">
        <v>301.14</v>
      </c>
      <c r="G101">
        <v>299.27611758557481</v>
      </c>
      <c r="H101">
        <v>0.95587537219878393</v>
      </c>
      <c r="I101">
        <v>37.730445990169308</v>
      </c>
      <c r="J101">
        <v>33.819056422521754</v>
      </c>
      <c r="K101">
        <v>24.266305763842766</v>
      </c>
      <c r="L101">
        <v>21.663080683763635</v>
      </c>
      <c r="M101">
        <v>298.76659186289521</v>
      </c>
      <c r="N101">
        <v>300.73122324734999</v>
      </c>
      <c r="O101">
        <v>364.78596476464975</v>
      </c>
      <c r="P101">
        <v>398.77222598540823</v>
      </c>
    </row>
    <row r="102" spans="1:16">
      <c r="A102" s="46">
        <v>41395</v>
      </c>
      <c r="B102" s="5">
        <v>1005</v>
      </c>
      <c r="C102" s="5">
        <v>90.741935483870961</v>
      </c>
      <c r="D102">
        <v>296.84677419354836</v>
      </c>
      <c r="E102" s="5">
        <v>304.83387096774192</v>
      </c>
      <c r="F102" s="45">
        <v>300.84032258064514</v>
      </c>
      <c r="G102">
        <v>299.1881558685842</v>
      </c>
      <c r="H102">
        <v>0.95564048305899985</v>
      </c>
      <c r="I102">
        <v>37.077323630844688</v>
      </c>
      <c r="J102">
        <v>33.644681088247133</v>
      </c>
      <c r="K102">
        <v>23.825232677864509</v>
      </c>
      <c r="L102">
        <v>21.543076862853091</v>
      </c>
      <c r="M102">
        <v>298.73134686310789</v>
      </c>
      <c r="N102">
        <v>300.41497720309013</v>
      </c>
      <c r="O102">
        <v>364.01674321054628</v>
      </c>
      <c r="P102">
        <v>398.63798102555478</v>
      </c>
    </row>
    <row r="103" spans="1:16">
      <c r="A103" s="46">
        <v>41426</v>
      </c>
      <c r="B103" s="5">
        <v>1006.7</v>
      </c>
      <c r="C103" s="5">
        <v>92.033333333333331</v>
      </c>
      <c r="D103">
        <v>296.91999999999996</v>
      </c>
      <c r="E103" s="5">
        <v>302.9733333333333</v>
      </c>
      <c r="F103" s="45">
        <v>299.94666666666666</v>
      </c>
      <c r="G103">
        <v>298.54285415463994</v>
      </c>
      <c r="H103">
        <v>0.95385994614510006</v>
      </c>
      <c r="I103">
        <v>35.187754553792033</v>
      </c>
      <c r="J103">
        <v>32.384463441006602</v>
      </c>
      <c r="K103">
        <v>22.527485168002272</v>
      </c>
      <c r="L103">
        <v>20.673143320221801</v>
      </c>
      <c r="M103">
        <v>298.15198397525205</v>
      </c>
      <c r="N103">
        <v>299.37887451931522</v>
      </c>
      <c r="O103">
        <v>360.07932984343603</v>
      </c>
      <c r="P103">
        <v>395.42928896793859</v>
      </c>
    </row>
    <row r="104" spans="1:16">
      <c r="A104" s="46">
        <v>41456</v>
      </c>
      <c r="B104" s="5">
        <v>1008.1</v>
      </c>
      <c r="C104" s="5">
        <v>92.225806451612897</v>
      </c>
      <c r="D104">
        <v>296.18225806451608</v>
      </c>
      <c r="E104" s="5">
        <v>301.04677419354834</v>
      </c>
      <c r="F104" s="45">
        <v>298.61451612903221</v>
      </c>
      <c r="G104">
        <v>297.25929753142901</v>
      </c>
      <c r="H104">
        <v>0.95018838334042377</v>
      </c>
      <c r="I104">
        <v>32.526795784398139</v>
      </c>
      <c r="J104">
        <v>29.998099725030411</v>
      </c>
      <c r="K104">
        <v>20.737235387977226</v>
      </c>
      <c r="L104">
        <v>19.075638316142669</v>
      </c>
      <c r="M104">
        <v>296.88939728960963</v>
      </c>
      <c r="N104">
        <v>297.9314325326107</v>
      </c>
      <c r="O104">
        <v>353.51567043294915</v>
      </c>
      <c r="P104">
        <v>388.12635149688094</v>
      </c>
    </row>
    <row r="105" spans="1:16">
      <c r="A105" s="46">
        <v>41487</v>
      </c>
      <c r="B105" s="5">
        <v>1007.3</v>
      </c>
      <c r="C105" s="5">
        <v>92.58064516129032</v>
      </c>
      <c r="D105">
        <v>296.03709677419351</v>
      </c>
      <c r="E105" s="5">
        <v>300.61774193548388</v>
      </c>
      <c r="F105" s="45">
        <v>298.3274193548387</v>
      </c>
      <c r="G105">
        <v>297.0389494451004</v>
      </c>
      <c r="H105">
        <v>0.9495792595518644</v>
      </c>
      <c r="I105">
        <v>31.976875246181372</v>
      </c>
      <c r="J105">
        <v>29.604397405335657</v>
      </c>
      <c r="K105">
        <v>20.391864595528304</v>
      </c>
      <c r="L105">
        <v>18.833108183499064</v>
      </c>
      <c r="M105">
        <v>296.68674795363972</v>
      </c>
      <c r="N105">
        <v>297.71203691025357</v>
      </c>
      <c r="O105">
        <v>352.52870300032322</v>
      </c>
      <c r="P105">
        <v>386.75442341907194</v>
      </c>
    </row>
    <row r="106" spans="1:16">
      <c r="A106" s="46">
        <v>41518</v>
      </c>
      <c r="B106" s="5">
        <v>1007.5</v>
      </c>
      <c r="C106" s="5">
        <v>91.533333333333331</v>
      </c>
      <c r="D106">
        <v>296.43666666666667</v>
      </c>
      <c r="E106" s="5">
        <v>301.99666666666667</v>
      </c>
      <c r="F106" s="45">
        <v>299.21666666666664</v>
      </c>
      <c r="G106">
        <v>297.72930623534279</v>
      </c>
      <c r="H106">
        <v>0.95157056944339424</v>
      </c>
      <c r="I106">
        <v>33.707028595593293</v>
      </c>
      <c r="J106">
        <v>30.853166841166395</v>
      </c>
      <c r="K106">
        <v>21.528970932461888</v>
      </c>
      <c r="L106">
        <v>19.648601243228939</v>
      </c>
      <c r="M106">
        <v>297.32395314882308</v>
      </c>
      <c r="N106">
        <v>298.58276612954279</v>
      </c>
      <c r="O106">
        <v>356.02414397505288</v>
      </c>
      <c r="P106">
        <v>390.51776357346051</v>
      </c>
    </row>
    <row r="107" spans="1:16">
      <c r="A107" s="46">
        <v>41548</v>
      </c>
      <c r="B107" s="5">
        <v>1006.5</v>
      </c>
      <c r="C107" s="5">
        <v>89.064516129032256</v>
      </c>
      <c r="D107">
        <v>295.68548387096774</v>
      </c>
      <c r="E107" s="5">
        <v>303.04999999999995</v>
      </c>
      <c r="F107" s="45">
        <v>299.36774193548388</v>
      </c>
      <c r="G107">
        <v>297.42183313391365</v>
      </c>
      <c r="H107">
        <v>0.95073530623344571</v>
      </c>
      <c r="I107">
        <v>34.008931329660264</v>
      </c>
      <c r="J107" s="22">
        <v>30.289890129416772</v>
      </c>
      <c r="K107">
        <v>21.75087844048797</v>
      </c>
      <c r="L107">
        <v>19.298512454753109</v>
      </c>
      <c r="M107">
        <v>296.90717156268875</v>
      </c>
      <c r="N107">
        <v>298.81767913886614</v>
      </c>
      <c r="O107">
        <v>355.28282267957127</v>
      </c>
      <c r="P107">
        <v>387.63938420985397</v>
      </c>
    </row>
    <row r="108" spans="1:16">
      <c r="A108" s="46">
        <v>41579</v>
      </c>
      <c r="B108" s="5">
        <v>1004.4</v>
      </c>
      <c r="C108" s="5">
        <v>88.6</v>
      </c>
      <c r="D108">
        <v>295.48666666666662</v>
      </c>
      <c r="E108" s="5">
        <v>302.7833333333333</v>
      </c>
      <c r="F108" s="45">
        <v>299.13499999999999</v>
      </c>
      <c r="G108">
        <v>297.10539072432806</v>
      </c>
      <c r="H108">
        <v>0.94991386098095509</v>
      </c>
      <c r="I108">
        <v>33.544803742310364</v>
      </c>
      <c r="J108" s="22">
        <v>29.720696115686984</v>
      </c>
      <c r="K108">
        <v>21.490188922125295</v>
      </c>
      <c r="L108">
        <v>18.96560364973945</v>
      </c>
      <c r="M108">
        <v>296.57283426551191</v>
      </c>
      <c r="N108">
        <v>298.76240488927027</v>
      </c>
      <c r="O108">
        <v>354.22954001352332</v>
      </c>
      <c r="P108">
        <v>385.10952659455171</v>
      </c>
    </row>
    <row r="109" spans="1:16">
      <c r="A109" s="46">
        <v>41609</v>
      </c>
      <c r="B109" s="17">
        <v>1005.4</v>
      </c>
      <c r="C109" s="17">
        <v>77.354838709677423</v>
      </c>
      <c r="D109">
        <v>295.26935483870966</v>
      </c>
      <c r="E109" s="5">
        <v>304.48225806451609</v>
      </c>
      <c r="F109" s="45">
        <v>299.8758064516129</v>
      </c>
      <c r="G109">
        <v>295.58301587468611</v>
      </c>
      <c r="H109">
        <v>0.94515564403991081</v>
      </c>
      <c r="I109">
        <v>35.041581565401067</v>
      </c>
      <c r="J109">
        <v>27.106358901236053</v>
      </c>
      <c r="K109">
        <v>22.460579588099332</v>
      </c>
      <c r="L109">
        <v>17.23341677542372</v>
      </c>
      <c r="M109">
        <v>294.52053204134359</v>
      </c>
      <c r="N109">
        <v>299.41746789937685</v>
      </c>
      <c r="O109">
        <v>349.93725176239707</v>
      </c>
      <c r="P109">
        <v>373.20790420574576</v>
      </c>
    </row>
    <row r="110" spans="1:16">
      <c r="A110" s="46">
        <v>41640</v>
      </c>
      <c r="B110" s="5">
        <v>1004.9</v>
      </c>
      <c r="C110" s="5">
        <v>69.225806451612897</v>
      </c>
      <c r="D110">
        <v>295.87258064516129</v>
      </c>
      <c r="E110" s="5">
        <v>306.16290322580642</v>
      </c>
      <c r="F110" s="45">
        <v>301.01774193548385</v>
      </c>
      <c r="G110">
        <v>294.85949321721569</v>
      </c>
      <c r="H110">
        <v>0.94278093008824371</v>
      </c>
      <c r="I110">
        <v>37.462795126774346</v>
      </c>
      <c r="J110">
        <v>25.933922045825074</v>
      </c>
      <c r="K110">
        <v>24.085009928942316</v>
      </c>
      <c r="L110">
        <v>16.476690927381519</v>
      </c>
      <c r="M110">
        <v>293.36420958700876</v>
      </c>
      <c r="N110">
        <v>300.6000360956088</v>
      </c>
      <c r="O110">
        <v>349.15418427693567</v>
      </c>
      <c r="P110">
        <v>366.38385002756684</v>
      </c>
    </row>
    <row r="111" spans="1:16">
      <c r="A111" s="46">
        <v>41671</v>
      </c>
      <c r="B111" s="5">
        <v>1004</v>
      </c>
      <c r="C111" s="5">
        <v>74.642857142857139</v>
      </c>
      <c r="D111">
        <v>296.39642857142854</v>
      </c>
      <c r="E111" s="5">
        <v>306.29999999999995</v>
      </c>
      <c r="F111" s="45">
        <v>301.34821428571428</v>
      </c>
      <c r="G111">
        <v>296.41664019710163</v>
      </c>
      <c r="H111">
        <v>0.94784985750292883</v>
      </c>
      <c r="I111">
        <v>38.190107127283824</v>
      </c>
      <c r="J111">
        <v>28.506187105722564</v>
      </c>
      <c r="K111">
        <v>24.593971448465101</v>
      </c>
      <c r="L111">
        <v>18.175403021308362</v>
      </c>
      <c r="M111">
        <v>295.19327572348379</v>
      </c>
      <c r="N111">
        <v>301.00682215794524</v>
      </c>
      <c r="O111">
        <v>354.67869881880273</v>
      </c>
      <c r="P111">
        <v>376.2548100162968</v>
      </c>
    </row>
    <row r="112" spans="1:16">
      <c r="A112" s="46">
        <v>41699</v>
      </c>
      <c r="B112" s="5">
        <v>1004.6</v>
      </c>
      <c r="C112" s="5">
        <v>85.645161290322577</v>
      </c>
      <c r="D112">
        <v>295.71774193548384</v>
      </c>
      <c r="E112" s="5">
        <v>305.04677419354834</v>
      </c>
      <c r="F112" s="45">
        <v>300.38225806451612</v>
      </c>
      <c r="G112">
        <v>297.76538263494803</v>
      </c>
      <c r="H112">
        <v>0.95180413822431598</v>
      </c>
      <c r="I112">
        <v>36.098030410040465</v>
      </c>
      <c r="J112">
        <v>30.916216367308849</v>
      </c>
      <c r="K112">
        <v>23.182081894617582</v>
      </c>
      <c r="L112">
        <v>19.748669349544127</v>
      </c>
      <c r="M112">
        <v>297.08504125203842</v>
      </c>
      <c r="N112">
        <v>299.99123881598547</v>
      </c>
      <c r="O112">
        <v>358.0949146005558</v>
      </c>
      <c r="P112">
        <v>388.01576471015659</v>
      </c>
    </row>
    <row r="113" spans="1:16">
      <c r="A113" s="46">
        <v>41730</v>
      </c>
      <c r="B113" s="5">
        <v>1004.8</v>
      </c>
      <c r="C113" s="5">
        <v>88.933333333333337</v>
      </c>
      <c r="D113">
        <v>295.78999999999996</v>
      </c>
      <c r="E113" s="5">
        <v>305.19666666666666</v>
      </c>
      <c r="F113" s="45">
        <v>300.49333333333334</v>
      </c>
      <c r="G113">
        <v>298.50639052027003</v>
      </c>
      <c r="H113">
        <v>0.95384469885160483</v>
      </c>
      <c r="I113">
        <v>36.333404811349631</v>
      </c>
      <c r="J113">
        <v>32.312508012226942</v>
      </c>
      <c r="K113">
        <v>23.334091132088194</v>
      </c>
      <c r="L113">
        <v>20.665983649090961</v>
      </c>
      <c r="M113">
        <v>297.97313378142428</v>
      </c>
      <c r="N113">
        <v>300.08531988871749</v>
      </c>
      <c r="O113">
        <v>360.95709712644407</v>
      </c>
      <c r="P113">
        <v>393.67530251873256</v>
      </c>
    </row>
    <row r="114" spans="1:16">
      <c r="A114" s="46">
        <v>41760</v>
      </c>
      <c r="B114" s="5">
        <v>1005.5</v>
      </c>
      <c r="C114" s="5">
        <v>89.774193548387103</v>
      </c>
      <c r="D114">
        <v>296.00483870967741</v>
      </c>
      <c r="E114" s="5">
        <v>304.77258064516127</v>
      </c>
      <c r="F114" s="45">
        <v>300.38870967741934</v>
      </c>
      <c r="G114">
        <v>298.56152646883749</v>
      </c>
      <c r="H114">
        <v>0.95396248818178608</v>
      </c>
      <c r="I114">
        <v>36.111665306524408</v>
      </c>
      <c r="J114">
        <v>32.418956305824977</v>
      </c>
      <c r="K114">
        <v>23.169633537833985</v>
      </c>
      <c r="L114">
        <v>20.721417177119616</v>
      </c>
      <c r="M114">
        <v>298.06687369982001</v>
      </c>
      <c r="N114">
        <v>299.92157332821682</v>
      </c>
      <c r="O114">
        <v>360.91475932665367</v>
      </c>
      <c r="P114">
        <v>394.48239231624774</v>
      </c>
    </row>
    <row r="115" spans="1:16">
      <c r="A115" s="46">
        <v>41791</v>
      </c>
      <c r="B115" s="5">
        <v>1006.5</v>
      </c>
      <c r="C115" s="5">
        <v>88.36666666666666</v>
      </c>
      <c r="D115">
        <v>295.79999999999995</v>
      </c>
      <c r="E115" s="5">
        <v>303.03999999999996</v>
      </c>
      <c r="F115" s="45">
        <v>299.41999999999996</v>
      </c>
      <c r="G115">
        <v>297.34213433861197</v>
      </c>
      <c r="H115">
        <v>0.95050377663269325</v>
      </c>
      <c r="I115">
        <v>34.113908783845879</v>
      </c>
      <c r="J115">
        <v>30.145324061991804</v>
      </c>
      <c r="K115">
        <v>21.820373653999603</v>
      </c>
      <c r="L115">
        <v>19.203561645079379</v>
      </c>
      <c r="M115">
        <v>296.79605517722888</v>
      </c>
      <c r="N115">
        <v>298.86982649103419</v>
      </c>
      <c r="O115">
        <v>355.06719602072707</v>
      </c>
      <c r="P115">
        <v>386.94491816107239</v>
      </c>
    </row>
    <row r="116" spans="1:16">
      <c r="A116" s="46">
        <v>41821</v>
      </c>
      <c r="B116" s="5">
        <v>1008.6</v>
      </c>
      <c r="C116" s="5">
        <v>91.58064516129032</v>
      </c>
      <c r="D116">
        <v>295.3274193548387</v>
      </c>
      <c r="E116" s="5">
        <v>300.99516129032259</v>
      </c>
      <c r="F116" s="45">
        <v>298.16129032258061</v>
      </c>
      <c r="G116">
        <v>296.6941140827812</v>
      </c>
      <c r="H116">
        <v>0.94848158489881806</v>
      </c>
      <c r="I116">
        <v>31.662379631528058</v>
      </c>
      <c r="J116">
        <v>28.996611539970374</v>
      </c>
      <c r="K116">
        <v>20.157940331946548</v>
      </c>
      <c r="L116">
        <v>18.410535010364807</v>
      </c>
      <c r="M116">
        <v>296.30080724615664</v>
      </c>
      <c r="N116">
        <v>297.43723715070308</v>
      </c>
      <c r="O116">
        <v>350.94787790298557</v>
      </c>
      <c r="P116">
        <v>384.81402374620654</v>
      </c>
    </row>
    <row r="117" spans="1:16">
      <c r="A117" s="46">
        <v>41852</v>
      </c>
      <c r="B117" s="5">
        <v>1007.6</v>
      </c>
      <c r="C117" s="5">
        <v>92.161290322580641</v>
      </c>
      <c r="D117">
        <v>295.07258064516128</v>
      </c>
      <c r="E117" s="5">
        <v>301.39516129032256</v>
      </c>
      <c r="F117" s="45">
        <v>298.23387096774189</v>
      </c>
      <c r="G117">
        <v>296.87085659363424</v>
      </c>
      <c r="H117">
        <v>0.94906376061762776</v>
      </c>
      <c r="I117">
        <v>31.799447308340536</v>
      </c>
      <c r="J117">
        <v>29.306780954815778</v>
      </c>
      <c r="K117">
        <v>20.268795900772826</v>
      </c>
      <c r="L117">
        <v>18.632387709134147</v>
      </c>
      <c r="M117">
        <v>296.50165023381004</v>
      </c>
      <c r="N117">
        <v>297.5934861218733</v>
      </c>
      <c r="O117">
        <v>351.79200454602591</v>
      </c>
      <c r="P117">
        <v>385.73813832134385</v>
      </c>
    </row>
    <row r="118" spans="1:16">
      <c r="A118" s="46">
        <v>41883</v>
      </c>
      <c r="B118" s="5">
        <v>1007.5</v>
      </c>
      <c r="C118" s="5">
        <v>91.9</v>
      </c>
      <c r="D118">
        <v>295.28999999999996</v>
      </c>
      <c r="E118" s="5">
        <v>302.12</v>
      </c>
      <c r="F118" s="45">
        <v>298.70499999999998</v>
      </c>
      <c r="G118">
        <v>297.28988103320717</v>
      </c>
      <c r="H118">
        <v>0.95030643882979293</v>
      </c>
      <c r="I118">
        <v>32.70181334343841</v>
      </c>
      <c r="J118">
        <v>30.052966462619903</v>
      </c>
      <c r="K118">
        <v>20.865392574211224</v>
      </c>
      <c r="L118">
        <v>19.123331402530539</v>
      </c>
      <c r="M118">
        <v>296.90519932662619</v>
      </c>
      <c r="N118">
        <v>298.07208995835327</v>
      </c>
      <c r="O118">
        <v>353.83202114752959</v>
      </c>
      <c r="P118">
        <v>388.04530190433002</v>
      </c>
    </row>
    <row r="119" spans="1:16">
      <c r="A119" s="46">
        <v>41913</v>
      </c>
      <c r="B119" s="5">
        <v>1006.5</v>
      </c>
      <c r="C119" s="5">
        <v>89.741935483870961</v>
      </c>
      <c r="D119">
        <v>295.27903225806449</v>
      </c>
      <c r="E119" s="5">
        <v>303.26935483870966</v>
      </c>
      <c r="F119" s="45">
        <v>299.27419354838707</v>
      </c>
      <c r="G119">
        <v>297.45600108969751</v>
      </c>
      <c r="H119">
        <v>0.95083454580192017</v>
      </c>
      <c r="I119">
        <v>33.821711526810311</v>
      </c>
      <c r="J119" s="22">
        <v>30.352258537931057</v>
      </c>
      <c r="K119">
        <v>21.626975915490515</v>
      </c>
      <c r="L119">
        <v>19.339484630227513</v>
      </c>
      <c r="M119">
        <v>296.97211234937242</v>
      </c>
      <c r="N119">
        <v>298.72430897589072</v>
      </c>
      <c r="O119">
        <v>355.28700651891995</v>
      </c>
      <c r="P119">
        <v>388.06131432084408</v>
      </c>
    </row>
    <row r="120" spans="1:16">
      <c r="A120" s="46">
        <v>41944</v>
      </c>
      <c r="B120" s="5">
        <v>1005.4</v>
      </c>
      <c r="C120" s="5">
        <v>86</v>
      </c>
      <c r="D120">
        <v>295.57333333333332</v>
      </c>
      <c r="E120" s="5">
        <v>303.89666666666665</v>
      </c>
      <c r="F120" s="45">
        <v>299.73499999999996</v>
      </c>
      <c r="G120">
        <v>297.19942057290478</v>
      </c>
      <c r="H120">
        <v>0.9501386981944977</v>
      </c>
      <c r="I120">
        <v>34.752690028888722</v>
      </c>
      <c r="J120" s="22">
        <v>29.887313424844301</v>
      </c>
      <c r="K120">
        <v>22.268779190158405</v>
      </c>
      <c r="L120">
        <v>19.055633603406008</v>
      </c>
      <c r="M120">
        <v>296.54360232292635</v>
      </c>
      <c r="N120">
        <v>299.27711135816213</v>
      </c>
      <c r="O120">
        <v>355.13884844444738</v>
      </c>
      <c r="P120">
        <v>385.0441607839453</v>
      </c>
    </row>
    <row r="121" spans="1:16">
      <c r="A121" s="46">
        <v>41974</v>
      </c>
      <c r="B121" s="17">
        <v>1005.1</v>
      </c>
      <c r="C121" s="17">
        <v>73.774193548387103</v>
      </c>
      <c r="D121">
        <v>295.43387096774194</v>
      </c>
      <c r="E121" s="5">
        <v>305.19193548387096</v>
      </c>
      <c r="F121" s="45">
        <v>300.31290322580645</v>
      </c>
      <c r="G121">
        <v>295.22635166229509</v>
      </c>
      <c r="H121">
        <v>0.94400181070235478</v>
      </c>
      <c r="I121">
        <v>35.951738175996176</v>
      </c>
      <c r="J121">
        <v>26.523104905968793</v>
      </c>
      <c r="K121">
        <v>23.072736622608787</v>
      </c>
      <c r="L121">
        <v>16.857720268145364</v>
      </c>
      <c r="M121">
        <v>293.97936839220807</v>
      </c>
      <c r="N121">
        <v>299.87926805251891</v>
      </c>
      <c r="O121">
        <v>349.3976850517696</v>
      </c>
      <c r="P121">
        <v>369.99774606414246</v>
      </c>
    </row>
    <row r="122" spans="1:16" ht="15.75" thickBot="1">
      <c r="A122" s="46">
        <v>42005</v>
      </c>
      <c r="B122" s="18">
        <v>1006.2</v>
      </c>
      <c r="C122" s="18">
        <v>65.161290322580641</v>
      </c>
      <c r="D122">
        <v>294.7370967741935</v>
      </c>
      <c r="E122" s="5">
        <v>306.36612903225807</v>
      </c>
      <c r="F122" s="45">
        <v>300.55161290322576</v>
      </c>
      <c r="G122">
        <v>293.43119966328084</v>
      </c>
      <c r="H122">
        <v>0.93765446780193717</v>
      </c>
      <c r="I122">
        <v>36.457436020518962</v>
      </c>
      <c r="J122">
        <v>23.756135729499452</v>
      </c>
      <c r="K122">
        <v>23.382939270635099</v>
      </c>
      <c r="L122">
        <v>15.039641731233351</v>
      </c>
      <c r="M122">
        <v>291.72925408792548</v>
      </c>
      <c r="N122">
        <v>300.02413074810391</v>
      </c>
      <c r="O122">
        <v>344.24769327261191</v>
      </c>
      <c r="P122">
        <v>358.4136116796779</v>
      </c>
    </row>
    <row r="123" spans="1:16" ht="15.75" thickBot="1">
      <c r="A123" s="46">
        <v>42036</v>
      </c>
      <c r="B123" s="18">
        <v>1004.9</v>
      </c>
      <c r="C123" s="18">
        <v>79.5</v>
      </c>
      <c r="D123">
        <v>296.86071428571427</v>
      </c>
      <c r="E123" s="5">
        <v>306.51071428571424</v>
      </c>
      <c r="F123" s="45">
        <v>301.68571428571425</v>
      </c>
      <c r="G123">
        <v>297.79237580954396</v>
      </c>
      <c r="H123">
        <v>0.95185956307675235</v>
      </c>
      <c r="I123">
        <v>38.945539705628654</v>
      </c>
      <c r="J123">
        <v>30.961704065974782</v>
      </c>
      <c r="K123">
        <v>25.07670736706158</v>
      </c>
      <c r="L123">
        <v>19.772557623320758</v>
      </c>
      <c r="M123">
        <v>296.80298127506956</v>
      </c>
      <c r="N123">
        <v>301.26746939077623</v>
      </c>
      <c r="O123">
        <v>359.77461265492911</v>
      </c>
      <c r="P123">
        <v>386.05114725994093</v>
      </c>
    </row>
    <row r="124" spans="1:16" ht="15.75" thickBot="1">
      <c r="A124" s="46">
        <v>42064</v>
      </c>
      <c r="B124" s="18">
        <v>1004.5</v>
      </c>
      <c r="C124" s="18">
        <v>87.483870967741936</v>
      </c>
      <c r="D124">
        <v>296.58225806451611</v>
      </c>
      <c r="E124" s="5">
        <v>305.11451612903221</v>
      </c>
      <c r="F124" s="45">
        <v>300.84838709677416</v>
      </c>
      <c r="G124">
        <v>298.57946083220537</v>
      </c>
      <c r="H124">
        <v>0.95405370968817438</v>
      </c>
      <c r="I124">
        <v>37.094769852631167</v>
      </c>
      <c r="J124">
        <v>32.451940593656687</v>
      </c>
      <c r="K124">
        <v>23.849192960974982</v>
      </c>
      <c r="L124">
        <v>20.764542756624255</v>
      </c>
      <c r="M124">
        <v>297.9767257072412</v>
      </c>
      <c r="N124">
        <v>300.46535970159101</v>
      </c>
      <c r="O124">
        <v>361.73693781764143</v>
      </c>
      <c r="P124">
        <v>393.55282744265719</v>
      </c>
    </row>
    <row r="125" spans="1:16" ht="15.75" thickBot="1">
      <c r="A125" s="46">
        <v>42095</v>
      </c>
      <c r="B125" s="18">
        <v>1005.4</v>
      </c>
      <c r="C125" s="18">
        <v>88.966666666666669</v>
      </c>
      <c r="D125">
        <v>296.65666666666664</v>
      </c>
      <c r="E125" s="5">
        <v>305.6633333333333</v>
      </c>
      <c r="F125" s="45">
        <v>301.15999999999997</v>
      </c>
      <c r="G125">
        <v>299.169616181077</v>
      </c>
      <c r="H125">
        <v>0.95557333034020797</v>
      </c>
      <c r="I125">
        <v>37.774388607609531</v>
      </c>
      <c r="J125">
        <v>33.606614397903279</v>
      </c>
      <c r="K125">
        <v>24.280606265130597</v>
      </c>
      <c r="L125">
        <v>21.509002084958009</v>
      </c>
      <c r="M125">
        <v>298.62995610145538</v>
      </c>
      <c r="N125">
        <v>300.70025195571696</v>
      </c>
      <c r="O125">
        <v>364.28045041974224</v>
      </c>
      <c r="P125">
        <v>398.01268986215769</v>
      </c>
    </row>
    <row r="126" spans="1:16" ht="15.75" thickBot="1">
      <c r="A126" s="46">
        <v>42125</v>
      </c>
      <c r="B126" s="18">
        <v>1005.6</v>
      </c>
      <c r="C126" s="18">
        <v>90.612903225806448</v>
      </c>
      <c r="D126">
        <v>296.408064516129</v>
      </c>
      <c r="E126" s="5">
        <v>304.91129032258061</v>
      </c>
      <c r="F126" s="45">
        <v>300.65967741935481</v>
      </c>
      <c r="G126">
        <v>298.98569021955359</v>
      </c>
      <c r="H126">
        <v>0.95508623237035928</v>
      </c>
      <c r="I126">
        <v>36.688395963168993</v>
      </c>
      <c r="J126">
        <v>33.244420729207</v>
      </c>
      <c r="K126">
        <v>23.551252293955191</v>
      </c>
      <c r="L126">
        <v>21.264887867925214</v>
      </c>
      <c r="M126">
        <v>298.52515712857587</v>
      </c>
      <c r="N126">
        <v>300.18372184730862</v>
      </c>
      <c r="O126">
        <v>362.88169347858826</v>
      </c>
      <c r="P126">
        <v>397.4557212156887</v>
      </c>
    </row>
    <row r="127" spans="1:16" ht="15.75" thickBot="1">
      <c r="A127" s="46">
        <v>42156</v>
      </c>
      <c r="B127" s="18">
        <v>1007.5</v>
      </c>
      <c r="C127" s="18">
        <v>91.63333333333334</v>
      </c>
      <c r="D127">
        <v>295.7233333333333</v>
      </c>
      <c r="E127" s="5">
        <v>302.09333333333331</v>
      </c>
      <c r="F127" s="45">
        <v>298.9083333333333</v>
      </c>
      <c r="G127">
        <v>297.44258579868432</v>
      </c>
      <c r="H127">
        <v>0.95074949960668809</v>
      </c>
      <c r="I127">
        <v>33.098106602908246</v>
      </c>
      <c r="J127">
        <v>30.328898350464925</v>
      </c>
      <c r="K127">
        <v>21.126836373481417</v>
      </c>
      <c r="L127">
        <v>19.304362230110414</v>
      </c>
      <c r="M127">
        <v>297.04452647858625</v>
      </c>
      <c r="N127">
        <v>298.27502470135522</v>
      </c>
      <c r="O127">
        <v>354.61996189947229</v>
      </c>
      <c r="P127">
        <v>388.85359882719075</v>
      </c>
    </row>
    <row r="128" spans="1:16" ht="15.75" thickBot="1">
      <c r="A128" s="46">
        <v>42186</v>
      </c>
      <c r="B128" s="18">
        <v>1007.9</v>
      </c>
      <c r="C128" s="18">
        <v>90.935483870967744</v>
      </c>
      <c r="D128">
        <v>295.95645161290321</v>
      </c>
      <c r="E128" s="5">
        <v>301.32096774193548</v>
      </c>
      <c r="F128" s="45">
        <v>298.63870967741934</v>
      </c>
      <c r="G128">
        <v>297.0486629411534</v>
      </c>
      <c r="H128">
        <v>0.94957734313895004</v>
      </c>
      <c r="I128">
        <v>32.573511763818772</v>
      </c>
      <c r="J128">
        <v>29.620880536195202</v>
      </c>
      <c r="K128">
        <v>20.772272009530766</v>
      </c>
      <c r="L128">
        <v>18.832354386951597</v>
      </c>
      <c r="M128">
        <v>296.62313719795839</v>
      </c>
      <c r="N128">
        <v>297.97230783333174</v>
      </c>
      <c r="O128">
        <v>352.85093638377009</v>
      </c>
      <c r="P128">
        <v>386.44661152780759</v>
      </c>
    </row>
    <row r="129" spans="1:16" ht="15.75" thickBot="1">
      <c r="A129" s="46">
        <v>42217</v>
      </c>
      <c r="B129" s="18">
        <v>1007.7</v>
      </c>
      <c r="C129" s="18">
        <v>91.58064516129032</v>
      </c>
      <c r="D129">
        <v>295.80483870967737</v>
      </c>
      <c r="E129" s="5">
        <v>301.01451612903224</v>
      </c>
      <c r="F129" s="45">
        <v>298.40967741935481</v>
      </c>
      <c r="G129">
        <v>296.93978828604116</v>
      </c>
      <c r="H129">
        <v>0.9492642448059373</v>
      </c>
      <c r="I129">
        <v>32.133601972275564</v>
      </c>
      <c r="J129">
        <v>29.428159999771072</v>
      </c>
      <c r="K129">
        <v>20.486700299540505</v>
      </c>
      <c r="L129">
        <v>18.709965805673534</v>
      </c>
      <c r="M129">
        <v>296.54417818272987</v>
      </c>
      <c r="N129">
        <v>297.76053954283464</v>
      </c>
      <c r="O129">
        <v>352.2275101022542</v>
      </c>
      <c r="P129">
        <v>385.97528516617342</v>
      </c>
    </row>
    <row r="130" spans="1:16" ht="15.75" thickBot="1">
      <c r="A130" s="46">
        <v>42248</v>
      </c>
      <c r="B130" s="18">
        <v>1007.5</v>
      </c>
      <c r="C130" s="18">
        <v>91.096774193548384</v>
      </c>
      <c r="D130">
        <v>295.77666666666664</v>
      </c>
      <c r="E130" s="5">
        <v>302.40333333333331</v>
      </c>
      <c r="F130" s="45">
        <v>299.08999999999997</v>
      </c>
      <c r="G130">
        <v>297.52420057432806</v>
      </c>
      <c r="H130">
        <v>0.95098427157100418</v>
      </c>
      <c r="I130">
        <v>33.455705613341131</v>
      </c>
      <c r="J130" s="22">
        <v>30.477068597443662</v>
      </c>
      <c r="K130">
        <v>21.362935279480848</v>
      </c>
      <c r="L130">
        <v>19.401614584767398</v>
      </c>
      <c r="M130">
        <v>297.10120711464072</v>
      </c>
      <c r="N130">
        <v>298.45632379511727</v>
      </c>
      <c r="O130">
        <v>355.13456990760164</v>
      </c>
      <c r="P130">
        <v>389.16127662919706</v>
      </c>
    </row>
    <row r="131" spans="1:16" ht="15.75" thickBot="1">
      <c r="A131" s="46">
        <v>42278</v>
      </c>
      <c r="B131" s="18">
        <v>1007.2</v>
      </c>
      <c r="C131" s="18">
        <v>89.096774193548384</v>
      </c>
      <c r="D131">
        <v>296.03709677419351</v>
      </c>
      <c r="E131" s="5">
        <v>303.19838709677418</v>
      </c>
      <c r="F131" s="45">
        <v>299.61774193548388</v>
      </c>
      <c r="G131">
        <v>297.67428300794415</v>
      </c>
      <c r="H131">
        <v>0.9514262149867091</v>
      </c>
      <c r="I131">
        <v>34.513698100062093</v>
      </c>
      <c r="J131" s="22">
        <v>30.750591662055321</v>
      </c>
      <c r="K131">
        <v>22.069278415215024</v>
      </c>
      <c r="L131">
        <v>19.587236504760259</v>
      </c>
      <c r="M131">
        <v>297.15827336543617</v>
      </c>
      <c r="N131">
        <v>299.00825459278201</v>
      </c>
      <c r="O131">
        <v>356.37745387550291</v>
      </c>
      <c r="P131">
        <v>389.31606342033467</v>
      </c>
    </row>
    <row r="132" spans="1:16" ht="15.75" thickBot="1">
      <c r="A132" s="46">
        <v>42309</v>
      </c>
      <c r="B132" s="18">
        <v>1006.6</v>
      </c>
      <c r="C132" s="18">
        <v>89.5</v>
      </c>
      <c r="D132">
        <v>296.08333333333331</v>
      </c>
      <c r="E132" s="5">
        <v>304.93</v>
      </c>
      <c r="F132" s="45">
        <v>300.50666666666666</v>
      </c>
      <c r="G132">
        <v>298.62639594351714</v>
      </c>
      <c r="H132">
        <v>0.95408709009570913</v>
      </c>
      <c r="I132">
        <v>36.361748492257675</v>
      </c>
      <c r="J132" s="22">
        <v>32.543764900570615</v>
      </c>
      <c r="K132">
        <v>23.309652731774445</v>
      </c>
      <c r="L132">
        <v>20.780366395521021</v>
      </c>
      <c r="M132">
        <v>298.11823467051096</v>
      </c>
      <c r="N132">
        <v>299.94628593045201</v>
      </c>
      <c r="O132">
        <v>361.12289368164784</v>
      </c>
      <c r="P132">
        <v>395.07702034003415</v>
      </c>
    </row>
    <row r="133" spans="1:16" ht="15.75" thickBot="1">
      <c r="A133" s="46">
        <v>42339</v>
      </c>
      <c r="B133" s="19">
        <v>1007.6</v>
      </c>
      <c r="C133" s="19">
        <v>72.548387096774192</v>
      </c>
      <c r="D133">
        <v>294.52419354838707</v>
      </c>
      <c r="E133" s="5">
        <v>306.05322580645156</v>
      </c>
      <c r="F133" s="45">
        <v>300.28870967741932</v>
      </c>
      <c r="G133">
        <v>294.92846676010265</v>
      </c>
      <c r="H133">
        <v>0.94286995469600543</v>
      </c>
      <c r="I133">
        <v>35.900827611579977</v>
      </c>
      <c r="J133">
        <v>26.045471386594635</v>
      </c>
      <c r="K133">
        <v>22.979578849171514</v>
      </c>
      <c r="L133">
        <v>16.503924505553979</v>
      </c>
      <c r="M133">
        <v>293.62014216911621</v>
      </c>
      <c r="N133">
        <v>299.64352668462044</v>
      </c>
      <c r="O133">
        <v>348.07206133421749</v>
      </c>
      <c r="P133">
        <v>368.69617207314036</v>
      </c>
    </row>
    <row r="134" spans="1:16">
      <c r="A134" s="46">
        <v>42370</v>
      </c>
      <c r="B134" s="5">
        <v>1005.2419354838711</v>
      </c>
      <c r="C134" s="5">
        <v>70.322580645161295</v>
      </c>
      <c r="D134">
        <v>295.99516129032259</v>
      </c>
      <c r="E134" s="5">
        <v>306.86935483870968</v>
      </c>
      <c r="F134" s="45">
        <v>301.43225806451613</v>
      </c>
      <c r="G134">
        <v>295.51359941166476</v>
      </c>
      <c r="H134">
        <v>0.9449299049840949</v>
      </c>
      <c r="I134">
        <v>38.377021225195612</v>
      </c>
      <c r="J134">
        <v>26.987711700298849</v>
      </c>
      <c r="K134">
        <v>24.687374150644686</v>
      </c>
      <c r="L134">
        <v>17.158675769692856</v>
      </c>
      <c r="M134">
        <v>294.0667587155607</v>
      </c>
      <c r="N134">
        <v>300.98497177050018</v>
      </c>
      <c r="O134">
        <v>351.63638078534757</v>
      </c>
      <c r="P134">
        <v>370.16981558016914</v>
      </c>
    </row>
    <row r="135" spans="1:16">
      <c r="A135" s="46">
        <v>42401</v>
      </c>
      <c r="B135" s="5">
        <v>1005.5620689655173</v>
      </c>
      <c r="C135" s="5">
        <v>76.448275862068968</v>
      </c>
      <c r="D135">
        <v>297.87068965517238</v>
      </c>
      <c r="E135" s="5">
        <v>308.37068965517238</v>
      </c>
      <c r="F135" s="45">
        <v>303.12068965517238</v>
      </c>
      <c r="G135">
        <v>298.52642089356101</v>
      </c>
      <c r="H135">
        <v>0.95385044440436684</v>
      </c>
      <c r="I135">
        <v>42.304550818396379</v>
      </c>
      <c r="J135">
        <v>32.34109971185682</v>
      </c>
      <c r="K135">
        <v>27.315812206823878</v>
      </c>
      <c r="L135">
        <v>20.668681032643022</v>
      </c>
      <c r="M135">
        <v>297.35970030093381</v>
      </c>
      <c r="N135">
        <v>302.64399690844408</v>
      </c>
      <c r="O135">
        <v>364.22256969064125</v>
      </c>
      <c r="P135">
        <v>389.42176302596431</v>
      </c>
    </row>
    <row r="136" spans="1:16">
      <c r="A136" s="46">
        <v>42430</v>
      </c>
      <c r="B136" s="5">
        <v>1006.2903225806452</v>
      </c>
      <c r="C136" s="5">
        <v>86.645161290322577</v>
      </c>
      <c r="D136">
        <v>297.19193548387096</v>
      </c>
      <c r="E136" s="5">
        <v>305.74032258064517</v>
      </c>
      <c r="F136" s="45">
        <v>301.46612903225804</v>
      </c>
      <c r="G136">
        <v>299.02415453745152</v>
      </c>
      <c r="H136">
        <v>0.95515288516029961</v>
      </c>
      <c r="I136">
        <v>38.452575345994774</v>
      </c>
      <c r="J136">
        <v>33.317295928819988</v>
      </c>
      <c r="K136">
        <v>24.711113362010561</v>
      </c>
      <c r="L136">
        <v>21.297978444641497</v>
      </c>
      <c r="M136">
        <v>298.37519897397317</v>
      </c>
      <c r="N136">
        <v>300.93030872149461</v>
      </c>
      <c r="O136">
        <v>363.93824319889728</v>
      </c>
      <c r="P136">
        <v>396.5029441407936</v>
      </c>
    </row>
    <row r="137" spans="1:16">
      <c r="A137" s="46">
        <v>42461</v>
      </c>
      <c r="B137" s="5">
        <v>1006.7566666666665</v>
      </c>
      <c r="C137" s="5">
        <v>86.5</v>
      </c>
      <c r="D137">
        <v>297.31333333333328</v>
      </c>
      <c r="E137" s="5">
        <v>305.56333333333333</v>
      </c>
      <c r="F137" s="45">
        <v>301.43833333333333</v>
      </c>
      <c r="G137">
        <v>298.96855874811274</v>
      </c>
      <c r="H137">
        <v>0.95498628649023587</v>
      </c>
      <c r="I137">
        <v>38.390563479434434</v>
      </c>
      <c r="J137">
        <v>33.207837409710784</v>
      </c>
      <c r="K137">
        <v>24.657801103026738</v>
      </c>
      <c r="L137">
        <v>21.215452181768672</v>
      </c>
      <c r="M137">
        <v>298.3133131413158</v>
      </c>
      <c r="N137">
        <v>300.86299999847523</v>
      </c>
      <c r="O137">
        <v>363.60280586528626</v>
      </c>
      <c r="P137">
        <v>396.22050049342363</v>
      </c>
    </row>
    <row r="138" spans="1:16">
      <c r="A138" s="46">
        <v>42491</v>
      </c>
      <c r="B138" s="5">
        <v>1007.0354838709677</v>
      </c>
      <c r="C138" s="5">
        <v>87.290322580645167</v>
      </c>
      <c r="D138">
        <v>296.94677419354838</v>
      </c>
      <c r="E138" s="5">
        <v>305.25</v>
      </c>
      <c r="F138" s="45">
        <v>301.09838709677416</v>
      </c>
      <c r="G138">
        <v>298.78795606378299</v>
      </c>
      <c r="H138">
        <v>0.95449716449284749</v>
      </c>
      <c r="I138">
        <v>37.639159578285003</v>
      </c>
      <c r="J138">
        <v>32.85534381252878</v>
      </c>
      <c r="K138">
        <v>24.149491282615784</v>
      </c>
      <c r="L138">
        <v>20.976652418568779</v>
      </c>
      <c r="M138">
        <v>298.17326650779239</v>
      </c>
      <c r="N138">
        <v>300.50005418140353</v>
      </c>
      <c r="O138">
        <v>362.41893766738116</v>
      </c>
      <c r="P138">
        <v>395.43657738462997</v>
      </c>
    </row>
    <row r="139" spans="1:16">
      <c r="A139" s="46">
        <v>42522</v>
      </c>
      <c r="B139" s="5">
        <v>1007.0699999999999</v>
      </c>
      <c r="C139" s="5">
        <v>88.433333333333337</v>
      </c>
      <c r="D139">
        <v>295.85666666666663</v>
      </c>
      <c r="E139" s="5">
        <v>303.79999999999995</v>
      </c>
      <c r="F139" s="45">
        <v>299.82833333333332</v>
      </c>
      <c r="G139">
        <v>297.75679737967067</v>
      </c>
      <c r="H139">
        <v>0.95166611332198536</v>
      </c>
      <c r="I139">
        <v>34.943948458558239</v>
      </c>
      <c r="J139">
        <v>30.902098420185002</v>
      </c>
      <c r="K139">
        <v>22.357273100856659</v>
      </c>
      <c r="L139">
        <v>19.689418309387996</v>
      </c>
      <c r="M139">
        <v>297.20898926628098</v>
      </c>
      <c r="N139">
        <v>299.22939751523569</v>
      </c>
      <c r="O139">
        <v>356.95901951523177</v>
      </c>
      <c r="P139">
        <v>389.55081384877485</v>
      </c>
    </row>
    <row r="140" spans="1:16">
      <c r="A140" s="46">
        <v>42552</v>
      </c>
      <c r="B140" s="5">
        <v>1007.4806451612905</v>
      </c>
      <c r="C140" s="5">
        <v>91.935483870967744</v>
      </c>
      <c r="D140">
        <v>295.75322580645161</v>
      </c>
      <c r="E140" s="5">
        <v>302.75967741935483</v>
      </c>
      <c r="F140" s="45">
        <v>299.25645161290322</v>
      </c>
      <c r="G140">
        <v>297.8419910346571</v>
      </c>
      <c r="H140">
        <v>0.95189059734321702</v>
      </c>
      <c r="I140">
        <v>33.786305819748407</v>
      </c>
      <c r="J140">
        <v>31.06160373751063</v>
      </c>
      <c r="K140">
        <v>21.581791925502639</v>
      </c>
      <c r="L140">
        <v>19.785957521320601</v>
      </c>
      <c r="M140">
        <v>297.453616000382</v>
      </c>
      <c r="N140">
        <v>298.62411950388179</v>
      </c>
      <c r="O140">
        <v>356.48314259080263</v>
      </c>
      <c r="P140">
        <v>391.31645694516857</v>
      </c>
    </row>
    <row r="141" spans="1:16">
      <c r="A141" s="46">
        <v>42583</v>
      </c>
      <c r="B141" s="5">
        <v>1008.7548387096773</v>
      </c>
      <c r="C141" s="5">
        <v>92.548387096774192</v>
      </c>
      <c r="D141">
        <v>295.91774193548383</v>
      </c>
      <c r="E141" s="5">
        <v>301.82419354838709</v>
      </c>
      <c r="F141" s="45">
        <v>298.87096774193549</v>
      </c>
      <c r="G141">
        <v>297.571462967093</v>
      </c>
      <c r="H141">
        <v>0.95106141540186773</v>
      </c>
      <c r="I141">
        <v>33.024969361948521</v>
      </c>
      <c r="J141">
        <v>30.564076483687195</v>
      </c>
      <c r="K141">
        <v>21.051461925401938</v>
      </c>
      <c r="L141">
        <v>19.433774458572412</v>
      </c>
      <c r="M141">
        <v>297.21301320815371</v>
      </c>
      <c r="N141">
        <v>298.13240932697317</v>
      </c>
      <c r="O141">
        <v>354.82304356882486</v>
      </c>
      <c r="P141">
        <v>390.23126852718258</v>
      </c>
    </row>
    <row r="142" spans="1:16">
      <c r="A142" s="46">
        <v>42614</v>
      </c>
      <c r="B142" s="5">
        <v>1008.4733333333332</v>
      </c>
      <c r="C142" s="5">
        <v>91.36666666666666</v>
      </c>
      <c r="D142">
        <v>296.23666666666662</v>
      </c>
      <c r="E142" s="5">
        <v>302.40999999999997</v>
      </c>
      <c r="F142" s="45">
        <v>299.32333333333332</v>
      </c>
      <c r="G142">
        <v>297.8043048230324</v>
      </c>
      <c r="H142">
        <v>0.95173710715775706</v>
      </c>
      <c r="I142">
        <v>33.91994343917483</v>
      </c>
      <c r="J142" s="22">
        <v>30.991521655592734</v>
      </c>
      <c r="K142">
        <v>21.648056883938224</v>
      </c>
      <c r="L142">
        <v>19.719852066653004</v>
      </c>
      <c r="M142">
        <v>297.39068992149043</v>
      </c>
      <c r="N142">
        <v>298.60736999087311</v>
      </c>
      <c r="O142">
        <v>356.26611787508028</v>
      </c>
      <c r="P142">
        <v>391.16398925297847</v>
      </c>
    </row>
    <row r="143" spans="1:16">
      <c r="A143" s="46">
        <v>42644</v>
      </c>
      <c r="B143" s="5">
        <v>1007.7322580645163</v>
      </c>
      <c r="C143" s="5">
        <v>88.064516129032256</v>
      </c>
      <c r="D143">
        <v>296.18225806451608</v>
      </c>
      <c r="E143" s="5">
        <v>304.07258064516128</v>
      </c>
      <c r="F143" s="45">
        <v>300.12741935483871</v>
      </c>
      <c r="G143">
        <v>297.98127803235997</v>
      </c>
      <c r="H143">
        <v>0.95226649300704791</v>
      </c>
      <c r="I143">
        <v>35.563025495989585</v>
      </c>
      <c r="J143" s="22">
        <v>31.318406323887601</v>
      </c>
      <c r="K143">
        <v>22.752350338531723</v>
      </c>
      <c r="L143">
        <v>19.949644453059992</v>
      </c>
      <c r="M143">
        <v>297.41350466145798</v>
      </c>
      <c r="N143">
        <v>299.47205170367118</v>
      </c>
      <c r="O143">
        <v>358.03898004254444</v>
      </c>
      <c r="P143">
        <v>390.93865886146398</v>
      </c>
    </row>
    <row r="144" spans="1:16">
      <c r="A144" s="46">
        <v>42675</v>
      </c>
      <c r="B144" s="5">
        <v>1006.9900000000001</v>
      </c>
      <c r="C144" s="5">
        <v>87.466666666666669</v>
      </c>
      <c r="D144">
        <v>296.69</v>
      </c>
      <c r="E144" s="5">
        <v>305.02333333333331</v>
      </c>
      <c r="F144" s="45">
        <v>300.85666666666663</v>
      </c>
      <c r="G144">
        <v>298.58429275888341</v>
      </c>
      <c r="H144">
        <v>0.95395442929530205</v>
      </c>
      <c r="I144">
        <v>37.112688741842113</v>
      </c>
      <c r="J144" s="22">
        <v>32.46123175286457</v>
      </c>
      <c r="K144">
        <v>23.799895872210385</v>
      </c>
      <c r="L144">
        <v>20.717615499072796</v>
      </c>
      <c r="M144">
        <v>297.98067429018135</v>
      </c>
      <c r="N144">
        <v>300.26261863191019</v>
      </c>
      <c r="O144">
        <v>361.33762524864744</v>
      </c>
      <c r="P144">
        <v>394.21903582459709</v>
      </c>
    </row>
    <row r="145" spans="1:16">
      <c r="A145" s="46">
        <v>42705</v>
      </c>
      <c r="B145" s="5">
        <v>1006.1935483870968</v>
      </c>
      <c r="C145" s="5">
        <v>81.258064516129039</v>
      </c>
      <c r="D145">
        <v>296.93709677419355</v>
      </c>
      <c r="E145" s="5">
        <v>306.32096774193548</v>
      </c>
      <c r="F145" s="45">
        <v>301.62903225806451</v>
      </c>
      <c r="G145">
        <v>298.10353994993545</v>
      </c>
      <c r="H145">
        <v>0.95267117731026807</v>
      </c>
      <c r="I145">
        <v>38.81776607124894</v>
      </c>
      <c r="J145">
        <v>31.542565397895515</v>
      </c>
      <c r="K145">
        <v>24.957711785523966</v>
      </c>
      <c r="L145">
        <v>20.128774035973489</v>
      </c>
      <c r="M145">
        <v>297.199828582583</v>
      </c>
      <c r="N145">
        <v>301.10096393514561</v>
      </c>
      <c r="O145">
        <v>360.6337643013901</v>
      </c>
      <c r="P145">
        <v>388.87464553990264</v>
      </c>
    </row>
    <row r="146" spans="1:16">
      <c r="A146" s="46">
        <v>42736</v>
      </c>
      <c r="B146" s="5">
        <v>1006.1</v>
      </c>
      <c r="C146" s="5">
        <v>76</v>
      </c>
      <c r="D146">
        <v>296.54999999999995</v>
      </c>
      <c r="E146" s="11">
        <v>306.54999999999995</v>
      </c>
      <c r="F146" s="45">
        <v>301.54999999999995</v>
      </c>
      <c r="G146">
        <v>296.91023912916813</v>
      </c>
      <c r="H146">
        <v>0.94923912790308562</v>
      </c>
      <c r="I146">
        <v>38.640219143407194</v>
      </c>
      <c r="J146">
        <v>29.366566548989468</v>
      </c>
      <c r="K146">
        <v>24.841401757648267</v>
      </c>
      <c r="L146">
        <v>18.70021315021474</v>
      </c>
      <c r="M146">
        <v>295.75103598753248</v>
      </c>
      <c r="N146">
        <v>301.02980393558227</v>
      </c>
      <c r="O146">
        <v>356.26957689372313</v>
      </c>
      <c r="P146">
        <v>380.01288004978267</v>
      </c>
    </row>
    <row r="147" spans="1:16">
      <c r="A147" s="46">
        <v>42767</v>
      </c>
      <c r="B147" s="5">
        <v>1005.7</v>
      </c>
      <c r="C147" s="5">
        <v>82</v>
      </c>
      <c r="D147">
        <v>297.14999999999998</v>
      </c>
      <c r="E147" s="11">
        <v>308.04999999999995</v>
      </c>
      <c r="F147" s="45">
        <v>302.59999999999997</v>
      </c>
      <c r="G147">
        <v>299.20297143592359</v>
      </c>
      <c r="H147">
        <v>0.9556394361907754</v>
      </c>
      <c r="I147">
        <v>41.057697085125305</v>
      </c>
      <c r="J147">
        <v>33.667311609802752</v>
      </c>
      <c r="K147">
        <v>26.47266844805673</v>
      </c>
      <c r="L147">
        <v>21.542544867115804</v>
      </c>
      <c r="M147">
        <v>298.31913510156369</v>
      </c>
      <c r="N147">
        <v>302.11248800756914</v>
      </c>
      <c r="O147">
        <v>366.19719082967288</v>
      </c>
      <c r="P147">
        <v>395.78606784466371</v>
      </c>
    </row>
    <row r="148" spans="1:16">
      <c r="A148" s="46">
        <v>42795</v>
      </c>
      <c r="B148" s="5">
        <v>1005.3</v>
      </c>
      <c r="C148" s="5">
        <v>83</v>
      </c>
      <c r="D148">
        <v>297.84999999999997</v>
      </c>
      <c r="E148" s="11">
        <v>306.34999999999997</v>
      </c>
      <c r="F148" s="45">
        <v>302.09999999999997</v>
      </c>
      <c r="G148">
        <v>298.91966596557472</v>
      </c>
      <c r="H148">
        <v>0.95491835937182523</v>
      </c>
      <c r="I148">
        <v>39.890594659176173</v>
      </c>
      <c r="J148">
        <v>33.109193567116222</v>
      </c>
      <c r="K148">
        <v>25.699721820514821</v>
      </c>
      <c r="L148">
        <v>21.181978873568923</v>
      </c>
      <c r="M148">
        <v>298.09152889340578</v>
      </c>
      <c r="N148">
        <v>301.64728680055242</v>
      </c>
      <c r="O148">
        <v>364.5059978505484</v>
      </c>
      <c r="P148">
        <v>394.27368539026975</v>
      </c>
    </row>
    <row r="149" spans="1:16">
      <c r="A149" s="46">
        <v>42826</v>
      </c>
      <c r="B149" s="5">
        <v>1005.7</v>
      </c>
      <c r="C149" s="5">
        <v>86</v>
      </c>
      <c r="D149">
        <v>296.45</v>
      </c>
      <c r="E149" s="11">
        <v>305.45</v>
      </c>
      <c r="F149" s="45">
        <v>300.95</v>
      </c>
      <c r="G149">
        <v>298.39162554780523</v>
      </c>
      <c r="H149">
        <v>0.95348993629492407</v>
      </c>
      <c r="I149">
        <v>37.315205368153663</v>
      </c>
      <c r="J149">
        <v>32.091076616612149</v>
      </c>
      <c r="K149">
        <v>23.966648806845367</v>
      </c>
      <c r="L149">
        <v>20.500723076645968</v>
      </c>
      <c r="M149">
        <v>297.71997172280169</v>
      </c>
      <c r="N149">
        <v>300.46500410480394</v>
      </c>
      <c r="O149">
        <v>360.94416933298902</v>
      </c>
      <c r="P149">
        <v>392.18986401542764</v>
      </c>
    </row>
    <row r="150" spans="1:16">
      <c r="A150" s="46">
        <v>42856</v>
      </c>
      <c r="B150" s="5">
        <v>1007.2</v>
      </c>
      <c r="C150" s="5">
        <v>88</v>
      </c>
      <c r="D150">
        <v>296.14999999999998</v>
      </c>
      <c r="E150" s="11">
        <v>304.45</v>
      </c>
      <c r="F150" s="45">
        <v>300.29999999999995</v>
      </c>
      <c r="G150">
        <v>298.13883388661964</v>
      </c>
      <c r="H150">
        <v>0.95272935939969672</v>
      </c>
      <c r="I150">
        <v>35.924578056388057</v>
      </c>
      <c r="J150">
        <v>31.613628689621493</v>
      </c>
      <c r="K150">
        <v>23.004813371081966</v>
      </c>
      <c r="L150">
        <v>20.154779950106814</v>
      </c>
      <c r="M150">
        <v>297.56610483051975</v>
      </c>
      <c r="N150">
        <v>299.68922230822056</v>
      </c>
      <c r="O150">
        <v>358.92510422395327</v>
      </c>
      <c r="P150">
        <v>391.72919848059661</v>
      </c>
    </row>
    <row r="151" spans="1:16">
      <c r="A151" s="46">
        <v>42887</v>
      </c>
      <c r="B151" s="5">
        <v>1008</v>
      </c>
      <c r="C151" s="5">
        <v>89</v>
      </c>
      <c r="D151">
        <v>296.14999999999998</v>
      </c>
      <c r="E151" s="11">
        <v>303.95</v>
      </c>
      <c r="F151" s="45">
        <v>300.04999999999995</v>
      </c>
      <c r="G151">
        <v>298.08210501864619</v>
      </c>
      <c r="H151">
        <v>0.95253596841925836</v>
      </c>
      <c r="I151">
        <v>35.401866166405249</v>
      </c>
      <c r="J151">
        <v>31.507660888100673</v>
      </c>
      <c r="K151">
        <v>22.639256578386945</v>
      </c>
      <c r="L151">
        <v>20.068585341278666</v>
      </c>
      <c r="M151">
        <v>297.55693489917701</v>
      </c>
      <c r="N151">
        <v>299.37225246016737</v>
      </c>
      <c r="O151">
        <v>358.26715399807267</v>
      </c>
      <c r="P151">
        <v>391.930721906153</v>
      </c>
    </row>
    <row r="152" spans="1:16">
      <c r="A152" s="46">
        <v>42917</v>
      </c>
      <c r="B152" s="5">
        <v>1010</v>
      </c>
      <c r="C152" s="5">
        <v>91</v>
      </c>
      <c r="D152">
        <v>296.75322580645201</v>
      </c>
      <c r="E152" s="11">
        <v>302.14999999999998</v>
      </c>
      <c r="F152" s="45">
        <v>299.04999999999995</v>
      </c>
      <c r="G152">
        <v>297.46692739475583</v>
      </c>
      <c r="H152">
        <v>0.95069962789986717</v>
      </c>
      <c r="I152">
        <v>33.376680483061413</v>
      </c>
      <c r="J152">
        <v>30.372779239585885</v>
      </c>
      <c r="K152">
        <v>21.256193196695072</v>
      </c>
      <c r="L152">
        <v>19.2838225636294</v>
      </c>
      <c r="M152">
        <v>297.04014022378419</v>
      </c>
      <c r="N152">
        <v>298.20652775357718</v>
      </c>
      <c r="O152">
        <v>354.47342151282186</v>
      </c>
      <c r="P152">
        <v>389.44183767847716</v>
      </c>
    </row>
    <row r="153" spans="1:16">
      <c r="A153" s="46">
        <v>42948</v>
      </c>
      <c r="B153" s="5">
        <v>1009.1</v>
      </c>
      <c r="C153" s="5">
        <v>94</v>
      </c>
      <c r="D153">
        <v>296.04999999999995</v>
      </c>
      <c r="E153" s="11">
        <v>301.34999999999997</v>
      </c>
      <c r="F153" s="45">
        <v>298.7</v>
      </c>
      <c r="G153">
        <v>297.66197178453791</v>
      </c>
      <c r="H153">
        <v>0.95130522532489259</v>
      </c>
      <c r="I153">
        <v>32.69212075959139</v>
      </c>
      <c r="J153">
        <v>30.730593514015904</v>
      </c>
      <c r="K153">
        <v>20.824820017492499</v>
      </c>
      <c r="L153">
        <v>19.536084347284103</v>
      </c>
      <c r="M153">
        <v>297.36672096057907</v>
      </c>
      <c r="N153">
        <v>297.93295363187462</v>
      </c>
      <c r="O153">
        <v>354.87448853118423</v>
      </c>
      <c r="P153">
        <v>391.31765560320554</v>
      </c>
    </row>
    <row r="154" spans="1:16">
      <c r="A154" s="46">
        <v>42979</v>
      </c>
      <c r="B154" s="5">
        <v>1008.7</v>
      </c>
      <c r="C154" s="5">
        <v>90</v>
      </c>
      <c r="D154">
        <v>296.54999999999995</v>
      </c>
      <c r="E154" s="11">
        <v>302.14999999999998</v>
      </c>
      <c r="F154" s="45">
        <v>299.34999999999997</v>
      </c>
      <c r="G154">
        <v>297.57873471722615</v>
      </c>
      <c r="H154">
        <v>0.95108277202172198</v>
      </c>
      <c r="I154">
        <v>33.973354896750905</v>
      </c>
      <c r="J154" s="49">
        <v>30.576019407075815</v>
      </c>
      <c r="K154">
        <v>21.678290679017909</v>
      </c>
      <c r="L154">
        <v>19.442695576373559</v>
      </c>
      <c r="M154">
        <v>297.10533960550072</v>
      </c>
      <c r="N154">
        <v>298.61486759224869</v>
      </c>
      <c r="O154">
        <v>355.45498104183412</v>
      </c>
      <c r="P154">
        <v>389.43756179314335</v>
      </c>
    </row>
    <row r="155" spans="1:16">
      <c r="A155" s="46">
        <v>43009</v>
      </c>
      <c r="B155" s="5">
        <v>1007.3</v>
      </c>
      <c r="C155" s="5">
        <v>88</v>
      </c>
      <c r="D155">
        <v>296.54999999999995</v>
      </c>
      <c r="E155" s="11">
        <v>303.54999999999995</v>
      </c>
      <c r="F155" s="45">
        <v>300.04999999999995</v>
      </c>
      <c r="G155">
        <v>297.89281541619414</v>
      </c>
      <c r="H155">
        <v>0.95203866540959026</v>
      </c>
      <c r="I155">
        <v>35.401866166405249</v>
      </c>
      <c r="J155" s="49">
        <v>31.153642226436617</v>
      </c>
      <c r="K155">
        <v>22.655562278596864</v>
      </c>
      <c r="L155">
        <v>19.850128724315315</v>
      </c>
      <c r="M155">
        <v>297.32307730280115</v>
      </c>
      <c r="N155">
        <v>299.43124126176531</v>
      </c>
      <c r="O155">
        <v>357.69121624750375</v>
      </c>
      <c r="P155">
        <v>390.27509922499155</v>
      </c>
    </row>
    <row r="156" spans="1:16">
      <c r="A156" s="46">
        <v>43040</v>
      </c>
      <c r="B156" s="5">
        <v>1006.3</v>
      </c>
      <c r="C156" s="5">
        <v>88</v>
      </c>
      <c r="D156">
        <v>296.54999999999995</v>
      </c>
      <c r="E156" s="11">
        <v>304.54999999999995</v>
      </c>
      <c r="F156" s="45">
        <v>300.54999999999995</v>
      </c>
      <c r="G156">
        <v>298.38484871551327</v>
      </c>
      <c r="H156">
        <v>0.95344609465862318</v>
      </c>
      <c r="I156">
        <v>36.453998468438847</v>
      </c>
      <c r="J156" s="49">
        <v>32.079518652226184</v>
      </c>
      <c r="K156">
        <v>23.37824086670431</v>
      </c>
      <c r="L156">
        <v>20.480475003483885</v>
      </c>
      <c r="M156">
        <v>297.80909587921167</v>
      </c>
      <c r="N156">
        <v>300.01486638166477</v>
      </c>
      <c r="O156">
        <v>360.3116274314541</v>
      </c>
      <c r="P156">
        <v>392.99583192013358</v>
      </c>
    </row>
    <row r="157" spans="1:16">
      <c r="A157" s="46">
        <v>43070</v>
      </c>
      <c r="B157" s="5">
        <v>1005.7</v>
      </c>
      <c r="C157" s="5">
        <v>81</v>
      </c>
      <c r="D157">
        <v>297.04999999999995</v>
      </c>
      <c r="E157" s="12">
        <v>305.64999999999998</v>
      </c>
      <c r="F157" s="45">
        <v>301.34999999999997</v>
      </c>
      <c r="G157">
        <v>297.77848906539515</v>
      </c>
      <c r="H157">
        <v>0.95178444699869624</v>
      </c>
      <c r="I157">
        <v>38.194070317473063</v>
      </c>
      <c r="J157">
        <v>30.937196957153184</v>
      </c>
      <c r="K157">
        <v>24.553406017008871</v>
      </c>
      <c r="L157">
        <v>19.740195595660989</v>
      </c>
      <c r="M157">
        <v>296.86692477366898</v>
      </c>
      <c r="N157">
        <v>300.8642555556965</v>
      </c>
      <c r="O157">
        <v>359.16944902106542</v>
      </c>
      <c r="P157">
        <v>386.72830281467424</v>
      </c>
    </row>
    <row r="158" spans="1:16">
      <c r="A158" s="46">
        <v>43101</v>
      </c>
      <c r="B158" s="21">
        <v>1005.4</v>
      </c>
      <c r="C158" s="21">
        <v>77</v>
      </c>
      <c r="D158">
        <v>295.04999999999995</v>
      </c>
      <c r="E158" s="11">
        <v>306.45</v>
      </c>
      <c r="F158" s="45">
        <v>300.75</v>
      </c>
      <c r="G158">
        <v>296.35345940003162</v>
      </c>
      <c r="H158">
        <v>0.94758752772453625</v>
      </c>
      <c r="I158">
        <v>36.88241345173445</v>
      </c>
      <c r="J158">
        <v>28.399458357835528</v>
      </c>
      <c r="K158">
        <v>23.685429168437807</v>
      </c>
      <c r="L158">
        <v>18.079428170155946</v>
      </c>
      <c r="M158">
        <v>295.25837584211092</v>
      </c>
      <c r="N158">
        <v>300.29043463948972</v>
      </c>
      <c r="O158">
        <v>353.5073650264809</v>
      </c>
      <c r="P158">
        <v>377.15656178686913</v>
      </c>
    </row>
    <row r="159" spans="1:16">
      <c r="A159" s="46">
        <v>43132</v>
      </c>
      <c r="B159" s="21">
        <v>1004.8</v>
      </c>
      <c r="C159" s="21">
        <v>82</v>
      </c>
      <c r="D159">
        <v>297.54999999999995</v>
      </c>
      <c r="E159" s="11">
        <v>306.64999999999998</v>
      </c>
      <c r="F159" s="45">
        <v>302.09999999999997</v>
      </c>
      <c r="G159">
        <v>298.71534919047048</v>
      </c>
      <c r="H159">
        <v>0.9543981826946365</v>
      </c>
      <c r="I159">
        <v>39.890594659176173</v>
      </c>
      <c r="J159">
        <v>32.710287620524461</v>
      </c>
      <c r="K159">
        <v>25.713038988778631</v>
      </c>
      <c r="L159">
        <v>20.928950622816153</v>
      </c>
      <c r="M159">
        <v>297.83957427892324</v>
      </c>
      <c r="N159">
        <v>301.68983536227393</v>
      </c>
      <c r="O159">
        <v>363.79451445967391</v>
      </c>
      <c r="P159">
        <v>392.50617043047424</v>
      </c>
    </row>
    <row r="160" spans="1:16">
      <c r="A160" s="46">
        <v>43160</v>
      </c>
      <c r="B160" s="21">
        <v>1006.1</v>
      </c>
      <c r="C160" s="21">
        <v>84</v>
      </c>
      <c r="D160">
        <v>297.34999999999997</v>
      </c>
      <c r="E160" s="11">
        <v>305.34999999999997</v>
      </c>
      <c r="F160" s="45">
        <v>301.34999999999997</v>
      </c>
      <c r="G160">
        <v>298.38815347493727</v>
      </c>
      <c r="H160">
        <v>0.95346020837555967</v>
      </c>
      <c r="I160">
        <v>38.194070317473063</v>
      </c>
      <c r="J160">
        <v>32.083019066677373</v>
      </c>
      <c r="K160">
        <v>24.543258995376284</v>
      </c>
      <c r="L160">
        <v>20.486989199901174</v>
      </c>
      <c r="M160">
        <v>297.61836941454231</v>
      </c>
      <c r="N160">
        <v>300.8304101738924</v>
      </c>
      <c r="O160">
        <v>361.36713909753041</v>
      </c>
      <c r="P160">
        <v>391.56288473347195</v>
      </c>
    </row>
    <row r="161" spans="1:16">
      <c r="A161" s="46">
        <v>43191</v>
      </c>
      <c r="B161" s="21">
        <v>1006.2</v>
      </c>
      <c r="C161" s="21">
        <v>84</v>
      </c>
      <c r="D161">
        <v>297.14999999999998</v>
      </c>
      <c r="E161" s="11">
        <v>304.84999999999997</v>
      </c>
      <c r="F161" s="45">
        <v>301</v>
      </c>
      <c r="G161">
        <v>298.04575067346474</v>
      </c>
      <c r="H161">
        <v>0.95251346218519595</v>
      </c>
      <c r="I161">
        <v>37.424091633901796</v>
      </c>
      <c r="J161">
        <v>31.436236972477509</v>
      </c>
      <c r="K161">
        <v>24.026879769125827</v>
      </c>
      <c r="L161">
        <v>20.058599889930228</v>
      </c>
      <c r="M161">
        <v>297.28103178373101</v>
      </c>
      <c r="N161">
        <v>300.47247577125148</v>
      </c>
      <c r="O161">
        <v>359.62836226645743</v>
      </c>
      <c r="P161">
        <v>389.52115301905133</v>
      </c>
    </row>
    <row r="162" spans="1:16">
      <c r="A162" s="46">
        <v>43221</v>
      </c>
      <c r="B162" s="21">
        <v>1006.8</v>
      </c>
      <c r="C162" s="21">
        <v>85</v>
      </c>
      <c r="D162">
        <v>297.25</v>
      </c>
      <c r="E162" s="11">
        <v>304.84999999999997</v>
      </c>
      <c r="F162" s="45">
        <v>301.04999999999995</v>
      </c>
      <c r="G162">
        <v>298.29322195515999</v>
      </c>
      <c r="H162">
        <v>0.95316997564671968</v>
      </c>
      <c r="I162">
        <v>37.53325439013603</v>
      </c>
      <c r="J162">
        <v>31.903266231615625</v>
      </c>
      <c r="K162">
        <v>24.084761329910769</v>
      </c>
      <c r="L162">
        <v>20.35382190827222</v>
      </c>
      <c r="M162">
        <v>297.57417916159852</v>
      </c>
      <c r="N162">
        <v>300.47159852878019</v>
      </c>
      <c r="O162">
        <v>360.51182035171223</v>
      </c>
      <c r="P162">
        <v>391.52191600952733</v>
      </c>
    </row>
    <row r="163" spans="1:16">
      <c r="A163" s="46">
        <v>43252</v>
      </c>
      <c r="B163" s="21">
        <v>1008.6</v>
      </c>
      <c r="C163" s="21">
        <v>86</v>
      </c>
      <c r="D163">
        <v>296.14999999999998</v>
      </c>
      <c r="E163" s="11">
        <v>304.34999999999997</v>
      </c>
      <c r="F163" s="45">
        <v>300.25</v>
      </c>
      <c r="G163">
        <v>297.70477082162938</v>
      </c>
      <c r="H163">
        <v>0.95144391287808039</v>
      </c>
      <c r="I163">
        <v>35.819501297230083</v>
      </c>
      <c r="J163">
        <v>30.804771115617871</v>
      </c>
      <c r="K163">
        <v>22.902037254598962</v>
      </c>
      <c r="L163">
        <v>19.594740212264167</v>
      </c>
      <c r="M163">
        <v>297.04233558875052</v>
      </c>
      <c r="N163">
        <v>299.52111733654777</v>
      </c>
      <c r="O163">
        <v>357.04461072835045</v>
      </c>
      <c r="P163">
        <v>388.8135297560853</v>
      </c>
    </row>
    <row r="164" spans="1:16">
      <c r="A164" s="46">
        <v>43282</v>
      </c>
      <c r="B164" s="21">
        <v>1009.3</v>
      </c>
      <c r="C164" s="21">
        <v>90</v>
      </c>
      <c r="D164">
        <v>297.75322580645201</v>
      </c>
      <c r="E164" s="11">
        <v>302.34999999999997</v>
      </c>
      <c r="F164" s="45">
        <v>299.34999999999997</v>
      </c>
      <c r="G164">
        <v>297.57873471722615</v>
      </c>
      <c r="H164">
        <v>0.95105423396047084</v>
      </c>
      <c r="I164">
        <v>33.973354896750905</v>
      </c>
      <c r="J164">
        <v>30.576019407075815</v>
      </c>
      <c r="K164">
        <v>21.664954660287453</v>
      </c>
      <c r="L164">
        <v>19.43077636566948</v>
      </c>
      <c r="M164">
        <v>297.10533960550072</v>
      </c>
      <c r="N164">
        <v>298.56446640268007</v>
      </c>
      <c r="O164">
        <v>355.35643709918804</v>
      </c>
      <c r="P164">
        <v>389.59309878996976</v>
      </c>
    </row>
    <row r="165" spans="1:16">
      <c r="A165" s="46">
        <v>43313</v>
      </c>
      <c r="B165" s="21">
        <v>1009.8</v>
      </c>
      <c r="C165" s="21">
        <v>90</v>
      </c>
      <c r="D165">
        <v>296.04999999999995</v>
      </c>
      <c r="E165" s="11">
        <v>302.14999999999998</v>
      </c>
      <c r="F165" s="45">
        <v>299.09999999999997</v>
      </c>
      <c r="G165">
        <v>297.33201176995397</v>
      </c>
      <c r="H165">
        <v>0.95031672234684206</v>
      </c>
      <c r="I165">
        <v>33.475487354582391</v>
      </c>
      <c r="J165">
        <v>30.127938619124151</v>
      </c>
      <c r="K165">
        <v>21.325643881985897</v>
      </c>
      <c r="L165">
        <v>19.127496558923966</v>
      </c>
      <c r="M165">
        <v>296.86124261034797</v>
      </c>
      <c r="N165">
        <v>298.27311742380999</v>
      </c>
      <c r="O165">
        <v>354.09566125928797</v>
      </c>
      <c r="P165">
        <v>388.27724173491788</v>
      </c>
    </row>
    <row r="166" spans="1:16">
      <c r="A166" s="46">
        <v>43344</v>
      </c>
      <c r="B166" s="21">
        <v>1007.8</v>
      </c>
      <c r="C166" s="21">
        <v>89</v>
      </c>
      <c r="D166">
        <v>296.14999999999998</v>
      </c>
      <c r="E166" s="11">
        <v>303.25</v>
      </c>
      <c r="F166" s="45">
        <v>299.7</v>
      </c>
      <c r="G166">
        <v>297.73718624130885</v>
      </c>
      <c r="H166">
        <v>0.95157660286680923</v>
      </c>
      <c r="I166">
        <v>34.68120358763251</v>
      </c>
      <c r="J166">
        <v>30.866271192992937</v>
      </c>
      <c r="K166">
        <v>22.16653123434175</v>
      </c>
      <c r="L166">
        <v>19.651174002713091</v>
      </c>
      <c r="M166">
        <v>297.21597866360867</v>
      </c>
      <c r="N166">
        <v>299.03980530127927</v>
      </c>
      <c r="O166">
        <v>356.60681781266254</v>
      </c>
      <c r="P166">
        <v>389.81228045276231</v>
      </c>
    </row>
    <row r="167" spans="1:16">
      <c r="A167" s="46">
        <v>43374</v>
      </c>
      <c r="B167" s="21">
        <v>1007.1</v>
      </c>
      <c r="C167" s="21">
        <v>85</v>
      </c>
      <c r="D167">
        <v>295.34999999999997</v>
      </c>
      <c r="E167" s="11">
        <v>304.04999999999995</v>
      </c>
      <c r="F167" s="45">
        <v>299.7</v>
      </c>
      <c r="G167">
        <v>296.97048726945599</v>
      </c>
      <c r="H167">
        <v>0.94937934433501991</v>
      </c>
      <c r="I167">
        <v>34.68120358763251</v>
      </c>
      <c r="J167">
        <v>29.479023049487633</v>
      </c>
      <c r="K167">
        <v>22.182487910540608</v>
      </c>
      <c r="L167">
        <v>18.754781657081764</v>
      </c>
      <c r="M167">
        <v>296.26973158674366</v>
      </c>
      <c r="N167">
        <v>299.09863363208206</v>
      </c>
      <c r="O167">
        <v>354.02597518758728</v>
      </c>
      <c r="P167">
        <v>383.83925417529491</v>
      </c>
    </row>
    <row r="168" spans="1:16">
      <c r="A168" s="46">
        <v>43405</v>
      </c>
      <c r="B168" s="21">
        <v>1006</v>
      </c>
      <c r="C168" s="21">
        <v>87</v>
      </c>
      <c r="D168">
        <v>295.95</v>
      </c>
      <c r="E168" s="11">
        <v>304.64999999999998</v>
      </c>
      <c r="F168" s="45">
        <v>300.29999999999995</v>
      </c>
      <c r="G168">
        <v>297.94730143423874</v>
      </c>
      <c r="H168">
        <v>0.9522512008313454</v>
      </c>
      <c r="I168">
        <v>35.924578056388057</v>
      </c>
      <c r="J168">
        <v>31.254382909057608</v>
      </c>
      <c r="K168">
        <v>23.033270721325916</v>
      </c>
      <c r="L168">
        <v>19.942935056185952</v>
      </c>
      <c r="M168">
        <v>297.32955924871976</v>
      </c>
      <c r="N168">
        <v>299.79059829079733</v>
      </c>
      <c r="O168">
        <v>358.42122799076651</v>
      </c>
      <c r="P168">
        <v>389.92524038173622</v>
      </c>
    </row>
    <row r="169" spans="1:16">
      <c r="A169" s="46">
        <v>43435</v>
      </c>
      <c r="B169" s="21">
        <v>1006.3</v>
      </c>
      <c r="C169" s="21">
        <v>76</v>
      </c>
      <c r="D169">
        <v>295.54999999999995</v>
      </c>
      <c r="E169" s="12">
        <v>306.25</v>
      </c>
      <c r="F169" s="45">
        <v>300.89999999999998</v>
      </c>
      <c r="G169">
        <v>296.28224458721724</v>
      </c>
      <c r="H169">
        <v>0.94732033944686167</v>
      </c>
      <c r="I169">
        <v>37.206595004235474</v>
      </c>
      <c r="J169">
        <v>28.277012203218959</v>
      </c>
      <c r="K169">
        <v>23.879417376579383</v>
      </c>
      <c r="L169">
        <v>17.982658382760341</v>
      </c>
      <c r="M169">
        <v>295.13514350360242</v>
      </c>
      <c r="N169">
        <v>300.36386667418611</v>
      </c>
      <c r="O169">
        <v>353.31150361309034</v>
      </c>
      <c r="P169">
        <v>376.63484088785054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11" sqref="A1:P57"/>
    </sheetView>
  </sheetViews>
  <sheetFormatPr defaultRowHeight="15"/>
  <sheetData>
    <row r="1" spans="1:16" ht="60">
      <c r="A1" s="28" t="s">
        <v>19</v>
      </c>
      <c r="B1" s="40" t="s">
        <v>58</v>
      </c>
      <c r="C1" s="40" t="s">
        <v>60</v>
      </c>
      <c r="D1" s="32" t="s">
        <v>57</v>
      </c>
      <c r="E1" s="40" t="s">
        <v>56</v>
      </c>
      <c r="F1" s="40" t="s">
        <v>39</v>
      </c>
      <c r="G1" s="43" t="s">
        <v>59</v>
      </c>
      <c r="H1" s="43" t="s">
        <v>61</v>
      </c>
      <c r="I1" s="43" t="s">
        <v>38</v>
      </c>
      <c r="J1" s="43" t="s">
        <v>37</v>
      </c>
      <c r="K1" s="43" t="s">
        <v>67</v>
      </c>
      <c r="L1" s="43" t="s">
        <v>36</v>
      </c>
      <c r="M1" s="43" t="s">
        <v>62</v>
      </c>
      <c r="N1" s="43" t="s">
        <v>63</v>
      </c>
      <c r="O1" s="43" t="s">
        <v>65</v>
      </c>
      <c r="P1" s="32" t="s">
        <v>64</v>
      </c>
    </row>
    <row r="2" spans="1:16">
      <c r="A2" s="46">
        <v>38353</v>
      </c>
      <c r="B2" s="5">
        <v>1004</v>
      </c>
      <c r="C2" s="5">
        <v>69.064516129032256</v>
      </c>
      <c r="D2">
        <v>295.02096774193546</v>
      </c>
      <c r="E2" s="5">
        <v>305.79516129032254</v>
      </c>
      <c r="F2" s="45">
        <v>300.408064516129</v>
      </c>
      <c r="G2">
        <v>294.23919346286817</v>
      </c>
      <c r="H2">
        <v>0.94069625509647503</v>
      </c>
      <c r="I2">
        <v>36.152596909031828</v>
      </c>
      <c r="J2">
        <v>24.968616123302304</v>
      </c>
      <c r="K2">
        <v>23.232826401867278</v>
      </c>
      <c r="L2">
        <v>15.862341520367643</v>
      </c>
      <c r="M2">
        <v>292.74888974796028</v>
      </c>
      <c r="N2">
        <v>300.06751605050448</v>
      </c>
      <c r="O2">
        <v>346.70539005915106</v>
      </c>
      <c r="P2">
        <v>363.10201804228484</v>
      </c>
    </row>
    <row r="3" spans="1:16">
      <c r="A3" s="46">
        <v>38384</v>
      </c>
      <c r="B3" s="5">
        <v>1003.7</v>
      </c>
      <c r="C3" s="5">
        <v>80.535714285714292</v>
      </c>
      <c r="D3">
        <v>298.3642857142857</v>
      </c>
      <c r="E3" s="5">
        <v>307.18571428571425</v>
      </c>
      <c r="F3" s="45">
        <v>302.77499999999998</v>
      </c>
      <c r="G3">
        <v>299.06900184626227</v>
      </c>
      <c r="H3">
        <v>0.95537730821598255</v>
      </c>
      <c r="I3">
        <v>41.473140895294556</v>
      </c>
      <c r="J3">
        <v>33.400690256746152</v>
      </c>
      <c r="K3">
        <v>26.807658920108619</v>
      </c>
      <c r="L3">
        <v>21.41012274293524</v>
      </c>
      <c r="M3">
        <v>298.11138169335521</v>
      </c>
      <c r="N3">
        <v>302.45794496815415</v>
      </c>
      <c r="O3">
        <v>366.23818130145963</v>
      </c>
      <c r="P3">
        <v>393.87441799039732</v>
      </c>
    </row>
    <row r="4" spans="1:16">
      <c r="A4" s="46">
        <v>38657</v>
      </c>
      <c r="B4" s="5">
        <v>1004.1</v>
      </c>
      <c r="C4" s="5">
        <v>88.36666666666666</v>
      </c>
      <c r="D4">
        <v>296.68333333333334</v>
      </c>
      <c r="E4" s="5">
        <v>304.45</v>
      </c>
      <c r="F4" s="45">
        <v>300.56666666666666</v>
      </c>
      <c r="G4">
        <v>298.47113792599504</v>
      </c>
      <c r="H4">
        <v>0.95378063865465446</v>
      </c>
      <c r="I4">
        <v>36.489533453491021</v>
      </c>
      <c r="J4" s="22">
        <v>32.24458439506823</v>
      </c>
      <c r="K4">
        <v>23.455094696391377</v>
      </c>
      <c r="L4">
        <v>20.635954519754613</v>
      </c>
      <c r="M4">
        <v>297.91165335453684</v>
      </c>
      <c r="N4">
        <v>300.21791113090057</v>
      </c>
      <c r="O4">
        <v>361.03580208215351</v>
      </c>
      <c r="P4">
        <v>393.08384490325864</v>
      </c>
    </row>
    <row r="5" spans="1:16">
      <c r="A5" s="46">
        <v>38687</v>
      </c>
      <c r="B5" s="17">
        <v>1003.3</v>
      </c>
      <c r="C5" s="17">
        <v>74.129032258064512</v>
      </c>
      <c r="D5">
        <v>296.47258064516126</v>
      </c>
      <c r="E5" s="5">
        <v>303.95645161290321</v>
      </c>
      <c r="F5" s="45">
        <v>300.21451612903223</v>
      </c>
      <c r="G5">
        <v>295.21033225236204</v>
      </c>
      <c r="H5">
        <v>0.94404665890316308</v>
      </c>
      <c r="I5">
        <v>35.745093169322224</v>
      </c>
      <c r="J5">
        <v>26.497491646162086</v>
      </c>
      <c r="K5">
        <v>22.97789556082941</v>
      </c>
      <c r="L5">
        <v>16.872033740922241</v>
      </c>
      <c r="M5">
        <v>293.98300181475645</v>
      </c>
      <c r="N5">
        <v>299.93369857322756</v>
      </c>
      <c r="O5">
        <v>349.50621735829668</v>
      </c>
      <c r="P5">
        <v>369.5833199460651</v>
      </c>
    </row>
    <row r="6" spans="1:16">
      <c r="A6" s="46">
        <v>38718</v>
      </c>
      <c r="B6" s="5">
        <v>1003.4</v>
      </c>
      <c r="C6" s="5">
        <v>69.838709677419359</v>
      </c>
      <c r="D6">
        <v>297.73064516129028</v>
      </c>
      <c r="E6" s="5">
        <v>304.95645161290321</v>
      </c>
      <c r="F6" s="45">
        <v>301.34354838709675</v>
      </c>
      <c r="G6">
        <v>295.31530062137159</v>
      </c>
      <c r="H6">
        <v>0.94438071134637658</v>
      </c>
      <c r="I6">
        <v>38.179753384246546</v>
      </c>
      <c r="J6">
        <v>26.664247121578637</v>
      </c>
      <c r="K6">
        <v>24.602323972855061</v>
      </c>
      <c r="L6">
        <v>16.979374138127405</v>
      </c>
      <c r="M6">
        <v>293.84503713622263</v>
      </c>
      <c r="N6">
        <v>301.0531604758462</v>
      </c>
      <c r="O6">
        <v>351.18948250440525</v>
      </c>
      <c r="P6">
        <v>368.50148413566916</v>
      </c>
    </row>
    <row r="7" spans="1:16">
      <c r="A7" s="46">
        <v>38749</v>
      </c>
      <c r="B7" s="5">
        <v>1003.4</v>
      </c>
      <c r="C7" s="5">
        <v>77.571428571428569</v>
      </c>
      <c r="D7">
        <v>297.39999999999998</v>
      </c>
      <c r="E7" s="5">
        <v>305.72142857142853</v>
      </c>
      <c r="F7" s="45">
        <v>301.56071428571425</v>
      </c>
      <c r="G7">
        <v>297.2611415946713</v>
      </c>
      <c r="H7">
        <v>0.95040665423016324</v>
      </c>
      <c r="I7">
        <v>38.664247429277616</v>
      </c>
      <c r="J7">
        <v>29.992409077282492</v>
      </c>
      <c r="K7">
        <v>24.927035107289548</v>
      </c>
      <c r="L7">
        <v>19.163995481188348</v>
      </c>
      <c r="M7">
        <v>296.17963044242532</v>
      </c>
      <c r="N7">
        <v>301.27029562348832</v>
      </c>
      <c r="O7">
        <v>357.95493531362706</v>
      </c>
      <c r="P7">
        <v>381.88104547316811</v>
      </c>
    </row>
    <row r="8" spans="1:16">
      <c r="A8" s="46">
        <v>39022</v>
      </c>
      <c r="B8" s="5">
        <v>1004.5</v>
      </c>
      <c r="C8" s="5">
        <v>88.566666666666663</v>
      </c>
      <c r="D8">
        <v>297.01666666666665</v>
      </c>
      <c r="E8" s="5">
        <v>303.75</v>
      </c>
      <c r="F8" s="45">
        <v>300.38333333333333</v>
      </c>
      <c r="G8">
        <v>298.3285965614412</v>
      </c>
      <c r="H8">
        <v>0.9533754015737953</v>
      </c>
      <c r="I8">
        <v>36.100302581404115</v>
      </c>
      <c r="J8" s="22">
        <v>31.972834652930242</v>
      </c>
      <c r="K8">
        <v>23.185989479765766</v>
      </c>
      <c r="L8">
        <v>20.447905907066538</v>
      </c>
      <c r="M8">
        <v>297.78024958933884</v>
      </c>
      <c r="N8">
        <v>300.00086394222484</v>
      </c>
      <c r="O8">
        <v>360.1964087904305</v>
      </c>
      <c r="P8">
        <v>392.37942883229891</v>
      </c>
    </row>
    <row r="9" spans="1:16">
      <c r="A9" s="46">
        <v>39052</v>
      </c>
      <c r="B9" s="17">
        <v>1005.4</v>
      </c>
      <c r="C9" s="17">
        <v>65.548387096774192</v>
      </c>
      <c r="D9">
        <v>296.24677419354839</v>
      </c>
      <c r="E9" s="5">
        <v>305.18225806451608</v>
      </c>
      <c r="F9" s="45">
        <v>300.71451612903223</v>
      </c>
      <c r="G9">
        <v>293.68165828074683</v>
      </c>
      <c r="H9">
        <v>0.93861970577485643</v>
      </c>
      <c r="I9">
        <v>36.806086023689836</v>
      </c>
      <c r="J9">
        <v>24.125795741979918</v>
      </c>
      <c r="K9">
        <v>23.634550035706987</v>
      </c>
      <c r="L9">
        <v>15.291873680696124</v>
      </c>
      <c r="M9">
        <v>291.99682020825708</v>
      </c>
      <c r="N9">
        <v>300.25464478564362</v>
      </c>
      <c r="O9">
        <v>345.26060926958633</v>
      </c>
      <c r="P9">
        <v>359.49255329132035</v>
      </c>
    </row>
    <row r="10" spans="1:16">
      <c r="A10" s="46">
        <v>39083</v>
      </c>
      <c r="B10" s="5">
        <v>1005.3</v>
      </c>
      <c r="C10" s="5">
        <v>68.677419354838705</v>
      </c>
      <c r="D10">
        <v>295.31129032258065</v>
      </c>
      <c r="E10" s="5">
        <v>306.24677419354839</v>
      </c>
      <c r="F10" s="45">
        <v>300.77903225806449</v>
      </c>
      <c r="G10">
        <v>294.50165678205201</v>
      </c>
      <c r="H10">
        <v>0.94153555342578565</v>
      </c>
      <c r="I10">
        <v>36.944965633319818</v>
      </c>
      <c r="J10">
        <v>25.372848978496091</v>
      </c>
      <c r="K10">
        <v>23.729582084513396</v>
      </c>
      <c r="L10">
        <v>16.104412315450691</v>
      </c>
      <c r="M10">
        <v>292.98279229824277</v>
      </c>
      <c r="N10">
        <v>300.32765444444402</v>
      </c>
      <c r="O10">
        <v>347.72948455634878</v>
      </c>
      <c r="P10">
        <v>364.53736241395484</v>
      </c>
    </row>
    <row r="11" spans="1:16">
      <c r="A11" s="46">
        <v>39114</v>
      </c>
      <c r="B11" s="5">
        <v>1004.8</v>
      </c>
      <c r="C11" s="5">
        <v>76.428571428571431</v>
      </c>
      <c r="D11">
        <v>297.89999999999998</v>
      </c>
      <c r="E11" s="5">
        <v>306.50714285714281</v>
      </c>
      <c r="F11" s="45">
        <v>302.20357142857142</v>
      </c>
      <c r="G11">
        <v>297.63555258627923</v>
      </c>
      <c r="H11">
        <v>0.95141600611399912</v>
      </c>
      <c r="I11">
        <v>40.129952420634027</v>
      </c>
      <c r="J11">
        <v>30.670749350056006</v>
      </c>
      <c r="K11">
        <v>25.873744675386799</v>
      </c>
      <c r="L11">
        <v>19.582910543468991</v>
      </c>
      <c r="M11">
        <v>296.48543554342996</v>
      </c>
      <c r="N11">
        <v>301.7931107244118</v>
      </c>
      <c r="O11">
        <v>359.86699421187672</v>
      </c>
      <c r="P11">
        <v>383.95100549692813</v>
      </c>
    </row>
    <row r="12" spans="1:16">
      <c r="A12" s="46">
        <v>39387</v>
      </c>
      <c r="B12" s="5">
        <v>1004.7</v>
      </c>
      <c r="C12" s="5">
        <v>87.466666666666669</v>
      </c>
      <c r="D12">
        <v>296.45</v>
      </c>
      <c r="E12" s="5">
        <v>304.54999999999995</v>
      </c>
      <c r="F12" s="45">
        <v>300.5</v>
      </c>
      <c r="G12">
        <v>298.23358408932728</v>
      </c>
      <c r="H12">
        <v>0.95310515116599825</v>
      </c>
      <c r="I12">
        <v>36.347574246041553</v>
      </c>
      <c r="J12" s="22">
        <v>31.792011607204344</v>
      </c>
      <c r="K12">
        <v>23.345943225379532</v>
      </c>
      <c r="L12">
        <v>20.324303731947147</v>
      </c>
      <c r="M12">
        <v>297.63442020854058</v>
      </c>
      <c r="N12">
        <v>300.10041401190762</v>
      </c>
      <c r="O12">
        <v>359.95273471145333</v>
      </c>
      <c r="P12">
        <v>391.47624411562128</v>
      </c>
    </row>
    <row r="13" spans="1:16">
      <c r="A13" s="46">
        <v>39417</v>
      </c>
      <c r="B13" s="17">
        <v>1004.6</v>
      </c>
      <c r="C13" s="17">
        <v>76.064516129032256</v>
      </c>
      <c r="D13">
        <v>295.08548387096772</v>
      </c>
      <c r="E13" s="5">
        <v>303.89193548387095</v>
      </c>
      <c r="F13" s="45">
        <v>299.48870967741931</v>
      </c>
      <c r="G13">
        <v>294.93244739184706</v>
      </c>
      <c r="H13">
        <v>0.94305245036680319</v>
      </c>
      <c r="I13">
        <v>34.252364280777179</v>
      </c>
      <c r="J13">
        <v>26.053895152926639</v>
      </c>
      <c r="K13">
        <v>21.954959467618504</v>
      </c>
      <c r="L13">
        <v>16.560018059443657</v>
      </c>
      <c r="M13">
        <v>293.81397776052654</v>
      </c>
      <c r="N13">
        <v>299.09850381599199</v>
      </c>
      <c r="O13">
        <v>347.57400504419718</v>
      </c>
      <c r="P13">
        <v>369.22903845096033</v>
      </c>
    </row>
    <row r="14" spans="1:16">
      <c r="A14" s="46">
        <v>39448</v>
      </c>
      <c r="B14" s="5">
        <v>1004.7</v>
      </c>
      <c r="C14" s="5">
        <v>70.41935483870968</v>
      </c>
      <c r="D14">
        <v>295.34354838709675</v>
      </c>
      <c r="E14" s="5">
        <v>304.27903225806449</v>
      </c>
      <c r="F14" s="45">
        <v>299.81129032258065</v>
      </c>
      <c r="G14">
        <v>293.98473024244413</v>
      </c>
      <c r="H14">
        <v>0.93975847118311218</v>
      </c>
      <c r="I14">
        <v>34.908955692973798</v>
      </c>
      <c r="J14">
        <v>24.582661379923159</v>
      </c>
      <c r="K14">
        <v>22.388661248025514</v>
      </c>
      <c r="L14">
        <v>15.599844320678374</v>
      </c>
      <c r="M14">
        <v>292.57747966232682</v>
      </c>
      <c r="N14">
        <v>299.41209009183837</v>
      </c>
      <c r="O14">
        <v>345.14855912369165</v>
      </c>
      <c r="P14">
        <v>362.6027154713471</v>
      </c>
    </row>
    <row r="15" spans="1:16">
      <c r="A15" s="46">
        <v>39479</v>
      </c>
      <c r="B15" s="5">
        <v>1005</v>
      </c>
      <c r="C15" s="5">
        <v>74.620689655172413</v>
      </c>
      <c r="D15">
        <v>296.66724137931033</v>
      </c>
      <c r="E15" s="5">
        <v>307.28793103448277</v>
      </c>
      <c r="F15" s="45">
        <v>301.97758620689655</v>
      </c>
      <c r="G15">
        <v>297.01836856389281</v>
      </c>
      <c r="H15">
        <v>0.94961251833946281</v>
      </c>
      <c r="I15">
        <v>39.609293807975376</v>
      </c>
      <c r="J15">
        <v>29.556728207054729</v>
      </c>
      <c r="K15">
        <v>25.51898657375947</v>
      </c>
      <c r="L15">
        <v>18.846199235299071</v>
      </c>
      <c r="M15">
        <v>295.7815555948805</v>
      </c>
      <c r="N15">
        <v>301.55030877010898</v>
      </c>
      <c r="O15">
        <v>357.35431359273571</v>
      </c>
      <c r="P15">
        <v>379.80288830811065</v>
      </c>
    </row>
    <row r="16" spans="1:16">
      <c r="A16" s="46">
        <v>39753</v>
      </c>
      <c r="B16" s="5">
        <v>1005.4</v>
      </c>
      <c r="C16" s="5">
        <v>86.033333333333331</v>
      </c>
      <c r="D16">
        <v>296.81666666666666</v>
      </c>
      <c r="E16" s="5">
        <v>304.75</v>
      </c>
      <c r="F16" s="45">
        <v>300.7833333333333</v>
      </c>
      <c r="G16">
        <v>298.23459532342645</v>
      </c>
      <c r="H16">
        <v>0.95307437883689616</v>
      </c>
      <c r="I16">
        <v>36.954240474080393</v>
      </c>
      <c r="J16" s="22">
        <v>31.792964887867164</v>
      </c>
      <c r="K16">
        <v>23.733315698460267</v>
      </c>
      <c r="L16">
        <v>20.310319932136981</v>
      </c>
      <c r="M16">
        <v>297.56668478261361</v>
      </c>
      <c r="N16">
        <v>300.32400537683884</v>
      </c>
      <c r="O16">
        <v>360.19432000135436</v>
      </c>
      <c r="P16">
        <v>391.16777630952805</v>
      </c>
    </row>
    <row r="17" spans="1:16">
      <c r="A17" s="46">
        <v>39783</v>
      </c>
      <c r="B17" s="17">
        <v>1005</v>
      </c>
      <c r="C17" s="17">
        <v>79.58064516129032</v>
      </c>
      <c r="D17">
        <v>296.50483870967741</v>
      </c>
      <c r="E17" s="5">
        <v>304.73064516129028</v>
      </c>
      <c r="F17" s="45">
        <v>300.61774193548388</v>
      </c>
      <c r="G17">
        <v>296.77157634612468</v>
      </c>
      <c r="H17">
        <v>0.9488830307195576</v>
      </c>
      <c r="I17">
        <v>36.598618900831454</v>
      </c>
      <c r="J17">
        <v>29.125417041403612</v>
      </c>
      <c r="K17">
        <v>23.506000137993489</v>
      </c>
      <c r="L17">
        <v>18.5629751543702</v>
      </c>
      <c r="M17">
        <v>295.80393901291131</v>
      </c>
      <c r="N17">
        <v>300.19235469783274</v>
      </c>
      <c r="O17">
        <v>354.81929820618558</v>
      </c>
      <c r="P17">
        <v>380.28347223971684</v>
      </c>
    </row>
    <row r="18" spans="1:16">
      <c r="A18" s="46">
        <v>39814</v>
      </c>
      <c r="B18" s="5">
        <v>1005.4</v>
      </c>
      <c r="C18" s="5">
        <v>67.129032258064512</v>
      </c>
      <c r="D18">
        <v>297.05322580645156</v>
      </c>
      <c r="E18" s="5">
        <v>305.408064516129</v>
      </c>
      <c r="F18" s="45">
        <v>301.23064516129028</v>
      </c>
      <c r="G18">
        <v>294.55972828057543</v>
      </c>
      <c r="H18">
        <v>0.94172775754742533</v>
      </c>
      <c r="I18">
        <v>37.929962058896493</v>
      </c>
      <c r="J18">
        <v>25.46201646598826</v>
      </c>
      <c r="K18">
        <v>24.384526214348789</v>
      </c>
      <c r="L18">
        <v>16.1608292029238</v>
      </c>
      <c r="M18">
        <v>292.94803609959331</v>
      </c>
      <c r="N18">
        <v>300.77009699936667</v>
      </c>
      <c r="O18">
        <v>348.4307014122158</v>
      </c>
      <c r="P18">
        <v>364.2276589655587</v>
      </c>
    </row>
    <row r="19" spans="1:16">
      <c r="A19" s="46">
        <v>39845</v>
      </c>
      <c r="B19" s="5">
        <v>1004.3</v>
      </c>
      <c r="C19" s="5">
        <v>76.642857142857139</v>
      </c>
      <c r="D19">
        <v>297.22142857142853</v>
      </c>
      <c r="E19" s="5">
        <v>305.97142857142853</v>
      </c>
      <c r="F19" s="45">
        <v>301.59642857142853</v>
      </c>
      <c r="G19">
        <v>297.09518485635977</v>
      </c>
      <c r="H19">
        <v>0.94987606188313733</v>
      </c>
      <c r="I19">
        <v>38.744435653766537</v>
      </c>
      <c r="J19">
        <v>29.694842468922491</v>
      </c>
      <c r="K19">
        <v>24.957524489944369</v>
      </c>
      <c r="L19">
        <v>18.950547334659255</v>
      </c>
      <c r="M19">
        <v>295.96710816860582</v>
      </c>
      <c r="N19">
        <v>301.22928028349838</v>
      </c>
      <c r="O19">
        <v>357.26551086391584</v>
      </c>
      <c r="P19">
        <v>380.82597809891547</v>
      </c>
    </row>
    <row r="20" spans="1:16">
      <c r="A20" s="46">
        <v>40118</v>
      </c>
      <c r="B20" s="5">
        <v>1005.6</v>
      </c>
      <c r="C20" s="5">
        <v>86.533333333333331</v>
      </c>
      <c r="D20">
        <v>296.18333333333334</v>
      </c>
      <c r="E20" s="5">
        <v>303.58333333333331</v>
      </c>
      <c r="F20" s="45">
        <v>299.88333333333333</v>
      </c>
      <c r="G20">
        <v>297.44808723479952</v>
      </c>
      <c r="H20">
        <v>0.9508519364339012</v>
      </c>
      <c r="I20">
        <v>35.057083136715534</v>
      </c>
      <c r="J20" s="22">
        <v>30.336062607637842</v>
      </c>
      <c r="K20">
        <v>22.466244016300873</v>
      </c>
      <c r="L20">
        <v>19.346681587060061</v>
      </c>
      <c r="M20">
        <v>296.81449225661686</v>
      </c>
      <c r="N20">
        <v>299.4083504445606</v>
      </c>
      <c r="O20">
        <v>356.16615155426655</v>
      </c>
      <c r="P20">
        <v>386.71502482200623</v>
      </c>
    </row>
    <row r="21" spans="1:16">
      <c r="A21" s="46">
        <v>40148</v>
      </c>
      <c r="B21" s="17">
        <v>1005.6</v>
      </c>
      <c r="C21" s="17">
        <v>65.774193548387103</v>
      </c>
      <c r="D21">
        <v>296.08333333333331</v>
      </c>
      <c r="E21" s="5">
        <v>303.48333333333329</v>
      </c>
      <c r="F21" s="45">
        <v>299.7833333333333</v>
      </c>
      <c r="G21">
        <v>292.85357996162111</v>
      </c>
      <c r="H21">
        <v>0.93552128760054165</v>
      </c>
      <c r="I21">
        <v>34.851620414703646</v>
      </c>
      <c r="J21">
        <v>22.92337226631637</v>
      </c>
      <c r="K21">
        <v>22.329846544367651</v>
      </c>
      <c r="L21">
        <v>14.508994562496888</v>
      </c>
      <c r="M21">
        <v>291.20305995303158</v>
      </c>
      <c r="N21">
        <v>299.30786266913913</v>
      </c>
      <c r="O21">
        <v>341.84945655245929</v>
      </c>
      <c r="P21">
        <v>355.95536220921235</v>
      </c>
    </row>
    <row r="22" spans="1:16">
      <c r="A22" s="46">
        <v>40179</v>
      </c>
      <c r="B22" s="5">
        <v>1005.5</v>
      </c>
      <c r="C22" s="5">
        <v>65.258064516129039</v>
      </c>
      <c r="D22">
        <v>297.47258064516126</v>
      </c>
      <c r="E22" s="5">
        <v>307.08548387096772</v>
      </c>
      <c r="F22" s="45">
        <v>302.27903225806449</v>
      </c>
      <c r="G22">
        <v>295.09290331612101</v>
      </c>
      <c r="H22">
        <v>0.94352456215405622</v>
      </c>
      <c r="I22">
        <v>40.305131314882352</v>
      </c>
      <c r="J22">
        <v>26.302348596776454</v>
      </c>
      <c r="K22">
        <v>25.972560917225184</v>
      </c>
      <c r="L22">
        <v>16.706812698430863</v>
      </c>
      <c r="M22">
        <v>293.35364138034288</v>
      </c>
      <c r="N22">
        <v>301.80842517932189</v>
      </c>
      <c r="O22">
        <v>351.30390401619866</v>
      </c>
      <c r="P22">
        <v>366.07518483101478</v>
      </c>
    </row>
    <row r="23" spans="1:16">
      <c r="A23" s="46">
        <v>40210</v>
      </c>
      <c r="B23" s="5">
        <v>1004.8</v>
      </c>
      <c r="C23" s="5">
        <v>75</v>
      </c>
      <c r="D23">
        <v>298.1142857142857</v>
      </c>
      <c r="E23" s="5">
        <v>306.32857142857142</v>
      </c>
      <c r="F23" s="45">
        <v>302.22142857142853</v>
      </c>
      <c r="G23">
        <v>297.33789155489393</v>
      </c>
      <c r="H23">
        <v>0.95055867548527195</v>
      </c>
      <c r="I23">
        <v>40.171347030749743</v>
      </c>
      <c r="J23">
        <v>30.128510273062307</v>
      </c>
      <c r="K23">
        <v>25.901545258693332</v>
      </c>
      <c r="L23">
        <v>19.225995355405807</v>
      </c>
      <c r="M23">
        <v>296.11548983465377</v>
      </c>
      <c r="N23">
        <v>301.8109023927608</v>
      </c>
      <c r="O23">
        <v>358.81768835344752</v>
      </c>
      <c r="P23">
        <v>381.69464059410132</v>
      </c>
    </row>
    <row r="24" spans="1:16">
      <c r="A24" s="46">
        <v>40483</v>
      </c>
      <c r="B24" s="5">
        <v>1004.6</v>
      </c>
      <c r="C24" s="5">
        <v>81.3</v>
      </c>
      <c r="D24">
        <v>296.2833333333333</v>
      </c>
      <c r="E24" s="5">
        <v>303.91666666666663</v>
      </c>
      <c r="F24" s="45">
        <v>300.09999999999997</v>
      </c>
      <c r="G24">
        <v>296.6224028400942</v>
      </c>
      <c r="H24">
        <v>0.94845485421238351</v>
      </c>
      <c r="I24">
        <v>35.505875309160906</v>
      </c>
      <c r="J24" s="22">
        <v>28.866276626347815</v>
      </c>
      <c r="K24">
        <v>22.787868281715078</v>
      </c>
      <c r="L24">
        <v>18.400468942707821</v>
      </c>
      <c r="M24">
        <v>295.7446581143144</v>
      </c>
      <c r="N24">
        <v>299.70919998481639</v>
      </c>
      <c r="O24">
        <v>353.73763664934472</v>
      </c>
      <c r="P24">
        <v>379.96595193449826</v>
      </c>
    </row>
    <row r="25" spans="1:16">
      <c r="A25" s="46">
        <v>40513</v>
      </c>
      <c r="B25" s="17">
        <v>1004.1</v>
      </c>
      <c r="C25" s="17">
        <v>69.677419354838705</v>
      </c>
      <c r="D25">
        <v>297.3758064516129</v>
      </c>
      <c r="E25" s="5">
        <v>306.24677419354839</v>
      </c>
      <c r="F25" s="45">
        <v>301.81129032258065</v>
      </c>
      <c r="G25">
        <v>295.72437841616386</v>
      </c>
      <c r="H25">
        <v>0.9456686571999714</v>
      </c>
      <c r="I25">
        <v>39.229919743847006</v>
      </c>
      <c r="J25">
        <v>27.334395692486947</v>
      </c>
      <c r="K25">
        <v>25.288205824148754</v>
      </c>
      <c r="L25">
        <v>17.405582274684257</v>
      </c>
      <c r="M25">
        <v>294.23523531008982</v>
      </c>
      <c r="N25">
        <v>301.46077220380801</v>
      </c>
      <c r="O25">
        <v>352.95141292732308</v>
      </c>
      <c r="P25">
        <v>370.69885188213505</v>
      </c>
    </row>
    <row r="26" spans="1:16">
      <c r="A26" s="46">
        <v>40544</v>
      </c>
      <c r="B26" s="5">
        <v>1004.2</v>
      </c>
      <c r="C26" s="5">
        <v>71.935483870967744</v>
      </c>
      <c r="D26">
        <v>295.408064516129</v>
      </c>
      <c r="E26" s="5">
        <v>305.34354838709675</v>
      </c>
      <c r="F26" s="45">
        <v>300.3758064516129</v>
      </c>
      <c r="G26">
        <v>294.8732288260141</v>
      </c>
      <c r="H26">
        <v>0.94286974810004032</v>
      </c>
      <c r="I26">
        <v>36.084399996999423</v>
      </c>
      <c r="J26">
        <v>25.957487739777008</v>
      </c>
      <c r="K26">
        <v>23.182576818371867</v>
      </c>
      <c r="L26">
        <v>16.503861207387828</v>
      </c>
      <c r="M26">
        <v>293.53198253284262</v>
      </c>
      <c r="N26">
        <v>300.01837916669621</v>
      </c>
      <c r="O26">
        <v>348.52742311690503</v>
      </c>
      <c r="P26">
        <v>367.31381942362555</v>
      </c>
    </row>
    <row r="27" spans="1:16">
      <c r="A27" s="46">
        <v>40575</v>
      </c>
      <c r="B27" s="5">
        <v>1004.4</v>
      </c>
      <c r="C27" s="5">
        <v>80.785714285714292</v>
      </c>
      <c r="D27">
        <v>296.93571428571425</v>
      </c>
      <c r="E27" s="5">
        <v>305.1142857142857</v>
      </c>
      <c r="F27" s="45">
        <v>301.02499999999998</v>
      </c>
      <c r="G27">
        <v>297.41779167050845</v>
      </c>
      <c r="H27">
        <v>0.95081616694981086</v>
      </c>
      <c r="I27">
        <v>37.478638413878436</v>
      </c>
      <c r="J27">
        <v>30.277385747211795</v>
      </c>
      <c r="K27">
        <v>24.108050210041565</v>
      </c>
      <c r="L27">
        <v>19.33188423886282</v>
      </c>
      <c r="M27">
        <v>296.501208451092</v>
      </c>
      <c r="N27">
        <v>300.65008938778016</v>
      </c>
      <c r="O27">
        <v>357.67946006555411</v>
      </c>
      <c r="P27">
        <v>384.21826366375507</v>
      </c>
    </row>
    <row r="28" spans="1:16">
      <c r="A28" s="46">
        <v>40848</v>
      </c>
      <c r="B28" s="5">
        <v>1005.6</v>
      </c>
      <c r="C28" s="5">
        <v>88.433333333333337</v>
      </c>
      <c r="D28">
        <v>296.68333333333334</v>
      </c>
      <c r="E28" s="5">
        <v>304.81666666666666</v>
      </c>
      <c r="F28" s="45">
        <v>300.75</v>
      </c>
      <c r="G28">
        <v>298.66433711769184</v>
      </c>
      <c r="H28">
        <v>0.95423272197884712</v>
      </c>
      <c r="I28">
        <v>36.88241345173445</v>
      </c>
      <c r="J28" s="22">
        <v>32.616347629150503</v>
      </c>
      <c r="K28">
        <v>23.680539109766976</v>
      </c>
      <c r="L28">
        <v>20.849671713878546</v>
      </c>
      <c r="M28">
        <v>298.10564132147113</v>
      </c>
      <c r="N28">
        <v>300.27384580500251</v>
      </c>
      <c r="O28">
        <v>361.7485174186553</v>
      </c>
      <c r="P28">
        <v>394.69101456313706</v>
      </c>
    </row>
    <row r="29" spans="1:16">
      <c r="A29" s="46">
        <v>40878</v>
      </c>
      <c r="B29" s="17">
        <v>1005.8</v>
      </c>
      <c r="C29" s="17">
        <v>80.161290322580641</v>
      </c>
      <c r="D29">
        <v>296.24677419354839</v>
      </c>
      <c r="E29" s="5">
        <v>305.8274193548387</v>
      </c>
      <c r="F29" s="45">
        <v>301.03709677419351</v>
      </c>
      <c r="G29">
        <v>297.30018664110435</v>
      </c>
      <c r="H29">
        <v>0.95040728539955555</v>
      </c>
      <c r="I29">
        <v>37.505056854077004</v>
      </c>
      <c r="J29">
        <v>30.064537510445597</v>
      </c>
      <c r="K29">
        <v>24.090821062993893</v>
      </c>
      <c r="L29">
        <v>19.164252109543504</v>
      </c>
      <c r="M29">
        <v>296.35353230042995</v>
      </c>
      <c r="N29">
        <v>300.54329525060922</v>
      </c>
      <c r="O29">
        <v>357.04550434929376</v>
      </c>
      <c r="P29">
        <v>383.67790786583214</v>
      </c>
    </row>
    <row r="30" spans="1:16">
      <c r="A30" s="46">
        <v>40909</v>
      </c>
      <c r="B30" s="5">
        <v>1005.7</v>
      </c>
      <c r="C30" s="5">
        <v>74.387096774193552</v>
      </c>
      <c r="D30">
        <v>295.05322580645156</v>
      </c>
      <c r="E30" s="5">
        <v>306.92419354838705</v>
      </c>
      <c r="F30" s="45">
        <v>300.98870967741931</v>
      </c>
      <c r="G30">
        <v>296.0134150747906</v>
      </c>
      <c r="H30">
        <v>0.94650937199894658</v>
      </c>
      <c r="I30">
        <v>37.399480265900763</v>
      </c>
      <c r="J30">
        <v>27.820387578441018</v>
      </c>
      <c r="K30">
        <v>24.022867143942047</v>
      </c>
      <c r="L30">
        <v>17.694863705475772</v>
      </c>
      <c r="M30">
        <v>294.7841498889814</v>
      </c>
      <c r="N30">
        <v>300.5032684272993</v>
      </c>
      <c r="O30">
        <v>352.63147387454609</v>
      </c>
      <c r="P30">
        <v>374.444515027796</v>
      </c>
    </row>
    <row r="31" spans="1:16">
      <c r="A31" s="46">
        <v>40940</v>
      </c>
      <c r="B31" s="5">
        <v>1004.5</v>
      </c>
      <c r="C31" s="5">
        <v>90.137931034482762</v>
      </c>
      <c r="D31">
        <v>296.79285714285714</v>
      </c>
      <c r="E31" s="5">
        <v>307.14999999999998</v>
      </c>
      <c r="F31" s="45">
        <v>301.97142857142853</v>
      </c>
      <c r="G31">
        <v>300.19169479228663</v>
      </c>
      <c r="H31">
        <v>0.95818165072096961</v>
      </c>
      <c r="I31">
        <v>39.595189573915945</v>
      </c>
      <c r="J31">
        <v>35.690284671109062</v>
      </c>
      <c r="K31">
        <v>25.522745656552036</v>
      </c>
      <c r="L31">
        <v>22.912947718896319</v>
      </c>
      <c r="M31">
        <v>299.69500990978042</v>
      </c>
      <c r="N31">
        <v>301.58720384348408</v>
      </c>
      <c r="O31">
        <v>369.69561280926143</v>
      </c>
      <c r="P31">
        <v>404.90850472609179</v>
      </c>
    </row>
    <row r="32" spans="1:16">
      <c r="A32" s="46">
        <v>41214</v>
      </c>
      <c r="B32" s="5">
        <v>1004.5</v>
      </c>
      <c r="C32" s="5">
        <v>86.8</v>
      </c>
      <c r="D32">
        <v>296.85666666666663</v>
      </c>
      <c r="E32" s="5">
        <v>304.12666666666667</v>
      </c>
      <c r="F32" s="45">
        <v>300.49166666666667</v>
      </c>
      <c r="G32">
        <v>298.09705188767316</v>
      </c>
      <c r="H32">
        <v>0.95273737923975055</v>
      </c>
      <c r="I32">
        <v>36.329863204316403</v>
      </c>
      <c r="J32" s="22">
        <v>31.534321261346637</v>
      </c>
      <c r="K32">
        <v>23.33896095160928</v>
      </c>
      <c r="L32">
        <v>20.158369635757822</v>
      </c>
      <c r="M32">
        <v>297.46783984786026</v>
      </c>
      <c r="N32">
        <v>300.10902816108648</v>
      </c>
      <c r="O32">
        <v>359.46722013946817</v>
      </c>
      <c r="P32">
        <v>390.36891444792121</v>
      </c>
    </row>
    <row r="33" spans="1:16">
      <c r="A33" s="46">
        <v>41244</v>
      </c>
      <c r="B33" s="17">
        <v>1004.6</v>
      </c>
      <c r="C33" s="17">
        <v>76.129032258064512</v>
      </c>
      <c r="D33">
        <v>296.51451612903224</v>
      </c>
      <c r="E33" s="5">
        <v>305.20161290322579</v>
      </c>
      <c r="F33" s="45">
        <v>300.85806451612899</v>
      </c>
      <c r="G33">
        <v>296.26977805405716</v>
      </c>
      <c r="H33">
        <v>0.94736866612074411</v>
      </c>
      <c r="I33">
        <v>37.115714752269604</v>
      </c>
      <c r="J33">
        <v>28.255834456566536</v>
      </c>
      <c r="K33">
        <v>23.860709115867554</v>
      </c>
      <c r="L33">
        <v>18.000088470000577</v>
      </c>
      <c r="M33">
        <v>295.12983598903372</v>
      </c>
      <c r="N33">
        <v>300.46623320398481</v>
      </c>
      <c r="O33">
        <v>353.48966530663284</v>
      </c>
      <c r="P33">
        <v>376.17744822640088</v>
      </c>
    </row>
    <row r="34" spans="1:16">
      <c r="A34" s="46">
        <v>41275</v>
      </c>
      <c r="B34" s="5">
        <v>1005</v>
      </c>
      <c r="C34" s="5">
        <v>74.354838709677423</v>
      </c>
      <c r="D34">
        <v>296.97258064516126</v>
      </c>
      <c r="E34" s="5">
        <v>306.1887096774193</v>
      </c>
      <c r="F34" s="45">
        <v>301.58064516129031</v>
      </c>
      <c r="G34">
        <v>296.57659297515994</v>
      </c>
      <c r="H34">
        <v>0.94828739786372185</v>
      </c>
      <c r="I34">
        <v>38.708979802832403</v>
      </c>
      <c r="J34">
        <v>28.781999498557642</v>
      </c>
      <c r="K34">
        <v>24.915707240097397</v>
      </c>
      <c r="L34">
        <v>18.337646118922848</v>
      </c>
      <c r="M34">
        <v>295.33414699583471</v>
      </c>
      <c r="N34">
        <v>301.15386832744053</v>
      </c>
      <c r="O34">
        <v>355.34362479626054</v>
      </c>
      <c r="P34">
        <v>377.26868699100072</v>
      </c>
    </row>
    <row r="35" spans="1:16">
      <c r="A35" s="46">
        <v>41306</v>
      </c>
      <c r="B35" s="5">
        <v>1003.8</v>
      </c>
      <c r="C35" s="5">
        <v>76.214285714285708</v>
      </c>
      <c r="D35">
        <v>296.05357142857139</v>
      </c>
      <c r="E35" s="5">
        <v>306.13928571428568</v>
      </c>
      <c r="F35" s="45">
        <v>301.09642857142853</v>
      </c>
      <c r="G35">
        <v>296.51867108417929</v>
      </c>
      <c r="H35">
        <v>0.94817390977096339</v>
      </c>
      <c r="I35">
        <v>37.634867893866137</v>
      </c>
      <c r="J35">
        <v>28.683145744825119</v>
      </c>
      <c r="K35">
        <v>24.227492802313801</v>
      </c>
      <c r="L35">
        <v>18.295300795037207</v>
      </c>
      <c r="M35">
        <v>295.37856613281895</v>
      </c>
      <c r="N35">
        <v>300.77234649472939</v>
      </c>
      <c r="O35">
        <v>354.74457502392482</v>
      </c>
      <c r="P35">
        <v>377.34838736504508</v>
      </c>
    </row>
    <row r="36" spans="1:16">
      <c r="A36" s="46">
        <v>41579</v>
      </c>
      <c r="B36" s="5">
        <v>1004.4</v>
      </c>
      <c r="C36" s="5">
        <v>88.6</v>
      </c>
      <c r="D36">
        <v>295.48666666666662</v>
      </c>
      <c r="E36" s="5">
        <v>302.7833333333333</v>
      </c>
      <c r="F36" s="45">
        <v>299.13499999999999</v>
      </c>
      <c r="G36">
        <v>297.10539072432806</v>
      </c>
      <c r="H36">
        <v>0.94991386098095509</v>
      </c>
      <c r="I36">
        <v>33.544803742310364</v>
      </c>
      <c r="J36" s="22">
        <v>29.720696115686984</v>
      </c>
      <c r="K36">
        <v>21.490188922125295</v>
      </c>
      <c r="L36">
        <v>18.96560364973945</v>
      </c>
      <c r="M36">
        <v>296.57283426551191</v>
      </c>
      <c r="N36">
        <v>298.76240488927027</v>
      </c>
      <c r="O36">
        <v>354.22954001352332</v>
      </c>
      <c r="P36">
        <v>385.10952659455171</v>
      </c>
    </row>
    <row r="37" spans="1:16">
      <c r="A37" s="46">
        <v>41609</v>
      </c>
      <c r="B37" s="17">
        <v>1005.4</v>
      </c>
      <c r="C37" s="17">
        <v>77.354838709677423</v>
      </c>
      <c r="D37">
        <v>295.26935483870966</v>
      </c>
      <c r="E37" s="5">
        <v>304.48225806451609</v>
      </c>
      <c r="F37" s="45">
        <v>299.8758064516129</v>
      </c>
      <c r="G37">
        <v>295.58301587468611</v>
      </c>
      <c r="H37">
        <v>0.94515564403991081</v>
      </c>
      <c r="I37">
        <v>35.041581565401067</v>
      </c>
      <c r="J37">
        <v>27.106358901236053</v>
      </c>
      <c r="K37">
        <v>22.460579588099332</v>
      </c>
      <c r="L37">
        <v>17.23341677542372</v>
      </c>
      <c r="M37">
        <v>294.52053204134359</v>
      </c>
      <c r="N37">
        <v>299.41746789937685</v>
      </c>
      <c r="O37">
        <v>349.93725176239707</v>
      </c>
      <c r="P37">
        <v>373.20790420574576</v>
      </c>
    </row>
    <row r="38" spans="1:16">
      <c r="A38" s="46">
        <v>41640</v>
      </c>
      <c r="B38" s="5">
        <v>1004.9</v>
      </c>
      <c r="C38" s="5">
        <v>69.225806451612897</v>
      </c>
      <c r="D38">
        <v>295.87258064516129</v>
      </c>
      <c r="E38" s="5">
        <v>306.16290322580642</v>
      </c>
      <c r="F38" s="45">
        <v>301.01774193548385</v>
      </c>
      <c r="G38">
        <v>294.85949321721569</v>
      </c>
      <c r="H38">
        <v>0.94278093008824371</v>
      </c>
      <c r="I38">
        <v>37.462795126774346</v>
      </c>
      <c r="J38">
        <v>25.933922045825074</v>
      </c>
      <c r="K38">
        <v>24.085009928942316</v>
      </c>
      <c r="L38">
        <v>16.476690927381519</v>
      </c>
      <c r="M38">
        <v>293.36420958700876</v>
      </c>
      <c r="N38">
        <v>300.6000360956088</v>
      </c>
      <c r="O38">
        <v>349.15418427693567</v>
      </c>
      <c r="P38">
        <v>366.38385002756684</v>
      </c>
    </row>
    <row r="39" spans="1:16">
      <c r="A39" s="46">
        <v>41671</v>
      </c>
      <c r="B39" s="5">
        <v>1004</v>
      </c>
      <c r="C39" s="5">
        <v>74.642857142857139</v>
      </c>
      <c r="D39">
        <v>296.39642857142854</v>
      </c>
      <c r="E39" s="5">
        <v>306.29999999999995</v>
      </c>
      <c r="F39" s="45">
        <v>301.34821428571428</v>
      </c>
      <c r="G39">
        <v>296.41664019710163</v>
      </c>
      <c r="H39">
        <v>0.94784985750292883</v>
      </c>
      <c r="I39">
        <v>38.190107127283824</v>
      </c>
      <c r="J39">
        <v>28.506187105722564</v>
      </c>
      <c r="K39">
        <v>24.593971448465101</v>
      </c>
      <c r="L39">
        <v>18.175403021308362</v>
      </c>
      <c r="M39">
        <v>295.19327572348379</v>
      </c>
      <c r="N39">
        <v>301.00682215794524</v>
      </c>
      <c r="O39">
        <v>354.67869881880273</v>
      </c>
      <c r="P39">
        <v>376.2548100162968</v>
      </c>
    </row>
    <row r="40" spans="1:16">
      <c r="A40" s="46">
        <v>41944</v>
      </c>
      <c r="B40" s="5">
        <v>1005.4</v>
      </c>
      <c r="C40" s="5">
        <v>86</v>
      </c>
      <c r="D40">
        <v>295.57333333333332</v>
      </c>
      <c r="E40" s="5">
        <v>303.89666666666665</v>
      </c>
      <c r="F40" s="45">
        <v>299.73499999999996</v>
      </c>
      <c r="G40">
        <v>297.19942057290478</v>
      </c>
      <c r="H40">
        <v>0.9501386981944977</v>
      </c>
      <c r="I40">
        <v>34.752690028888722</v>
      </c>
      <c r="J40" s="22">
        <v>29.887313424844301</v>
      </c>
      <c r="K40">
        <v>22.268779190158405</v>
      </c>
      <c r="L40">
        <v>19.055633603406008</v>
      </c>
      <c r="M40">
        <v>296.54360232292635</v>
      </c>
      <c r="N40">
        <v>299.27711135816213</v>
      </c>
      <c r="O40">
        <v>355.13884844444738</v>
      </c>
      <c r="P40">
        <v>385.0441607839453</v>
      </c>
    </row>
    <row r="41" spans="1:16">
      <c r="A41" s="46">
        <v>41974</v>
      </c>
      <c r="B41" s="17">
        <v>1005.1</v>
      </c>
      <c r="C41" s="17">
        <v>73.774193548387103</v>
      </c>
      <c r="D41">
        <v>295.43387096774194</v>
      </c>
      <c r="E41" s="5">
        <v>305.19193548387096</v>
      </c>
      <c r="F41" s="45">
        <v>300.31290322580645</v>
      </c>
      <c r="G41">
        <v>295.22635166229509</v>
      </c>
      <c r="H41">
        <v>0.94400181070235478</v>
      </c>
      <c r="I41">
        <v>35.951738175996176</v>
      </c>
      <c r="J41">
        <v>26.523104905968793</v>
      </c>
      <c r="K41">
        <v>23.072736622608787</v>
      </c>
      <c r="L41">
        <v>16.857720268145364</v>
      </c>
      <c r="M41">
        <v>293.97936839220807</v>
      </c>
      <c r="N41">
        <v>299.87926805251891</v>
      </c>
      <c r="O41">
        <v>349.3976850517696</v>
      </c>
      <c r="P41">
        <v>369.99774606414246</v>
      </c>
    </row>
    <row r="42" spans="1:16" ht="15.75" thickBot="1">
      <c r="A42" s="46">
        <v>42005</v>
      </c>
      <c r="B42" s="18">
        <v>1006.2</v>
      </c>
      <c r="C42" s="18">
        <v>65.161290322580641</v>
      </c>
      <c r="D42">
        <v>294.7370967741935</v>
      </c>
      <c r="E42" s="5">
        <v>306.36612903225807</v>
      </c>
      <c r="F42" s="45">
        <v>300.55161290322576</v>
      </c>
      <c r="G42">
        <v>293.43119966328084</v>
      </c>
      <c r="H42">
        <v>0.93765446780193717</v>
      </c>
      <c r="I42">
        <v>36.457436020518962</v>
      </c>
      <c r="J42">
        <v>23.756135729499452</v>
      </c>
      <c r="K42">
        <v>23.382939270635099</v>
      </c>
      <c r="L42">
        <v>15.039641731233351</v>
      </c>
      <c r="M42">
        <v>291.72925408792548</v>
      </c>
      <c r="N42">
        <v>300.02413074810391</v>
      </c>
      <c r="O42">
        <v>344.24769327261191</v>
      </c>
      <c r="P42">
        <v>358.4136116796779</v>
      </c>
    </row>
    <row r="43" spans="1:16" ht="15.75" thickBot="1">
      <c r="A43" s="46">
        <v>42036</v>
      </c>
      <c r="B43" s="18">
        <v>1004.9</v>
      </c>
      <c r="C43" s="18">
        <v>79.5</v>
      </c>
      <c r="D43">
        <v>296.86071428571427</v>
      </c>
      <c r="E43" s="5">
        <v>306.51071428571424</v>
      </c>
      <c r="F43" s="45">
        <v>301.68571428571425</v>
      </c>
      <c r="G43">
        <v>297.79237580954396</v>
      </c>
      <c r="H43">
        <v>0.95185956307675235</v>
      </c>
      <c r="I43">
        <v>38.945539705628654</v>
      </c>
      <c r="J43">
        <v>30.961704065974782</v>
      </c>
      <c r="K43">
        <v>25.07670736706158</v>
      </c>
      <c r="L43">
        <v>19.772557623320758</v>
      </c>
      <c r="M43">
        <v>296.80298127506956</v>
      </c>
      <c r="N43">
        <v>301.26746939077623</v>
      </c>
      <c r="O43">
        <v>359.77461265492911</v>
      </c>
      <c r="P43">
        <v>386.05114725994093</v>
      </c>
    </row>
    <row r="44" spans="1:16" ht="15.75" thickBot="1">
      <c r="A44" s="46">
        <v>42309</v>
      </c>
      <c r="B44" s="18">
        <v>1006.6</v>
      </c>
      <c r="C44" s="18">
        <v>89.5</v>
      </c>
      <c r="D44">
        <v>296.08333333333331</v>
      </c>
      <c r="E44" s="5">
        <v>304.93</v>
      </c>
      <c r="F44" s="45">
        <v>300.50666666666666</v>
      </c>
      <c r="G44">
        <v>298.62639594351714</v>
      </c>
      <c r="H44">
        <v>0.95408709009570913</v>
      </c>
      <c r="I44">
        <v>36.361748492257675</v>
      </c>
      <c r="J44" s="22">
        <v>32.543764900570615</v>
      </c>
      <c r="K44">
        <v>23.309652731774445</v>
      </c>
      <c r="L44">
        <v>20.780366395521021</v>
      </c>
      <c r="M44">
        <v>298.11823467051096</v>
      </c>
      <c r="N44">
        <v>299.94628593045201</v>
      </c>
      <c r="O44">
        <v>361.12289368164784</v>
      </c>
      <c r="P44">
        <v>395.07702034003415</v>
      </c>
    </row>
    <row r="45" spans="1:16" ht="15.75" thickBot="1">
      <c r="A45" s="46">
        <v>42339</v>
      </c>
      <c r="B45" s="19">
        <v>1007.6</v>
      </c>
      <c r="C45" s="19">
        <v>72.548387096774192</v>
      </c>
      <c r="D45">
        <v>294.52419354838707</v>
      </c>
      <c r="E45" s="5">
        <v>306.05322580645156</v>
      </c>
      <c r="F45" s="45">
        <v>300.28870967741932</v>
      </c>
      <c r="G45">
        <v>294.92846676010265</v>
      </c>
      <c r="H45">
        <v>0.94286995469600543</v>
      </c>
      <c r="I45">
        <v>35.900827611579977</v>
      </c>
      <c r="J45">
        <v>26.045471386594635</v>
      </c>
      <c r="K45">
        <v>22.979578849171514</v>
      </c>
      <c r="L45">
        <v>16.503924505553979</v>
      </c>
      <c r="M45">
        <v>293.62014216911621</v>
      </c>
      <c r="N45">
        <v>299.64352668462044</v>
      </c>
      <c r="O45">
        <v>348.07206133421749</v>
      </c>
      <c r="P45">
        <v>368.69617207314036</v>
      </c>
    </row>
    <row r="46" spans="1:16">
      <c r="A46" s="46">
        <v>42370</v>
      </c>
      <c r="B46" s="5">
        <v>1005.2419354838711</v>
      </c>
      <c r="C46" s="5">
        <v>70.322580645161295</v>
      </c>
      <c r="D46">
        <v>295.99516129032259</v>
      </c>
      <c r="E46" s="5">
        <v>306.86935483870968</v>
      </c>
      <c r="F46" s="45">
        <v>301.43225806451613</v>
      </c>
      <c r="G46">
        <v>295.51359941166476</v>
      </c>
      <c r="H46">
        <v>0.9449299049840949</v>
      </c>
      <c r="I46">
        <v>38.377021225195612</v>
      </c>
      <c r="J46">
        <v>26.987711700298849</v>
      </c>
      <c r="K46">
        <v>24.687374150644686</v>
      </c>
      <c r="L46">
        <v>17.158675769692856</v>
      </c>
      <c r="M46">
        <v>294.0667587155607</v>
      </c>
      <c r="N46">
        <v>300.98497177050018</v>
      </c>
      <c r="O46">
        <v>351.63638078534757</v>
      </c>
      <c r="P46">
        <v>370.16981558016914</v>
      </c>
    </row>
    <row r="47" spans="1:16">
      <c r="A47" s="46">
        <v>42401</v>
      </c>
      <c r="B47" s="5">
        <v>1005.5620689655173</v>
      </c>
      <c r="C47" s="5">
        <v>76.448275862068968</v>
      </c>
      <c r="D47">
        <v>297.87068965517238</v>
      </c>
      <c r="E47" s="5">
        <v>308.37068965517238</v>
      </c>
      <c r="F47" s="45">
        <v>303.12068965517238</v>
      </c>
      <c r="G47">
        <v>298.52642089356101</v>
      </c>
      <c r="H47">
        <v>0.95385044440436684</v>
      </c>
      <c r="I47">
        <v>42.304550818396379</v>
      </c>
      <c r="J47">
        <v>32.34109971185682</v>
      </c>
      <c r="K47">
        <v>27.315812206823878</v>
      </c>
      <c r="L47">
        <v>20.668681032643022</v>
      </c>
      <c r="M47">
        <v>297.35970030093381</v>
      </c>
      <c r="N47">
        <v>302.64399690844408</v>
      </c>
      <c r="O47">
        <v>364.22256969064125</v>
      </c>
      <c r="P47">
        <v>389.42176302596431</v>
      </c>
    </row>
    <row r="48" spans="1:16">
      <c r="A48" s="46">
        <v>42675</v>
      </c>
      <c r="B48" s="5">
        <v>1006.9900000000001</v>
      </c>
      <c r="C48" s="5">
        <v>87.466666666666669</v>
      </c>
      <c r="D48">
        <v>296.69</v>
      </c>
      <c r="E48" s="5">
        <v>305.02333333333331</v>
      </c>
      <c r="F48" s="45">
        <v>300.85666666666663</v>
      </c>
      <c r="G48">
        <v>298.58429275888341</v>
      </c>
      <c r="H48">
        <v>0.95395442929530205</v>
      </c>
      <c r="I48">
        <v>37.112688741842113</v>
      </c>
      <c r="J48" s="22">
        <v>32.46123175286457</v>
      </c>
      <c r="K48">
        <v>23.799895872210385</v>
      </c>
      <c r="L48">
        <v>20.717615499072796</v>
      </c>
      <c r="M48">
        <v>297.98067429018135</v>
      </c>
      <c r="N48">
        <v>300.26261863191019</v>
      </c>
      <c r="O48">
        <v>361.33762524864744</v>
      </c>
      <c r="P48">
        <v>394.21903582459709</v>
      </c>
    </row>
    <row r="49" spans="1:16">
      <c r="A49" s="46">
        <v>42705</v>
      </c>
      <c r="B49" s="5">
        <v>1006.1935483870968</v>
      </c>
      <c r="C49" s="5">
        <v>81.258064516129039</v>
      </c>
      <c r="D49">
        <v>296.93709677419355</v>
      </c>
      <c r="E49" s="5">
        <v>306.32096774193548</v>
      </c>
      <c r="F49" s="45">
        <v>301.62903225806451</v>
      </c>
      <c r="G49">
        <v>298.10353994993545</v>
      </c>
      <c r="H49">
        <v>0.95267117731026807</v>
      </c>
      <c r="I49">
        <v>38.81776607124894</v>
      </c>
      <c r="J49">
        <v>31.542565397895515</v>
      </c>
      <c r="K49">
        <v>24.957711785523966</v>
      </c>
      <c r="L49">
        <v>20.128774035973489</v>
      </c>
      <c r="M49">
        <v>297.199828582583</v>
      </c>
      <c r="N49">
        <v>301.10096393514561</v>
      </c>
      <c r="O49">
        <v>360.6337643013901</v>
      </c>
      <c r="P49">
        <v>388.87464553990264</v>
      </c>
    </row>
    <row r="50" spans="1:16">
      <c r="A50" s="46">
        <v>42736</v>
      </c>
      <c r="B50" s="5">
        <v>1006.1</v>
      </c>
      <c r="C50" s="5">
        <v>76</v>
      </c>
      <c r="D50">
        <v>296.54999999999995</v>
      </c>
      <c r="E50" s="11">
        <v>306.54999999999995</v>
      </c>
      <c r="F50" s="45">
        <v>301.54999999999995</v>
      </c>
      <c r="G50">
        <v>296.91023912916813</v>
      </c>
      <c r="H50">
        <v>0.94923912790308562</v>
      </c>
      <c r="I50">
        <v>38.640219143407194</v>
      </c>
      <c r="J50">
        <v>29.366566548989468</v>
      </c>
      <c r="K50">
        <v>24.841401757648267</v>
      </c>
      <c r="L50">
        <v>18.70021315021474</v>
      </c>
      <c r="M50">
        <v>295.75103598753248</v>
      </c>
      <c r="N50">
        <v>301.02980393558227</v>
      </c>
      <c r="O50">
        <v>356.26957689372313</v>
      </c>
      <c r="P50">
        <v>380.01288004978267</v>
      </c>
    </row>
    <row r="51" spans="1:16">
      <c r="A51" s="46">
        <v>42767</v>
      </c>
      <c r="B51" s="5">
        <v>1005.7</v>
      </c>
      <c r="C51" s="5">
        <v>82</v>
      </c>
      <c r="D51">
        <v>297.14999999999998</v>
      </c>
      <c r="E51" s="11">
        <v>308.04999999999995</v>
      </c>
      <c r="F51" s="45">
        <v>302.59999999999997</v>
      </c>
      <c r="G51">
        <v>299.20297143592359</v>
      </c>
      <c r="H51">
        <v>0.9556394361907754</v>
      </c>
      <c r="I51">
        <v>41.057697085125305</v>
      </c>
      <c r="J51">
        <v>33.667311609802752</v>
      </c>
      <c r="K51">
        <v>26.47266844805673</v>
      </c>
      <c r="L51">
        <v>21.542544867115804</v>
      </c>
      <c r="M51">
        <v>298.31913510156369</v>
      </c>
      <c r="N51">
        <v>302.11248800756914</v>
      </c>
      <c r="O51">
        <v>366.19719082967288</v>
      </c>
      <c r="P51">
        <v>395.78606784466371</v>
      </c>
    </row>
    <row r="52" spans="1:16">
      <c r="A52" s="46">
        <v>43040</v>
      </c>
      <c r="B52" s="5">
        <v>1006.3</v>
      </c>
      <c r="C52" s="5">
        <v>88</v>
      </c>
      <c r="D52">
        <v>296.54999999999995</v>
      </c>
      <c r="E52" s="11">
        <v>304.54999999999995</v>
      </c>
      <c r="F52" s="45">
        <v>300.54999999999995</v>
      </c>
      <c r="G52">
        <v>298.38484871551327</v>
      </c>
      <c r="H52">
        <v>0.95344609465862318</v>
      </c>
      <c r="I52">
        <v>36.453998468438847</v>
      </c>
      <c r="J52" s="49">
        <v>32.079518652226184</v>
      </c>
      <c r="K52">
        <v>23.37824086670431</v>
      </c>
      <c r="L52">
        <v>20.480475003483885</v>
      </c>
      <c r="M52">
        <v>297.80909587921167</v>
      </c>
      <c r="N52">
        <v>300.01486638166477</v>
      </c>
      <c r="O52">
        <v>360.3116274314541</v>
      </c>
      <c r="P52">
        <v>392.99583192013358</v>
      </c>
    </row>
    <row r="53" spans="1:16">
      <c r="A53" s="46">
        <v>43070</v>
      </c>
      <c r="B53" s="5">
        <v>1005.7</v>
      </c>
      <c r="C53" s="5">
        <v>81</v>
      </c>
      <c r="D53">
        <v>297.04999999999995</v>
      </c>
      <c r="E53" s="12">
        <v>305.64999999999998</v>
      </c>
      <c r="F53" s="45">
        <v>301.34999999999997</v>
      </c>
      <c r="G53">
        <v>297.77848906539515</v>
      </c>
      <c r="H53">
        <v>0.95178444699869624</v>
      </c>
      <c r="I53">
        <v>38.194070317473063</v>
      </c>
      <c r="J53">
        <v>30.937196957153184</v>
      </c>
      <c r="K53">
        <v>24.553406017008871</v>
      </c>
      <c r="L53">
        <v>19.740195595660989</v>
      </c>
      <c r="M53">
        <v>296.86692477366898</v>
      </c>
      <c r="N53">
        <v>300.8642555556965</v>
      </c>
      <c r="O53">
        <v>359.16944902106542</v>
      </c>
      <c r="P53">
        <v>386.72830281467424</v>
      </c>
    </row>
    <row r="54" spans="1:16">
      <c r="A54" s="46">
        <v>43101</v>
      </c>
      <c r="B54" s="21">
        <v>1005.4</v>
      </c>
      <c r="C54" s="21">
        <v>77</v>
      </c>
      <c r="D54">
        <v>295.04999999999995</v>
      </c>
      <c r="E54" s="11">
        <v>306.45</v>
      </c>
      <c r="F54" s="45">
        <v>300.75</v>
      </c>
      <c r="G54">
        <v>296.35345940003162</v>
      </c>
      <c r="H54">
        <v>0.94758752772453625</v>
      </c>
      <c r="I54">
        <v>36.88241345173445</v>
      </c>
      <c r="J54">
        <v>28.399458357835528</v>
      </c>
      <c r="K54">
        <v>23.685429168437807</v>
      </c>
      <c r="L54">
        <v>18.079428170155946</v>
      </c>
      <c r="M54">
        <v>295.25837584211092</v>
      </c>
      <c r="N54">
        <v>300.29043463948972</v>
      </c>
      <c r="O54">
        <v>353.5073650264809</v>
      </c>
      <c r="P54">
        <v>377.15656178686913</v>
      </c>
    </row>
    <row r="55" spans="1:16">
      <c r="A55" s="46">
        <v>43132</v>
      </c>
      <c r="B55" s="21">
        <v>1004.8</v>
      </c>
      <c r="C55" s="21">
        <v>82</v>
      </c>
      <c r="D55">
        <v>297.54999999999995</v>
      </c>
      <c r="E55" s="11">
        <v>306.64999999999998</v>
      </c>
      <c r="F55" s="45">
        <v>302.09999999999997</v>
      </c>
      <c r="G55">
        <v>298.71534919047048</v>
      </c>
      <c r="H55">
        <v>0.9543981826946365</v>
      </c>
      <c r="I55">
        <v>39.890594659176173</v>
      </c>
      <c r="J55">
        <v>32.710287620524461</v>
      </c>
      <c r="K55">
        <v>25.713038988778631</v>
      </c>
      <c r="L55">
        <v>20.928950622816153</v>
      </c>
      <c r="M55">
        <v>297.83957427892324</v>
      </c>
      <c r="N55">
        <v>301.68983536227393</v>
      </c>
      <c r="O55">
        <v>363.79451445967391</v>
      </c>
      <c r="P55">
        <v>392.50617043047424</v>
      </c>
    </row>
    <row r="56" spans="1:16">
      <c r="A56" s="46">
        <v>43405</v>
      </c>
      <c r="B56" s="21">
        <v>1006</v>
      </c>
      <c r="C56" s="21">
        <v>87</v>
      </c>
      <c r="D56">
        <v>295.95</v>
      </c>
      <c r="E56" s="11">
        <v>304.64999999999998</v>
      </c>
      <c r="F56" s="45">
        <v>300.29999999999995</v>
      </c>
      <c r="G56">
        <v>297.94730143423874</v>
      </c>
      <c r="H56">
        <v>0.9522512008313454</v>
      </c>
      <c r="I56">
        <v>35.924578056388057</v>
      </c>
      <c r="J56">
        <v>31.254382909057608</v>
      </c>
      <c r="K56">
        <v>23.033270721325916</v>
      </c>
      <c r="L56">
        <v>19.942935056185952</v>
      </c>
      <c r="M56">
        <v>297.32955924871976</v>
      </c>
      <c r="N56">
        <v>299.79059829079733</v>
      </c>
      <c r="O56">
        <v>358.42122799076651</v>
      </c>
      <c r="P56">
        <v>389.92524038173622</v>
      </c>
    </row>
    <row r="57" spans="1:16">
      <c r="A57" s="46">
        <v>43435</v>
      </c>
      <c r="B57" s="21">
        <v>1006.3</v>
      </c>
      <c r="C57" s="21">
        <v>76</v>
      </c>
      <c r="D57">
        <v>295.54999999999995</v>
      </c>
      <c r="E57" s="12">
        <v>306.25</v>
      </c>
      <c r="F57" s="45">
        <v>300.89999999999998</v>
      </c>
      <c r="G57">
        <v>296.28224458721724</v>
      </c>
      <c r="H57">
        <v>0.94732033944686167</v>
      </c>
      <c r="I57">
        <v>37.206595004235474</v>
      </c>
      <c r="J57">
        <v>28.277012203218959</v>
      </c>
      <c r="K57">
        <v>23.879417376579383</v>
      </c>
      <c r="L57">
        <v>17.982658382760341</v>
      </c>
      <c r="M57">
        <v>295.13514350360242</v>
      </c>
      <c r="N57">
        <v>300.36386667418611</v>
      </c>
      <c r="O57">
        <v>353.31150361309034</v>
      </c>
      <c r="P57">
        <v>376.63484088785054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workbookViewId="0">
      <selection activeCell="A10" sqref="A10:XFD17"/>
    </sheetView>
  </sheetViews>
  <sheetFormatPr defaultRowHeight="15"/>
  <sheetData>
    <row r="1" spans="1:16" ht="60">
      <c r="A1" s="28" t="s">
        <v>19</v>
      </c>
      <c r="B1" s="40" t="s">
        <v>58</v>
      </c>
      <c r="C1" s="40" t="s">
        <v>60</v>
      </c>
      <c r="D1" s="32" t="s">
        <v>57</v>
      </c>
      <c r="E1" s="40" t="s">
        <v>56</v>
      </c>
      <c r="F1" s="40" t="s">
        <v>39</v>
      </c>
      <c r="G1" s="43" t="s">
        <v>59</v>
      </c>
      <c r="H1" s="43" t="s">
        <v>61</v>
      </c>
      <c r="I1" s="43" t="s">
        <v>38</v>
      </c>
      <c r="J1" s="43" t="s">
        <v>37</v>
      </c>
      <c r="K1" s="43" t="s">
        <v>67</v>
      </c>
      <c r="L1" s="43" t="s">
        <v>36</v>
      </c>
      <c r="M1" s="43" t="s">
        <v>62</v>
      </c>
      <c r="N1" s="43" t="s">
        <v>63</v>
      </c>
      <c r="O1" s="43" t="s">
        <v>65</v>
      </c>
      <c r="P1" s="32" t="s">
        <v>64</v>
      </c>
    </row>
    <row r="2" spans="1:16">
      <c r="A2" s="46">
        <v>38412</v>
      </c>
      <c r="B2" s="5">
        <v>1002.4</v>
      </c>
      <c r="C2" s="5">
        <v>90.741935483870961</v>
      </c>
      <c r="D2">
        <v>297.14999999999998</v>
      </c>
      <c r="E2" s="5">
        <v>305.56935483870967</v>
      </c>
      <c r="F2" s="45">
        <v>301.3596774193548</v>
      </c>
      <c r="G2">
        <v>299.70118518335516</v>
      </c>
      <c r="H2">
        <v>0.95705902459062531</v>
      </c>
      <c r="I2">
        <v>38.215554478549727</v>
      </c>
      <c r="J2">
        <v>34.677533789729154</v>
      </c>
      <c r="K2">
        <v>24.651848024958401</v>
      </c>
      <c r="L2">
        <v>22.287780272026229</v>
      </c>
      <c r="M2">
        <v>299.23859873418542</v>
      </c>
      <c r="N2">
        <v>301.15486166686367</v>
      </c>
      <c r="O2">
        <v>367.22734026460773</v>
      </c>
      <c r="P2">
        <v>401.3064562751174</v>
      </c>
    </row>
    <row r="3" spans="1:16">
      <c r="A3" s="46">
        <v>38443</v>
      </c>
      <c r="B3" s="5">
        <v>1003.9</v>
      </c>
      <c r="C3" s="5">
        <v>91.033333333333331</v>
      </c>
      <c r="D3">
        <v>297.71666666666664</v>
      </c>
      <c r="E3" s="5">
        <v>305.64999999999998</v>
      </c>
      <c r="F3" s="45">
        <v>301.68333333333328</v>
      </c>
      <c r="G3">
        <v>300.07543158068336</v>
      </c>
      <c r="H3">
        <v>0.95792336907386411</v>
      </c>
      <c r="I3">
        <v>38.940165165840043</v>
      </c>
      <c r="J3">
        <v>35.448530355969723</v>
      </c>
      <c r="K3">
        <v>25.099090815899057</v>
      </c>
      <c r="L3">
        <v>22.766161358200588</v>
      </c>
      <c r="M3">
        <v>299.62216975607305</v>
      </c>
      <c r="N3">
        <v>301.35051484630981</v>
      </c>
      <c r="O3">
        <v>368.93862814245597</v>
      </c>
      <c r="P3">
        <v>404.28503908995162</v>
      </c>
    </row>
    <row r="4" spans="1:16">
      <c r="A4" s="46">
        <v>38473</v>
      </c>
      <c r="B4" s="5">
        <v>1005.5</v>
      </c>
      <c r="C4" s="5">
        <v>91.290322580645167</v>
      </c>
      <c r="D4">
        <v>296.95645161290321</v>
      </c>
      <c r="E4" s="5">
        <v>304.34354838709675</v>
      </c>
      <c r="F4" s="45">
        <v>300.64999999999998</v>
      </c>
      <c r="G4">
        <v>299.10188496417612</v>
      </c>
      <c r="H4">
        <v>0.95539500966159485</v>
      </c>
      <c r="I4">
        <v>36.667661178329226</v>
      </c>
      <c r="J4">
        <v>33.474026172474744</v>
      </c>
      <c r="K4">
        <v>23.539867848365947</v>
      </c>
      <c r="L4">
        <v>21.419016177635967</v>
      </c>
      <c r="M4">
        <v>298.67132394661985</v>
      </c>
      <c r="N4">
        <v>300.18254910214671</v>
      </c>
      <c r="O4">
        <v>363.34421285703127</v>
      </c>
      <c r="P4">
        <v>398.39970030760759</v>
      </c>
    </row>
    <row r="5" spans="1:16">
      <c r="A5" s="46">
        <v>38504</v>
      </c>
      <c r="B5" s="5">
        <v>1005.9</v>
      </c>
      <c r="C5" s="5">
        <v>91.6</v>
      </c>
      <c r="D5">
        <v>296.88333333333333</v>
      </c>
      <c r="E5" s="5">
        <v>302.25</v>
      </c>
      <c r="F5" s="45">
        <v>299.56666666666666</v>
      </c>
      <c r="G5">
        <v>298.08765063253509</v>
      </c>
      <c r="H5">
        <v>0.95265085624457513</v>
      </c>
      <c r="I5">
        <v>34.410046492993025</v>
      </c>
      <c r="J5">
        <v>31.519602587581609</v>
      </c>
      <c r="K5">
        <v>22.030095669015594</v>
      </c>
      <c r="L5">
        <v>20.1197060957502</v>
      </c>
      <c r="M5">
        <v>297.68173998619733</v>
      </c>
      <c r="N5">
        <v>299.06697115669903</v>
      </c>
      <c r="O5">
        <v>358.03338436124943</v>
      </c>
      <c r="P5">
        <v>392.28108139818778</v>
      </c>
    </row>
    <row r="6" spans="1:16">
      <c r="A6" s="46">
        <v>38534</v>
      </c>
      <c r="B6" s="5">
        <v>1008.2</v>
      </c>
      <c r="C6" s="5">
        <v>94.645161290322577</v>
      </c>
      <c r="D6">
        <v>296.11774193548388</v>
      </c>
      <c r="E6" s="5">
        <v>301.44032258064516</v>
      </c>
      <c r="F6" s="45">
        <v>298.77903225806449</v>
      </c>
      <c r="G6">
        <v>297.85481478329064</v>
      </c>
      <c r="H6">
        <v>0.95189516862290657</v>
      </c>
      <c r="I6">
        <v>32.845619511901582</v>
      </c>
      <c r="J6">
        <v>31.086789563844913</v>
      </c>
      <c r="K6">
        <v>20.945197331860147</v>
      </c>
      <c r="L6">
        <v>19.787932757959556</v>
      </c>
      <c r="M6">
        <v>297.58613184695594</v>
      </c>
      <c r="N6">
        <v>298.08731721547946</v>
      </c>
      <c r="O6">
        <v>355.81256777781061</v>
      </c>
      <c r="P6">
        <v>392.44254262242703</v>
      </c>
    </row>
    <row r="7" spans="1:16">
      <c r="A7" s="46">
        <v>38565</v>
      </c>
      <c r="B7" s="5">
        <v>1007.6</v>
      </c>
      <c r="C7" s="5">
        <v>93.258064516129039</v>
      </c>
      <c r="D7">
        <v>296.08548387096772</v>
      </c>
      <c r="E7" s="5">
        <v>299.92419354838705</v>
      </c>
      <c r="F7" s="45">
        <v>298.00483870967741</v>
      </c>
      <c r="G7">
        <v>296.8404892092704</v>
      </c>
      <c r="H7">
        <v>0.94897362591415946</v>
      </c>
      <c r="I7">
        <v>31.368673452816772</v>
      </c>
      <c r="J7">
        <v>29.253817726481707</v>
      </c>
      <c r="K7">
        <v>19.985400280540446</v>
      </c>
      <c r="L7">
        <v>18.597708399145173</v>
      </c>
      <c r="M7">
        <v>296.51972482948571</v>
      </c>
      <c r="N7">
        <v>297.36493941561946</v>
      </c>
      <c r="O7">
        <v>351.4061568220153</v>
      </c>
      <c r="P7">
        <v>385.90599019033357</v>
      </c>
    </row>
    <row r="8" spans="1:16">
      <c r="A8" s="46">
        <v>38596</v>
      </c>
      <c r="B8" s="5">
        <v>1007.1</v>
      </c>
      <c r="C8" s="5">
        <v>91.966666666666669</v>
      </c>
      <c r="D8">
        <v>296.48333333333329</v>
      </c>
      <c r="E8" s="5">
        <v>302.14999999999998</v>
      </c>
      <c r="F8" s="45">
        <v>299.31666666666666</v>
      </c>
      <c r="G8">
        <v>297.90725224221575</v>
      </c>
      <c r="H8">
        <v>0.95209203066144954</v>
      </c>
      <c r="I8">
        <v>33.906602012927046</v>
      </c>
      <c r="J8">
        <v>31.182771651221906</v>
      </c>
      <c r="K8">
        <v>21.669782488865959</v>
      </c>
      <c r="L8">
        <v>19.873353928514828</v>
      </c>
      <c r="M8">
        <v>297.51964395607536</v>
      </c>
      <c r="N8">
        <v>298.7162583909336</v>
      </c>
      <c r="O8">
        <v>356.85846755724037</v>
      </c>
      <c r="P8">
        <v>391.62006193097403</v>
      </c>
    </row>
    <row r="9" spans="1:16">
      <c r="A9" s="46">
        <v>38626</v>
      </c>
      <c r="B9" s="5">
        <v>1006.1</v>
      </c>
      <c r="C9" s="5">
        <v>89.129032258064512</v>
      </c>
      <c r="D9">
        <v>296.21451612903223</v>
      </c>
      <c r="E9" s="5">
        <v>302.60161290322577</v>
      </c>
      <c r="F9" s="45">
        <v>299.408064516129</v>
      </c>
      <c r="G9">
        <v>297.47365823280541</v>
      </c>
      <c r="H9">
        <v>0.95090404989694344</v>
      </c>
      <c r="I9">
        <v>34.08990760636997</v>
      </c>
      <c r="J9" s="22">
        <v>30.384004747225877</v>
      </c>
      <c r="K9">
        <v>21.813456464963842</v>
      </c>
      <c r="L9">
        <v>19.368278807130018</v>
      </c>
      <c r="M9">
        <v>296.96139464922732</v>
      </c>
      <c r="N9">
        <v>298.89166048952052</v>
      </c>
      <c r="O9">
        <v>355.58212450400129</v>
      </c>
      <c r="P9">
        <v>387.86013770737907</v>
      </c>
    </row>
    <row r="10" spans="1:16">
      <c r="A10" s="46">
        <v>38777</v>
      </c>
      <c r="B10" s="5">
        <v>1004.2</v>
      </c>
      <c r="C10" s="5">
        <v>90.290322580645167</v>
      </c>
      <c r="D10">
        <v>296.60161290322577</v>
      </c>
      <c r="E10" s="5">
        <v>304.98870967741931</v>
      </c>
      <c r="F10" s="45">
        <v>300.79516129032254</v>
      </c>
      <c r="G10">
        <v>299.05926664528789</v>
      </c>
      <c r="H10">
        <v>0.95534008091472189</v>
      </c>
      <c r="I10">
        <v>36.979756739646099</v>
      </c>
      <c r="J10">
        <v>33.389141649764333</v>
      </c>
      <c r="K10">
        <v>23.779795201377439</v>
      </c>
      <c r="L10">
        <v>21.391442270428207</v>
      </c>
      <c r="M10">
        <v>298.5829503317392</v>
      </c>
      <c r="N10">
        <v>300.43772681277034</v>
      </c>
      <c r="O10">
        <v>363.58864390859304</v>
      </c>
      <c r="P10">
        <v>397.45325362478661</v>
      </c>
    </row>
    <row r="11" spans="1:16">
      <c r="A11" s="46">
        <v>38808</v>
      </c>
      <c r="B11" s="5">
        <v>1003.5</v>
      </c>
      <c r="C11" s="5">
        <v>89.233333333333334</v>
      </c>
      <c r="D11">
        <v>296.81666666666666</v>
      </c>
      <c r="E11" s="5">
        <v>305.04999999999995</v>
      </c>
      <c r="F11" s="45">
        <v>300.93333333333328</v>
      </c>
      <c r="G11">
        <v>298.99677071202149</v>
      </c>
      <c r="H11">
        <v>0.95520663649165893</v>
      </c>
      <c r="I11">
        <v>37.278971286796221</v>
      </c>
      <c r="J11">
        <v>33.265268711584497</v>
      </c>
      <c r="K11">
        <v>23.996995596471223</v>
      </c>
      <c r="L11">
        <v>21.32473566790285</v>
      </c>
      <c r="M11">
        <v>298.47176799706369</v>
      </c>
      <c r="N11">
        <v>300.63519537874703</v>
      </c>
      <c r="O11">
        <v>363.64078167543192</v>
      </c>
      <c r="P11">
        <v>396.51380873740828</v>
      </c>
    </row>
    <row r="12" spans="1:16">
      <c r="A12" s="46">
        <v>38838</v>
      </c>
      <c r="B12" s="5">
        <v>1005.9</v>
      </c>
      <c r="C12" s="5">
        <v>90.322580645161295</v>
      </c>
      <c r="D12">
        <v>296.73064516129028</v>
      </c>
      <c r="E12" s="5">
        <v>303.31129032258065</v>
      </c>
      <c r="F12" s="45">
        <v>300.02096774193546</v>
      </c>
      <c r="G12">
        <v>298.30095478082438</v>
      </c>
      <c r="H12">
        <v>0.95323741113638172</v>
      </c>
      <c r="I12">
        <v>35.341595622799339</v>
      </c>
      <c r="J12">
        <v>31.921441207689728</v>
      </c>
      <c r="K12">
        <v>22.648211720569044</v>
      </c>
      <c r="L12">
        <v>20.384615871385375</v>
      </c>
      <c r="M12">
        <v>297.83455604086413</v>
      </c>
      <c r="N12">
        <v>299.52055173015566</v>
      </c>
      <c r="O12">
        <v>359.39753558170628</v>
      </c>
      <c r="P12">
        <v>393.16203049644503</v>
      </c>
    </row>
    <row r="13" spans="1:16">
      <c r="A13" s="46">
        <v>38869</v>
      </c>
      <c r="B13" s="5">
        <v>1006.3</v>
      </c>
      <c r="C13" s="5">
        <v>91.033333333333331</v>
      </c>
      <c r="D13">
        <v>296.51666666666665</v>
      </c>
      <c r="E13" s="5">
        <v>303.34999999999997</v>
      </c>
      <c r="F13" s="45">
        <v>299.93333333333328</v>
      </c>
      <c r="G13">
        <v>298.34602667201204</v>
      </c>
      <c r="H13">
        <v>0.95334296026331278</v>
      </c>
      <c r="I13">
        <v>35.160209580897039</v>
      </c>
      <c r="J13">
        <v>32.007510788476601</v>
      </c>
      <c r="K13">
        <v>22.518483712414842</v>
      </c>
      <c r="L13">
        <v>20.432992869748723</v>
      </c>
      <c r="M13">
        <v>297.91172032516715</v>
      </c>
      <c r="N13">
        <v>299.39929056431845</v>
      </c>
      <c r="O13">
        <v>359.38805963108121</v>
      </c>
      <c r="P13">
        <v>393.77804435549979</v>
      </c>
    </row>
    <row r="14" spans="1:16">
      <c r="A14" s="46">
        <v>38899</v>
      </c>
      <c r="B14" s="5">
        <v>1007.7</v>
      </c>
      <c r="C14" s="5">
        <v>90.967741935483872</v>
      </c>
      <c r="D14">
        <v>296.34354838709675</v>
      </c>
      <c r="E14" s="5">
        <v>301.408064516129</v>
      </c>
      <c r="F14" s="45">
        <v>298.8758064516129</v>
      </c>
      <c r="G14">
        <v>297.28886933077251</v>
      </c>
      <c r="H14">
        <v>0.95029306745118203</v>
      </c>
      <c r="I14">
        <v>33.034432425303244</v>
      </c>
      <c r="J14">
        <v>30.050677238501663</v>
      </c>
      <c r="K14">
        <v>21.080488137784979</v>
      </c>
      <c r="L14">
        <v>19.117918139846687</v>
      </c>
      <c r="M14">
        <v>296.86241067270441</v>
      </c>
      <c r="N14">
        <v>298.22572916772498</v>
      </c>
      <c r="O14">
        <v>354.00821852526258</v>
      </c>
      <c r="P14">
        <v>387.79370922842844</v>
      </c>
    </row>
    <row r="15" spans="1:16">
      <c r="A15" s="46">
        <v>38930</v>
      </c>
      <c r="B15" s="5">
        <v>1007.4</v>
      </c>
      <c r="C15" s="5">
        <v>90.161290322580641</v>
      </c>
      <c r="D15">
        <v>296.44032258064516</v>
      </c>
      <c r="E15" s="5">
        <v>300.98870967741931</v>
      </c>
      <c r="F15" s="45">
        <v>298.71451612903223</v>
      </c>
      <c r="G15">
        <v>296.98134133910912</v>
      </c>
      <c r="H15">
        <v>0.94940151484070345</v>
      </c>
      <c r="I15">
        <v>32.720267439554611</v>
      </c>
      <c r="J15">
        <v>29.501015320501654</v>
      </c>
      <c r="K15">
        <v>20.879704439855789</v>
      </c>
      <c r="L15">
        <v>18.76343751896432</v>
      </c>
      <c r="M15">
        <v>296.52156314512092</v>
      </c>
      <c r="N15">
        <v>298.08992195840091</v>
      </c>
      <c r="O15">
        <v>352.79484543386206</v>
      </c>
      <c r="P15">
        <v>385.68330546675736</v>
      </c>
    </row>
    <row r="16" spans="1:16">
      <c r="A16" s="46">
        <v>38961</v>
      </c>
      <c r="B16" s="5">
        <v>1007.4</v>
      </c>
      <c r="C16" s="5">
        <v>91.36666666666666</v>
      </c>
      <c r="D16">
        <v>296.31666666666666</v>
      </c>
      <c r="E16" s="5">
        <v>301.34999999999997</v>
      </c>
      <c r="F16" s="45">
        <v>298.83333333333331</v>
      </c>
      <c r="G16">
        <v>297.3198138688482</v>
      </c>
      <c r="H16">
        <v>0.95039804919624604</v>
      </c>
      <c r="I16">
        <v>32.951448373603974</v>
      </c>
      <c r="J16">
        <v>30.106639997349493</v>
      </c>
      <c r="K16">
        <v>21.032215924302779</v>
      </c>
      <c r="L16">
        <v>19.160497395685447</v>
      </c>
      <c r="M16">
        <v>296.9109890786728</v>
      </c>
      <c r="N16">
        <v>298.20856048486394</v>
      </c>
      <c r="O16">
        <v>354.11229684846813</v>
      </c>
      <c r="P16">
        <v>388.02385862733155</v>
      </c>
    </row>
    <row r="17" spans="1:16">
      <c r="A17" s="46">
        <v>38991</v>
      </c>
      <c r="B17" s="5">
        <v>1005.5</v>
      </c>
      <c r="C17" s="5">
        <v>89.645161290322577</v>
      </c>
      <c r="D17">
        <v>296.50483870967741</v>
      </c>
      <c r="E17" s="5">
        <v>303.24677419354839</v>
      </c>
      <c r="F17" s="45">
        <v>299.8758064516129</v>
      </c>
      <c r="G17">
        <v>298.0314231931435</v>
      </c>
      <c r="H17">
        <v>0.95251155242072039</v>
      </c>
      <c r="I17">
        <v>35.041581565401067</v>
      </c>
      <c r="J17" s="22">
        <v>31.413082312983729</v>
      </c>
      <c r="K17">
        <v>22.458265158221508</v>
      </c>
      <c r="L17">
        <v>20.057753010993874</v>
      </c>
      <c r="M17">
        <v>297.53676382587668</v>
      </c>
      <c r="N17">
        <v>299.4093806256584</v>
      </c>
      <c r="O17">
        <v>358.2819163245502</v>
      </c>
      <c r="P17">
        <v>391.19332912240543</v>
      </c>
    </row>
    <row r="18" spans="1:16">
      <c r="A18" s="46">
        <v>39142</v>
      </c>
      <c r="B18" s="5">
        <v>1003.9</v>
      </c>
      <c r="C18" s="5">
        <v>82.483870967741936</v>
      </c>
      <c r="D18">
        <v>297.79516129032254</v>
      </c>
      <c r="E18" s="5">
        <v>306.50483870967741</v>
      </c>
      <c r="F18" s="45">
        <v>302.14999999999998</v>
      </c>
      <c r="G18">
        <v>298.86328186391421</v>
      </c>
      <c r="H18">
        <v>0.95483122791225061</v>
      </c>
      <c r="I18">
        <v>40.005991153427715</v>
      </c>
      <c r="J18">
        <v>32.99849012235957</v>
      </c>
      <c r="K18">
        <v>25.814587588808337</v>
      </c>
      <c r="L18">
        <v>21.139189395215347</v>
      </c>
      <c r="M18">
        <v>298.00981552705025</v>
      </c>
      <c r="N18">
        <v>301.81651394356561</v>
      </c>
      <c r="O18">
        <v>364.59305720384179</v>
      </c>
      <c r="P18">
        <v>393.37165200376222</v>
      </c>
    </row>
    <row r="19" spans="1:16">
      <c r="A19" s="46">
        <v>39173</v>
      </c>
      <c r="B19" s="5">
        <v>1004.4</v>
      </c>
      <c r="C19" s="5">
        <v>88.766666666666666</v>
      </c>
      <c r="D19">
        <v>296.71666666666664</v>
      </c>
      <c r="E19" s="5">
        <v>304.25</v>
      </c>
      <c r="F19" s="45">
        <v>300.48333333333329</v>
      </c>
      <c r="G19">
        <v>298.46499743733307</v>
      </c>
      <c r="H19">
        <v>0.95375079037961463</v>
      </c>
      <c r="I19">
        <v>36.312159677916149</v>
      </c>
      <c r="J19">
        <v>32.233093740763572</v>
      </c>
      <c r="K19">
        <v>23.329570948189403</v>
      </c>
      <c r="L19">
        <v>20.62199112607599</v>
      </c>
      <c r="M19">
        <v>297.9244130717006</v>
      </c>
      <c r="N19">
        <v>300.10923317443735</v>
      </c>
      <c r="O19">
        <v>360.85565031132421</v>
      </c>
      <c r="P19">
        <v>393.25974060185388</v>
      </c>
    </row>
    <row r="20" spans="1:16">
      <c r="A20" s="46">
        <v>39203</v>
      </c>
      <c r="B20" s="5">
        <v>1005</v>
      </c>
      <c r="C20" s="5">
        <v>90.451612903225808</v>
      </c>
      <c r="D20">
        <v>296.89193548387095</v>
      </c>
      <c r="E20" s="5">
        <v>304.34354838709675</v>
      </c>
      <c r="F20" s="45">
        <v>300.61774193548388</v>
      </c>
      <c r="G20">
        <v>298.91421687996478</v>
      </c>
      <c r="H20">
        <v>0.95492471710382965</v>
      </c>
      <c r="I20">
        <v>36.598618900831454</v>
      </c>
      <c r="J20">
        <v>33.104041096106904</v>
      </c>
      <c r="K20">
        <v>23.506000137993489</v>
      </c>
      <c r="L20">
        <v>21.185107574443208</v>
      </c>
      <c r="M20">
        <v>298.44701334275044</v>
      </c>
      <c r="N20">
        <v>300.19266842562837</v>
      </c>
      <c r="O20">
        <v>362.65313823236534</v>
      </c>
      <c r="P20">
        <v>396.79301156774221</v>
      </c>
    </row>
    <row r="21" spans="1:16">
      <c r="A21" s="46">
        <v>39234</v>
      </c>
      <c r="B21" s="5">
        <v>1006.7</v>
      </c>
      <c r="C21" s="5">
        <v>90.233333333333334</v>
      </c>
      <c r="D21">
        <v>296.34999999999997</v>
      </c>
      <c r="E21" s="5">
        <v>302.31666666666666</v>
      </c>
      <c r="F21" s="45">
        <v>299.33333333333331</v>
      </c>
      <c r="G21">
        <v>297.60553081502087</v>
      </c>
      <c r="H21">
        <v>0.9512547674870605</v>
      </c>
      <c r="I21">
        <v>33.939964155094287</v>
      </c>
      <c r="J21">
        <v>30.625160989280079</v>
      </c>
      <c r="K21">
        <v>21.700767638145095</v>
      </c>
      <c r="L21">
        <v>19.514826752227481</v>
      </c>
      <c r="M21">
        <v>297.1425116669684</v>
      </c>
      <c r="N21">
        <v>298.76651754233853</v>
      </c>
      <c r="O21">
        <v>355.85901832021557</v>
      </c>
      <c r="P21">
        <v>389.15355432118429</v>
      </c>
    </row>
    <row r="22" spans="1:16">
      <c r="A22" s="46">
        <v>39264</v>
      </c>
      <c r="B22" s="5">
        <v>1007.3</v>
      </c>
      <c r="C22" s="5">
        <v>89.709677419354833</v>
      </c>
      <c r="D22">
        <v>295.92419354838705</v>
      </c>
      <c r="E22" s="5">
        <v>301.66612903225803</v>
      </c>
      <c r="F22" s="45">
        <v>298.79516129032254</v>
      </c>
      <c r="G22">
        <v>296.97743554035333</v>
      </c>
      <c r="H22">
        <v>0.94939444134009576</v>
      </c>
      <c r="I22">
        <v>32.877022853961037</v>
      </c>
      <c r="J22">
        <v>29.493871147376012</v>
      </c>
      <c r="K22">
        <v>20.985262441541835</v>
      </c>
      <c r="L22">
        <v>18.760675042054615</v>
      </c>
      <c r="M22">
        <v>296.49718546991357</v>
      </c>
      <c r="N22">
        <v>298.1788014455978</v>
      </c>
      <c r="O22">
        <v>352.89744240403945</v>
      </c>
      <c r="P22">
        <v>385.48977657113574</v>
      </c>
    </row>
    <row r="23" spans="1:16">
      <c r="A23" s="46">
        <v>39295</v>
      </c>
      <c r="B23" s="5">
        <v>1006.7</v>
      </c>
      <c r="C23" s="5">
        <v>89.741935483870961</v>
      </c>
      <c r="D23">
        <v>295.8274193548387</v>
      </c>
      <c r="E23" s="5">
        <v>301.21451612903223</v>
      </c>
      <c r="F23" s="45">
        <v>298.52096774193546</v>
      </c>
      <c r="G23">
        <v>296.71290288253567</v>
      </c>
      <c r="H23">
        <v>0.94863165661918858</v>
      </c>
      <c r="I23">
        <v>32.34670971428104</v>
      </c>
      <c r="J23">
        <v>29.028563362945111</v>
      </c>
      <c r="K23">
        <v>20.64824252309117</v>
      </c>
      <c r="L23">
        <v>18.467242550273632</v>
      </c>
      <c r="M23">
        <v>296.23689316662831</v>
      </c>
      <c r="N23">
        <v>297.9555236793089</v>
      </c>
      <c r="O23">
        <v>351.75744445516227</v>
      </c>
      <c r="P23">
        <v>383.84373406805042</v>
      </c>
    </row>
    <row r="24" spans="1:16">
      <c r="A24" s="46">
        <v>39326</v>
      </c>
      <c r="B24" s="5">
        <v>1006.8</v>
      </c>
      <c r="C24" s="5">
        <v>90.166666666666671</v>
      </c>
      <c r="D24">
        <v>296.14999999999998</v>
      </c>
      <c r="E24" s="5">
        <v>301.84999999999997</v>
      </c>
      <c r="F24" s="45">
        <v>299</v>
      </c>
      <c r="G24">
        <v>297.26414448868235</v>
      </c>
      <c r="H24">
        <v>0.95026376432190818</v>
      </c>
      <c r="I24">
        <v>33.278127867314403</v>
      </c>
      <c r="J24">
        <v>30.005778627028491</v>
      </c>
      <c r="K24">
        <v>21.260947270029614</v>
      </c>
      <c r="L24">
        <v>19.106065253355851</v>
      </c>
      <c r="M24">
        <v>296.80167745435858</v>
      </c>
      <c r="N24">
        <v>298.42533549622465</v>
      </c>
      <c r="O24">
        <v>354.22292190624296</v>
      </c>
      <c r="P24">
        <v>387.15834616095663</v>
      </c>
    </row>
    <row r="25" spans="1:16">
      <c r="A25" s="46">
        <v>39356</v>
      </c>
      <c r="B25" s="5">
        <v>1005.8</v>
      </c>
      <c r="C25" s="5">
        <v>87.870967741935488</v>
      </c>
      <c r="D25">
        <v>296.24677419354839</v>
      </c>
      <c r="E25" s="5">
        <v>302.44032258064516</v>
      </c>
      <c r="F25" s="45">
        <v>299.34354838709675</v>
      </c>
      <c r="G25">
        <v>297.17316112387846</v>
      </c>
      <c r="H25">
        <v>0.95004405453770258</v>
      </c>
      <c r="I25">
        <v>33.96042605439709</v>
      </c>
      <c r="J25" s="22">
        <v>29.841355023283121</v>
      </c>
      <c r="K25">
        <v>21.734416625264583</v>
      </c>
      <c r="L25">
        <v>19.017637355191614</v>
      </c>
      <c r="M25">
        <v>296.60596881707022</v>
      </c>
      <c r="N25">
        <v>298.85250459961156</v>
      </c>
      <c r="O25">
        <v>354.49576745815534</v>
      </c>
      <c r="P25">
        <v>385.62239246630656</v>
      </c>
    </row>
    <row r="26" spans="1:16">
      <c r="A26" s="46">
        <v>39508</v>
      </c>
      <c r="B26" s="5">
        <v>1004.2</v>
      </c>
      <c r="C26" s="5">
        <v>90.161290322580641</v>
      </c>
      <c r="D26">
        <v>297.31129032258065</v>
      </c>
      <c r="E26" s="5">
        <v>305.34354838709675</v>
      </c>
      <c r="F26" s="45">
        <v>301.3274193548387</v>
      </c>
      <c r="G26">
        <v>299.56047186900952</v>
      </c>
      <c r="H26">
        <v>0.95662759653974239</v>
      </c>
      <c r="I26">
        <v>38.143981484729942</v>
      </c>
      <c r="J26">
        <v>34.391105887038769</v>
      </c>
      <c r="K26">
        <v>24.558008758663384</v>
      </c>
      <c r="L26">
        <v>22.056135243146176</v>
      </c>
      <c r="M26">
        <v>299.0723699454644</v>
      </c>
      <c r="N26">
        <v>300.96941939876245</v>
      </c>
      <c r="O26">
        <v>366.2836965512447</v>
      </c>
      <c r="P26">
        <v>400.64533890826351</v>
      </c>
    </row>
    <row r="27" spans="1:16">
      <c r="A27" s="46">
        <v>39539</v>
      </c>
      <c r="B27" s="5">
        <v>1003.7</v>
      </c>
      <c r="C27" s="5">
        <v>90.13333333333334</v>
      </c>
      <c r="D27">
        <v>296.58333333333331</v>
      </c>
      <c r="E27" s="5">
        <v>304.64999999999998</v>
      </c>
      <c r="F27" s="45">
        <v>300.61666666666667</v>
      </c>
      <c r="G27">
        <v>298.85370900022548</v>
      </c>
      <c r="H27">
        <v>0.95482253032442843</v>
      </c>
      <c r="I27">
        <v>36.596319442377634</v>
      </c>
      <c r="J27">
        <v>32.98548259072971</v>
      </c>
      <c r="K27">
        <v>23.53606263854914</v>
      </c>
      <c r="L27">
        <v>21.134927148005413</v>
      </c>
      <c r="M27">
        <v>298.37242516555716</v>
      </c>
      <c r="N27">
        <v>300.3018473734877</v>
      </c>
      <c r="O27">
        <v>362.64195133854599</v>
      </c>
      <c r="P27">
        <v>395.96737617125621</v>
      </c>
    </row>
    <row r="28" spans="1:16">
      <c r="A28" s="46">
        <v>39569</v>
      </c>
      <c r="B28" s="5">
        <v>1004.9</v>
      </c>
      <c r="C28" s="5">
        <v>88.838709677419359</v>
      </c>
      <c r="D28">
        <v>296.66612903225803</v>
      </c>
      <c r="E28" s="5">
        <v>304.31129032258065</v>
      </c>
      <c r="F28" s="45">
        <v>300.48870967741931</v>
      </c>
      <c r="G28">
        <v>298.48393390894131</v>
      </c>
      <c r="H28">
        <v>0.95377940429188246</v>
      </c>
      <c r="I28">
        <v>36.323580447755404</v>
      </c>
      <c r="J28">
        <v>32.269400178425286</v>
      </c>
      <c r="K28">
        <v>23.325136638711879</v>
      </c>
      <c r="L28">
        <v>20.635376712039545</v>
      </c>
      <c r="M28">
        <v>297.94650551465406</v>
      </c>
      <c r="N28">
        <v>300.07222539406769</v>
      </c>
      <c r="O28">
        <v>360.84867319291919</v>
      </c>
      <c r="P28">
        <v>393.5302173318853</v>
      </c>
    </row>
    <row r="29" spans="1:16">
      <c r="A29" s="46">
        <v>39600</v>
      </c>
      <c r="B29" s="5">
        <v>1007.2</v>
      </c>
      <c r="C29" s="5">
        <v>88.533333333333331</v>
      </c>
      <c r="D29">
        <v>296.68333333333334</v>
      </c>
      <c r="E29" s="5">
        <v>302.51666666666665</v>
      </c>
      <c r="F29" s="45">
        <v>299.59999999999997</v>
      </c>
      <c r="G29">
        <v>297.55082581233</v>
      </c>
      <c r="H29">
        <v>0.95107282638929858</v>
      </c>
      <c r="I29">
        <v>34.47766201443924</v>
      </c>
      <c r="J29">
        <v>30.52422343678354</v>
      </c>
      <c r="K29">
        <v>22.045418929650502</v>
      </c>
      <c r="L29">
        <v>19.438540103638399</v>
      </c>
      <c r="M29">
        <v>297.01008185726891</v>
      </c>
      <c r="N29">
        <v>298.99052325977476</v>
      </c>
      <c r="O29">
        <v>355.91429125858701</v>
      </c>
      <c r="P29">
        <v>388.40100441881827</v>
      </c>
    </row>
    <row r="30" spans="1:16">
      <c r="A30" s="46">
        <v>39630</v>
      </c>
      <c r="B30" s="5">
        <v>1005.8</v>
      </c>
      <c r="C30" s="5">
        <v>92.129032258064512</v>
      </c>
      <c r="D30">
        <v>295.89193548387095</v>
      </c>
      <c r="E30" s="5">
        <v>301.60161290322577</v>
      </c>
      <c r="F30" s="45">
        <v>298.74677419354839</v>
      </c>
      <c r="G30">
        <v>297.37271567911233</v>
      </c>
      <c r="H30">
        <v>0.95062936884430627</v>
      </c>
      <c r="I30">
        <v>32.782891253197555</v>
      </c>
      <c r="J30">
        <v>30.202560457784585</v>
      </c>
      <c r="K30">
        <v>20.955412489110863</v>
      </c>
      <c r="L30">
        <v>19.254956774735799</v>
      </c>
      <c r="M30">
        <v>296.99746001851844</v>
      </c>
      <c r="N30">
        <v>298.25674206770753</v>
      </c>
      <c r="O30">
        <v>354.45130526149461</v>
      </c>
      <c r="P30">
        <v>388.1603522734319</v>
      </c>
    </row>
    <row r="31" spans="1:16">
      <c r="A31" s="46">
        <v>39661</v>
      </c>
      <c r="B31" s="5">
        <v>1006.4</v>
      </c>
      <c r="C31" s="5">
        <v>92.41935483870968</v>
      </c>
      <c r="D31">
        <v>296.3758064516129</v>
      </c>
      <c r="E31" s="5">
        <v>301.53709677419351</v>
      </c>
      <c r="F31" s="45">
        <v>298.95645161290321</v>
      </c>
      <c r="G31">
        <v>297.63280975694266</v>
      </c>
      <c r="H31">
        <v>0.95134871884963024</v>
      </c>
      <c r="I31">
        <v>33.192498450106335</v>
      </c>
      <c r="J31">
        <v>30.676292922436982</v>
      </c>
      <c r="K31">
        <v>21.213089940361744</v>
      </c>
      <c r="L31">
        <v>19.554443302515175</v>
      </c>
      <c r="M31">
        <v>297.26805413830715</v>
      </c>
      <c r="N31">
        <v>298.41559981724782</v>
      </c>
      <c r="O31">
        <v>355.53532718806906</v>
      </c>
      <c r="P31">
        <v>389.9425995650289</v>
      </c>
    </row>
    <row r="32" spans="1:16">
      <c r="A32" s="46">
        <v>39692</v>
      </c>
      <c r="B32" s="5">
        <v>1006.8</v>
      </c>
      <c r="C32" s="5">
        <v>90.933333333333337</v>
      </c>
      <c r="D32">
        <v>296.58333333333331</v>
      </c>
      <c r="E32" s="5">
        <v>302.88333333333333</v>
      </c>
      <c r="F32" s="45">
        <v>299.73333333333329</v>
      </c>
      <c r="G32">
        <v>298.12993902061623</v>
      </c>
      <c r="H32">
        <v>0.95272583930633881</v>
      </c>
      <c r="I32">
        <v>34.749283004183596</v>
      </c>
      <c r="J32">
        <v>31.598681345137617</v>
      </c>
      <c r="K32">
        <v>22.234448442061169</v>
      </c>
      <c r="L32">
        <v>20.153204738631896</v>
      </c>
      <c r="M32">
        <v>297.69333315778977</v>
      </c>
      <c r="N32">
        <v>299.15742904553127</v>
      </c>
      <c r="O32">
        <v>358.24748541427664</v>
      </c>
      <c r="P32">
        <v>392.552844407365</v>
      </c>
    </row>
    <row r="33" spans="1:16">
      <c r="A33" s="46">
        <v>39722</v>
      </c>
      <c r="B33" s="5">
        <v>1006.2</v>
      </c>
      <c r="C33" s="5">
        <v>88.161290322580641</v>
      </c>
      <c r="D33">
        <v>296.14999999999998</v>
      </c>
      <c r="E33" s="5">
        <v>303.66612903225803</v>
      </c>
      <c r="F33" s="45">
        <v>299.908064516129</v>
      </c>
      <c r="G33">
        <v>297.78376427857546</v>
      </c>
      <c r="H33">
        <v>0.95178313126451508</v>
      </c>
      <c r="I33">
        <v>35.108058936818495</v>
      </c>
      <c r="J33" s="22">
        <v>30.951717765911273</v>
      </c>
      <c r="K33">
        <v>22.486191568046682</v>
      </c>
      <c r="L33">
        <v>19.739629640529845</v>
      </c>
      <c r="M33">
        <v>297.22290861672923</v>
      </c>
      <c r="N33">
        <v>299.3824068162416</v>
      </c>
      <c r="O33">
        <v>357.30097213419253</v>
      </c>
      <c r="P33">
        <v>389.39475513989299</v>
      </c>
    </row>
    <row r="34" spans="1:16">
      <c r="A34" s="46">
        <v>39873</v>
      </c>
      <c r="B34" s="5">
        <v>1004</v>
      </c>
      <c r="C34" s="5">
        <v>86.612903225806448</v>
      </c>
      <c r="D34">
        <v>297.79516129032254</v>
      </c>
      <c r="E34" s="5">
        <v>306.408064516129</v>
      </c>
      <c r="F34" s="45">
        <v>302.10161290322577</v>
      </c>
      <c r="G34">
        <v>299.64192372448349</v>
      </c>
      <c r="H34">
        <v>0.95683822571930111</v>
      </c>
      <c r="I34">
        <v>39.894312601697692</v>
      </c>
      <c r="J34">
        <v>34.553622366309128</v>
      </c>
      <c r="K34">
        <v>25.736872972752064</v>
      </c>
      <c r="L34">
        <v>22.168649034133448</v>
      </c>
      <c r="M34">
        <v>298.98290881972281</v>
      </c>
      <c r="N34">
        <v>301.75975167091065</v>
      </c>
      <c r="O34">
        <v>367.64818185061506</v>
      </c>
      <c r="P34">
        <v>399.87193481677184</v>
      </c>
    </row>
    <row r="35" spans="1:16">
      <c r="A35" s="46">
        <v>39904</v>
      </c>
      <c r="B35" s="5">
        <v>1005.1</v>
      </c>
      <c r="C35" s="5">
        <v>86.63333333333334</v>
      </c>
      <c r="D35">
        <v>296.91666666666663</v>
      </c>
      <c r="E35" s="5">
        <v>305.25</v>
      </c>
      <c r="F35" s="45">
        <v>301.08333333333331</v>
      </c>
      <c r="G35">
        <v>298.64591449042535</v>
      </c>
      <c r="H35">
        <v>0.95420412754008332</v>
      </c>
      <c r="I35">
        <v>37.606183457927507</v>
      </c>
      <c r="J35">
        <v>32.579490269051199</v>
      </c>
      <c r="K35">
        <v>24.175780274157479</v>
      </c>
      <c r="L35">
        <v>20.836029019323956</v>
      </c>
      <c r="M35">
        <v>298.00147563368881</v>
      </c>
      <c r="N35">
        <v>300.64907192423129</v>
      </c>
      <c r="O35">
        <v>362.18606712208015</v>
      </c>
      <c r="P35">
        <v>393.82316671060789</v>
      </c>
    </row>
    <row r="36" spans="1:16">
      <c r="A36" s="46">
        <v>39934</v>
      </c>
      <c r="B36" s="5">
        <v>1005.3</v>
      </c>
      <c r="C36" s="5">
        <v>88.354838709677423</v>
      </c>
      <c r="D36">
        <v>296.53709677419351</v>
      </c>
      <c r="E36" s="5">
        <v>304.79516129032254</v>
      </c>
      <c r="F36" s="45">
        <v>300.66612903225803</v>
      </c>
      <c r="G36">
        <v>298.5668125494222</v>
      </c>
      <c r="H36">
        <v>0.95398443685519307</v>
      </c>
      <c r="I36">
        <v>36.702224824045295</v>
      </c>
      <c r="J36">
        <v>32.428191546148412</v>
      </c>
      <c r="K36">
        <v>23.567762965039428</v>
      </c>
      <c r="L36">
        <v>20.731777938978759</v>
      </c>
      <c r="M36">
        <v>298.00560148594428</v>
      </c>
      <c r="N36">
        <v>300.21550747355343</v>
      </c>
      <c r="O36">
        <v>361.32019915278818</v>
      </c>
      <c r="P36">
        <v>393.98090352386316</v>
      </c>
    </row>
    <row r="37" spans="1:16">
      <c r="A37" s="46">
        <v>39965</v>
      </c>
      <c r="B37" s="5">
        <v>1006.7</v>
      </c>
      <c r="C37" s="5">
        <v>88.033333333333331</v>
      </c>
      <c r="D37">
        <v>296.68333333333334</v>
      </c>
      <c r="E37" s="5">
        <v>303.34999999999997</v>
      </c>
      <c r="F37" s="45">
        <v>300.01666666666665</v>
      </c>
      <c r="G37">
        <v>297.86635102854871</v>
      </c>
      <c r="H37">
        <v>0.95199238240267658</v>
      </c>
      <c r="I37">
        <v>35.332674258736255</v>
      </c>
      <c r="J37">
        <v>31.104530905774151</v>
      </c>
      <c r="K37">
        <v>22.623638685742396</v>
      </c>
      <c r="L37">
        <v>19.830027609113312</v>
      </c>
      <c r="M37">
        <v>297.29849946222669</v>
      </c>
      <c r="N37">
        <v>299.44860728674684</v>
      </c>
      <c r="O37">
        <v>357.65331342236442</v>
      </c>
      <c r="P37">
        <v>389.97308054667388</v>
      </c>
    </row>
    <row r="38" spans="1:16">
      <c r="A38" s="46">
        <v>39995</v>
      </c>
      <c r="B38" s="5">
        <v>1007.3</v>
      </c>
      <c r="C38" s="5">
        <v>89.129032258064512</v>
      </c>
      <c r="D38">
        <v>296.14999999999998</v>
      </c>
      <c r="E38" s="5">
        <v>302.05322580645156</v>
      </c>
      <c r="F38" s="45">
        <v>299.10161290322577</v>
      </c>
      <c r="G38">
        <v>297.1715909096157</v>
      </c>
      <c r="H38">
        <v>0.94996761575402966</v>
      </c>
      <c r="I38">
        <v>33.478678912426716</v>
      </c>
      <c r="J38">
        <v>29.839222527430646</v>
      </c>
      <c r="K38">
        <v>21.382499512238049</v>
      </c>
      <c r="L38">
        <v>18.98705468609646</v>
      </c>
      <c r="M38">
        <v>296.66267940034379</v>
      </c>
      <c r="N38">
        <v>298.48466017958282</v>
      </c>
      <c r="O38">
        <v>353.94590999379892</v>
      </c>
      <c r="P38">
        <v>386.41563675742066</v>
      </c>
    </row>
    <row r="39" spans="1:16">
      <c r="A39" s="46">
        <v>40026</v>
      </c>
      <c r="B39" s="5">
        <v>1006.9</v>
      </c>
      <c r="C39" s="5">
        <v>90.483870967741936</v>
      </c>
      <c r="D39">
        <v>296.21451612903223</v>
      </c>
      <c r="E39" s="5">
        <v>301.21451612903223</v>
      </c>
      <c r="F39" s="45">
        <v>298.71451612903223</v>
      </c>
      <c r="G39">
        <v>297.04073444926627</v>
      </c>
      <c r="H39">
        <v>0.94960245775359919</v>
      </c>
      <c r="I39">
        <v>32.720267439554611</v>
      </c>
      <c r="J39">
        <v>29.606564570306674</v>
      </c>
      <c r="K39">
        <v>20.89042099643256</v>
      </c>
      <c r="L39">
        <v>18.842237447033767</v>
      </c>
      <c r="M39">
        <v>296.59494147753514</v>
      </c>
      <c r="N39">
        <v>298.13195138280531</v>
      </c>
      <c r="O39">
        <v>353.07908164909281</v>
      </c>
      <c r="P39">
        <v>385.99699740723401</v>
      </c>
    </row>
    <row r="40" spans="1:16">
      <c r="A40" s="46">
        <v>40057</v>
      </c>
      <c r="B40" s="5">
        <v>1007.5</v>
      </c>
      <c r="C40" s="5">
        <v>87.766666666666666</v>
      </c>
      <c r="D40">
        <v>296.18333333333334</v>
      </c>
      <c r="E40" s="5">
        <v>302.88333333333333</v>
      </c>
      <c r="F40" s="45">
        <v>299.5333333333333</v>
      </c>
      <c r="G40">
        <v>297.34009603117499</v>
      </c>
      <c r="H40">
        <v>0.9504491261321798</v>
      </c>
      <c r="I40">
        <v>34.342546528895326</v>
      </c>
      <c r="J40">
        <v>30.141308336860465</v>
      </c>
      <c r="K40">
        <v>21.949206254742265</v>
      </c>
      <c r="L40">
        <v>19.181278793741487</v>
      </c>
      <c r="M40">
        <v>296.76604901907649</v>
      </c>
      <c r="N40">
        <v>298.89867852258141</v>
      </c>
      <c r="O40">
        <v>355.03735392245699</v>
      </c>
      <c r="P40">
        <v>386.99310537774005</v>
      </c>
    </row>
    <row r="41" spans="1:16">
      <c r="A41" s="46">
        <v>40087</v>
      </c>
      <c r="B41" s="5">
        <v>1006.2</v>
      </c>
      <c r="C41" s="5">
        <v>87.193548387096769</v>
      </c>
      <c r="D41">
        <v>296.408064516129</v>
      </c>
      <c r="E41" s="5">
        <v>303.11774193548388</v>
      </c>
      <c r="F41" s="45">
        <v>299.76290322580644</v>
      </c>
      <c r="G41">
        <v>297.45658244962391</v>
      </c>
      <c r="H41">
        <v>0.95084830687080235</v>
      </c>
      <c r="I41">
        <v>34.809773451300117</v>
      </c>
      <c r="J41" s="22">
        <v>30.351876657698131</v>
      </c>
      <c r="K41">
        <v>22.288297948424638</v>
      </c>
      <c r="L41">
        <v>19.345179104440017</v>
      </c>
      <c r="M41">
        <v>296.85417491276576</v>
      </c>
      <c r="N41">
        <v>299.23744165427991</v>
      </c>
      <c r="O41">
        <v>355.94733751402447</v>
      </c>
      <c r="P41">
        <v>387.14254834897025</v>
      </c>
    </row>
    <row r="42" spans="1:16">
      <c r="A42" s="46">
        <v>40238</v>
      </c>
      <c r="B42" s="5">
        <v>1005</v>
      </c>
      <c r="C42" s="5">
        <v>85.774193548387103</v>
      </c>
      <c r="D42">
        <v>297.8274193548387</v>
      </c>
      <c r="E42" s="5">
        <v>306.14999999999998</v>
      </c>
      <c r="F42" s="45">
        <v>301.98870967741931</v>
      </c>
      <c r="G42">
        <v>299.36626290166902</v>
      </c>
      <c r="H42">
        <v>0.95609448509424688</v>
      </c>
      <c r="I42">
        <v>39.634783505018838</v>
      </c>
      <c r="J42">
        <v>33.996415916079066</v>
      </c>
      <c r="K42">
        <v>25.536083002991365</v>
      </c>
      <c r="L42">
        <v>21.776182038784544</v>
      </c>
      <c r="M42">
        <v>298.66997306888015</v>
      </c>
      <c r="N42">
        <v>301.56176866136281</v>
      </c>
      <c r="O42">
        <v>366.19842830214316</v>
      </c>
      <c r="P42">
        <v>398.04028097484274</v>
      </c>
    </row>
    <row r="43" spans="1:16">
      <c r="A43" s="46">
        <v>40269</v>
      </c>
      <c r="B43" s="5">
        <v>1004.5</v>
      </c>
      <c r="C43" s="5">
        <v>88.1666666666667</v>
      </c>
      <c r="D43">
        <v>297.58333333333331</v>
      </c>
      <c r="E43" s="5">
        <v>306.2833333333333</v>
      </c>
      <c r="F43" s="45">
        <v>301.93333333333328</v>
      </c>
      <c r="G43">
        <v>299.77818350080827</v>
      </c>
      <c r="H43">
        <v>0.95716014003288497</v>
      </c>
      <c r="I43">
        <v>39.50802848116782</v>
      </c>
      <c r="J43">
        <v>34.83291177756297</v>
      </c>
      <c r="K43">
        <v>25.46426208681924</v>
      </c>
      <c r="L43">
        <v>22.342746702898292</v>
      </c>
      <c r="M43">
        <v>299.19270269429683</v>
      </c>
      <c r="N43">
        <v>301.54909538439307</v>
      </c>
      <c r="O43">
        <v>367.9056729973031</v>
      </c>
      <c r="P43">
        <v>401.45132917283615</v>
      </c>
    </row>
    <row r="44" spans="1:16">
      <c r="A44" s="46">
        <v>40299</v>
      </c>
      <c r="B44" s="5">
        <v>1005.6</v>
      </c>
      <c r="C44" s="5">
        <v>88.870967741935488</v>
      </c>
      <c r="D44">
        <v>297.31129032258065</v>
      </c>
      <c r="E44" s="5">
        <v>304.63387096774193</v>
      </c>
      <c r="F44" s="45">
        <v>300.97258064516126</v>
      </c>
      <c r="G44">
        <v>298.96677571801598</v>
      </c>
      <c r="H44">
        <v>0.95503497940062521</v>
      </c>
      <c r="I44">
        <v>37.364345610759017</v>
      </c>
      <c r="J44">
        <v>33.206055534722935</v>
      </c>
      <c r="K44">
        <v>24.00190690579678</v>
      </c>
      <c r="L44">
        <v>21.239509438007534</v>
      </c>
      <c r="M44">
        <v>298.42506275237145</v>
      </c>
      <c r="N44">
        <v>300.49612633232226</v>
      </c>
      <c r="O44">
        <v>363.20549793064544</v>
      </c>
      <c r="P44">
        <v>396.74045768943716</v>
      </c>
    </row>
    <row r="45" spans="1:16">
      <c r="A45" s="46">
        <v>40330</v>
      </c>
      <c r="B45" s="5">
        <v>1003.1</v>
      </c>
      <c r="C45" s="5">
        <v>88.833333333333329</v>
      </c>
      <c r="D45">
        <v>296.61666666666662</v>
      </c>
      <c r="E45" s="5">
        <v>303.14999999999998</v>
      </c>
      <c r="F45" s="45">
        <v>299.88333333333333</v>
      </c>
      <c r="G45">
        <v>297.88647867759994</v>
      </c>
      <c r="H45">
        <v>0.95221818658091217</v>
      </c>
      <c r="I45">
        <v>35.057083136715534</v>
      </c>
      <c r="J45">
        <v>31.142375519782298</v>
      </c>
      <c r="K45">
        <v>22.524263768382468</v>
      </c>
      <c r="L45">
        <v>19.928464795363336</v>
      </c>
      <c r="M45">
        <v>297.35581105665142</v>
      </c>
      <c r="N45">
        <v>299.62001880029396</v>
      </c>
      <c r="O45">
        <v>358.16285558675924</v>
      </c>
      <c r="P45">
        <v>389.43035828613165</v>
      </c>
    </row>
    <row r="46" spans="1:16">
      <c r="A46" s="46">
        <v>40360</v>
      </c>
      <c r="B46" s="5">
        <v>1007.3</v>
      </c>
      <c r="C46" s="5">
        <v>89.612903225806448</v>
      </c>
      <c r="D46">
        <v>296.44032258064516</v>
      </c>
      <c r="E46" s="5">
        <v>301.98870967741931</v>
      </c>
      <c r="F46" s="45">
        <v>299.21451612903223</v>
      </c>
      <c r="G46">
        <v>297.37313183453659</v>
      </c>
      <c r="H46">
        <v>0.95055633206803714</v>
      </c>
      <c r="I46">
        <v>33.702747961939863</v>
      </c>
      <c r="J46">
        <v>30.202010915570625</v>
      </c>
      <c r="K46">
        <v>21.53056421020823</v>
      </c>
      <c r="L46">
        <v>19.225036730204859</v>
      </c>
      <c r="M46">
        <v>296.88422724353313</v>
      </c>
      <c r="N46">
        <v>298.59737182476886</v>
      </c>
      <c r="O46">
        <v>354.78951570857993</v>
      </c>
      <c r="P46">
        <v>387.74221674845415</v>
      </c>
    </row>
    <row r="47" spans="1:16">
      <c r="A47" s="46">
        <v>40391</v>
      </c>
      <c r="B47" s="5">
        <v>1007.4</v>
      </c>
      <c r="C47" s="5">
        <v>91.096774193548384</v>
      </c>
      <c r="D47">
        <v>296.18225806451608</v>
      </c>
      <c r="E47" s="5">
        <v>301.3758064516129</v>
      </c>
      <c r="F47" s="45">
        <v>298.77903225806449</v>
      </c>
      <c r="G47">
        <v>297.21684066714613</v>
      </c>
      <c r="H47">
        <v>0.95009714181553162</v>
      </c>
      <c r="I47">
        <v>32.845619511901582</v>
      </c>
      <c r="J47">
        <v>29.921299839229054</v>
      </c>
      <c r="K47">
        <v>20.962390993087237</v>
      </c>
      <c r="L47">
        <v>19.038932365425854</v>
      </c>
      <c r="M47">
        <v>296.79690431432505</v>
      </c>
      <c r="N47">
        <v>298.15435158260885</v>
      </c>
      <c r="O47">
        <v>353.68620684378897</v>
      </c>
      <c r="P47">
        <v>387.33878535177075</v>
      </c>
    </row>
    <row r="48" spans="1:16">
      <c r="A48" s="46">
        <v>40422</v>
      </c>
      <c r="B48" s="5">
        <v>1006.8</v>
      </c>
      <c r="C48" s="5">
        <v>88.033333333333331</v>
      </c>
      <c r="D48">
        <v>296.11666666666662</v>
      </c>
      <c r="E48" s="5">
        <v>302.08333333333331</v>
      </c>
      <c r="F48" s="45">
        <v>299.09999999999997</v>
      </c>
      <c r="G48">
        <v>296.96420772783665</v>
      </c>
      <c r="H48">
        <v>0.9493782451093461</v>
      </c>
      <c r="I48">
        <v>33.475487354582391</v>
      </c>
      <c r="J48">
        <v>29.469587367817368</v>
      </c>
      <c r="K48">
        <v>21.391374201950892</v>
      </c>
      <c r="L48">
        <v>18.754352692040442</v>
      </c>
      <c r="M48">
        <v>296.4070135468329</v>
      </c>
      <c r="N48">
        <v>298.52508643937983</v>
      </c>
      <c r="O48">
        <v>353.31021391793519</v>
      </c>
      <c r="P48">
        <v>384.73924337295307</v>
      </c>
    </row>
    <row r="49" spans="1:16">
      <c r="A49" s="46">
        <v>40452</v>
      </c>
      <c r="B49" s="5">
        <v>1006.8</v>
      </c>
      <c r="C49" s="5">
        <v>87.483870967741936</v>
      </c>
      <c r="D49">
        <v>296.60161290322577</v>
      </c>
      <c r="E49" s="5">
        <v>303.89193548387095</v>
      </c>
      <c r="F49" s="45">
        <v>300.24677419354839</v>
      </c>
      <c r="G49">
        <v>297.98787830731459</v>
      </c>
      <c r="H49">
        <v>0.95232778435648102</v>
      </c>
      <c r="I49">
        <v>35.81273135243913</v>
      </c>
      <c r="J49" s="22">
        <v>31.330363686391912</v>
      </c>
      <c r="K49">
        <v>22.939996474208687</v>
      </c>
      <c r="L49">
        <v>19.976579051365125</v>
      </c>
      <c r="M49">
        <v>297.39261040704878</v>
      </c>
      <c r="N49">
        <v>299.66985472162764</v>
      </c>
      <c r="O49">
        <v>358.36905729547277</v>
      </c>
      <c r="P49">
        <v>390.54023714950227</v>
      </c>
    </row>
    <row r="50" spans="1:16">
      <c r="A50" s="46">
        <v>40603</v>
      </c>
      <c r="B50" s="5">
        <v>1004.3</v>
      </c>
      <c r="C50" s="5">
        <v>86.612903225806448</v>
      </c>
      <c r="D50">
        <v>296.95645161290321</v>
      </c>
      <c r="E50" s="5">
        <v>304.79516129032254</v>
      </c>
      <c r="F50" s="45">
        <v>300.8758064516129</v>
      </c>
      <c r="G50">
        <v>298.43813852209092</v>
      </c>
      <c r="H50">
        <v>0.95368054671809377</v>
      </c>
      <c r="I50">
        <v>37.15414047666922</v>
      </c>
      <c r="J50">
        <v>32.180279735437693</v>
      </c>
      <c r="K50">
        <v>23.893770029334956</v>
      </c>
      <c r="L50">
        <v>20.58920127821608</v>
      </c>
      <c r="M50">
        <v>297.795478405479</v>
      </c>
      <c r="N50">
        <v>300.50970425998321</v>
      </c>
      <c r="O50">
        <v>361.26665540095803</v>
      </c>
      <c r="P50">
        <v>392.32778740236517</v>
      </c>
    </row>
    <row r="51" spans="1:16">
      <c r="A51" s="46">
        <v>40634</v>
      </c>
      <c r="B51" s="5">
        <v>1004.4</v>
      </c>
      <c r="C51" s="5">
        <v>88.833333333333329</v>
      </c>
      <c r="D51">
        <v>297.04999999999995</v>
      </c>
      <c r="E51" s="5">
        <v>305.14999999999998</v>
      </c>
      <c r="F51" s="45">
        <v>301.09999999999997</v>
      </c>
      <c r="G51">
        <v>299.08516052417787</v>
      </c>
      <c r="H51">
        <v>0.95539745364162354</v>
      </c>
      <c r="I51">
        <v>37.642694226503515</v>
      </c>
      <c r="J51">
        <v>33.43926003787729</v>
      </c>
      <c r="K51">
        <v>24.217687715663136</v>
      </c>
      <c r="L51">
        <v>21.42024461933433</v>
      </c>
      <c r="M51">
        <v>298.54022701816831</v>
      </c>
      <c r="N51">
        <v>300.72521631560107</v>
      </c>
      <c r="O51">
        <v>364.04449308157996</v>
      </c>
      <c r="P51">
        <v>397.16974986550463</v>
      </c>
    </row>
    <row r="52" spans="1:16">
      <c r="A52" s="46">
        <v>40664</v>
      </c>
      <c r="B52" s="5">
        <v>1005.8</v>
      </c>
      <c r="C52" s="5">
        <v>91.064516129032256</v>
      </c>
      <c r="D52">
        <v>297.02096774193546</v>
      </c>
      <c r="E52" s="5">
        <v>304.69838709677418</v>
      </c>
      <c r="F52" s="45">
        <v>300.8596774193548</v>
      </c>
      <c r="G52">
        <v>299.26727750469212</v>
      </c>
      <c r="H52">
        <v>0.95581044317999642</v>
      </c>
      <c r="I52">
        <v>37.119206569673651</v>
      </c>
      <c r="J52">
        <v>33.802425853609265</v>
      </c>
      <c r="K52">
        <v>23.833478548060516</v>
      </c>
      <c r="L52">
        <v>21.629781151082337</v>
      </c>
      <c r="M52">
        <v>298.82451490543275</v>
      </c>
      <c r="N52">
        <v>300.3665091740329</v>
      </c>
      <c r="O52">
        <v>364.21602184363763</v>
      </c>
      <c r="P52">
        <v>399.46322948996476</v>
      </c>
    </row>
    <row r="53" spans="1:16">
      <c r="A53" s="46">
        <v>40695</v>
      </c>
      <c r="B53" s="5">
        <v>1006.9</v>
      </c>
      <c r="C53" s="5">
        <v>92.36666666666666</v>
      </c>
      <c r="D53">
        <v>296.51666666666665</v>
      </c>
      <c r="E53" s="5">
        <v>302.7833333333333</v>
      </c>
      <c r="F53" s="45">
        <v>299.64999999999998</v>
      </c>
      <c r="G53">
        <v>298.30996063328581</v>
      </c>
      <c r="H53">
        <v>0.95321805906477519</v>
      </c>
      <c r="I53">
        <v>34.579302330648744</v>
      </c>
      <c r="J53">
        <v>31.939748919409222</v>
      </c>
      <c r="K53">
        <v>22.119542165611083</v>
      </c>
      <c r="L53">
        <v>20.375769795114298</v>
      </c>
      <c r="M53">
        <v>297.93641704134848</v>
      </c>
      <c r="N53">
        <v>299.06586285165656</v>
      </c>
      <c r="O53">
        <v>358.79430950231568</v>
      </c>
      <c r="P53">
        <v>394.14903839538101</v>
      </c>
    </row>
    <row r="54" spans="1:16">
      <c r="A54" s="46">
        <v>40725</v>
      </c>
      <c r="B54" s="5">
        <v>1007.2</v>
      </c>
      <c r="C54" s="5">
        <v>92.838709677419359</v>
      </c>
      <c r="D54">
        <v>295.63387096774193</v>
      </c>
      <c r="E54" s="5">
        <v>301.14999999999998</v>
      </c>
      <c r="F54" s="45">
        <v>298.39193548387095</v>
      </c>
      <c r="G54">
        <v>297.1491780932576</v>
      </c>
      <c r="H54">
        <v>0.94990964345864393</v>
      </c>
      <c r="I54">
        <v>32.099741643386189</v>
      </c>
      <c r="J54">
        <v>29.800985951504984</v>
      </c>
      <c r="K54">
        <v>20.474895928737695</v>
      </c>
      <c r="L54">
        <v>18.963922580075266</v>
      </c>
      <c r="M54">
        <v>296.80737110157804</v>
      </c>
      <c r="N54">
        <v>297.78483528370771</v>
      </c>
      <c r="O54">
        <v>353.00392161237278</v>
      </c>
      <c r="P54">
        <v>387.44580323740064</v>
      </c>
    </row>
    <row r="55" spans="1:16">
      <c r="A55" s="46">
        <v>40756</v>
      </c>
      <c r="B55" s="5">
        <v>1007.6</v>
      </c>
      <c r="C55" s="5">
        <v>92.870967741935488</v>
      </c>
      <c r="D55">
        <v>296.14999999999998</v>
      </c>
      <c r="E55" s="5">
        <v>300.79516129032254</v>
      </c>
      <c r="F55" s="45">
        <v>298.47258064516126</v>
      </c>
      <c r="G55">
        <v>297.23486463339816</v>
      </c>
      <c r="H55">
        <v>0.95014163182442368</v>
      </c>
      <c r="I55">
        <v>32.253903268135765</v>
      </c>
      <c r="J55">
        <v>29.954512099665443</v>
      </c>
      <c r="K55">
        <v>20.56804275210775</v>
      </c>
      <c r="L55">
        <v>19.05681366222213</v>
      </c>
      <c r="M55">
        <v>296.89372225758609</v>
      </c>
      <c r="N55">
        <v>297.83175970916898</v>
      </c>
      <c r="O55">
        <v>353.33570931113576</v>
      </c>
      <c r="P55">
        <v>388.0574670474258</v>
      </c>
    </row>
    <row r="56" spans="1:16">
      <c r="A56" s="46">
        <v>40787</v>
      </c>
      <c r="B56" s="5">
        <v>1007.5</v>
      </c>
      <c r="C56" s="5">
        <v>91.566666666666663</v>
      </c>
      <c r="D56">
        <v>296.31666666666666</v>
      </c>
      <c r="E56" s="5">
        <v>302.25</v>
      </c>
      <c r="F56" s="45">
        <v>299.2833333333333</v>
      </c>
      <c r="G56">
        <v>297.80132868165288</v>
      </c>
      <c r="H56">
        <v>0.95177460397502933</v>
      </c>
      <c r="I56">
        <v>33.839963444613034</v>
      </c>
      <c r="J56">
        <v>30.986126527450665</v>
      </c>
      <c r="K56">
        <v>21.616828537101693</v>
      </c>
      <c r="L56">
        <v>19.735962426979548</v>
      </c>
      <c r="M56">
        <v>297.3967651126178</v>
      </c>
      <c r="N56">
        <v>298.64930713928862</v>
      </c>
      <c r="O56">
        <v>356.36670079599992</v>
      </c>
      <c r="P56">
        <v>390.95864925482221</v>
      </c>
    </row>
    <row r="57" spans="1:16">
      <c r="A57" s="46">
        <v>40817</v>
      </c>
      <c r="B57" s="5">
        <v>1005.9</v>
      </c>
      <c r="C57" s="5">
        <v>92.41935483870968</v>
      </c>
      <c r="D57">
        <v>296.27903225806449</v>
      </c>
      <c r="E57" s="5">
        <v>302.92419354838705</v>
      </c>
      <c r="F57" s="45">
        <v>299.60161290322577</v>
      </c>
      <c r="G57">
        <v>298.27162634868449</v>
      </c>
      <c r="H57">
        <v>0.95315885458423577</v>
      </c>
      <c r="I57">
        <v>34.480936667119757</v>
      </c>
      <c r="J57" s="22">
        <v>31.867059210096162</v>
      </c>
      <c r="K57">
        <v>22.077092151422448</v>
      </c>
      <c r="L57">
        <v>20.348752066670304</v>
      </c>
      <c r="M57">
        <v>297.90081998268818</v>
      </c>
      <c r="N57">
        <v>299.10189130613111</v>
      </c>
      <c r="O57">
        <v>358.75954898288973</v>
      </c>
      <c r="P57">
        <v>393.67155207830979</v>
      </c>
    </row>
    <row r="58" spans="1:16">
      <c r="A58" s="46">
        <v>40969</v>
      </c>
      <c r="B58" s="5">
        <v>1004.1</v>
      </c>
      <c r="C58" s="5">
        <v>88.41935483870968</v>
      </c>
      <c r="D58">
        <v>298.21451612903223</v>
      </c>
      <c r="E58" s="5">
        <v>306.89193548387095</v>
      </c>
      <c r="F58" s="45">
        <v>302.55322580645156</v>
      </c>
      <c r="G58">
        <v>300.43708921581151</v>
      </c>
      <c r="H58">
        <v>0.95878934153892215</v>
      </c>
      <c r="I58">
        <v>40.94727171058733</v>
      </c>
      <c r="J58">
        <v>36.205313470554799</v>
      </c>
      <c r="K58">
        <v>26.442301244441126</v>
      </c>
      <c r="L58">
        <v>23.265567145559391</v>
      </c>
      <c r="M58">
        <v>299.85514584116106</v>
      </c>
      <c r="N58">
        <v>302.20242504740065</v>
      </c>
      <c r="O58">
        <v>371.58099804784774</v>
      </c>
      <c r="P58">
        <v>405.85547826047514</v>
      </c>
    </row>
    <row r="59" spans="1:16">
      <c r="A59" s="46">
        <v>41000</v>
      </c>
      <c r="B59" s="5">
        <v>1004.3</v>
      </c>
      <c r="C59" s="5">
        <v>90.933333333333337</v>
      </c>
      <c r="D59">
        <v>297.04999999999995</v>
      </c>
      <c r="E59" s="5">
        <v>305.21666666666664</v>
      </c>
      <c r="F59" s="45">
        <v>301.13333333333333</v>
      </c>
      <c r="G59">
        <v>299.51329479295674</v>
      </c>
      <c r="H59">
        <v>0.9565044867829593</v>
      </c>
      <c r="I59">
        <v>37.715808342455141</v>
      </c>
      <c r="J59">
        <v>34.296241719405877</v>
      </c>
      <c r="K59">
        <v>24.269071972437033</v>
      </c>
      <c r="L59">
        <v>21.990877128177441</v>
      </c>
      <c r="M59">
        <v>299.06173324592731</v>
      </c>
      <c r="N59">
        <v>300.76706233866213</v>
      </c>
      <c r="O59">
        <v>365.82435277405</v>
      </c>
      <c r="P59">
        <v>400.62863803354799</v>
      </c>
    </row>
    <row r="60" spans="1:16">
      <c r="A60" s="46">
        <v>41030</v>
      </c>
      <c r="B60" s="5">
        <v>1005.4</v>
      </c>
      <c r="C60" s="5">
        <v>90.41935483870968</v>
      </c>
      <c r="D60">
        <v>296.47258064516126</v>
      </c>
      <c r="E60" s="5">
        <v>304.8596774193548</v>
      </c>
      <c r="F60" s="45">
        <v>300.66612903225803</v>
      </c>
      <c r="G60">
        <v>298.95597761299041</v>
      </c>
      <c r="H60">
        <v>0.9550168652255987</v>
      </c>
      <c r="I60">
        <v>36.702224824045295</v>
      </c>
      <c r="J60">
        <v>33.185914897354508</v>
      </c>
      <c r="K60">
        <v>23.565330032542938</v>
      </c>
      <c r="L60">
        <v>21.230553851241897</v>
      </c>
      <c r="M60">
        <v>298.48681314957042</v>
      </c>
      <c r="N60">
        <v>300.20709895174673</v>
      </c>
      <c r="O60">
        <v>362.80832996971219</v>
      </c>
      <c r="P60">
        <v>397.14991947459362</v>
      </c>
    </row>
    <row r="61" spans="1:16">
      <c r="A61" s="46">
        <v>41061</v>
      </c>
      <c r="B61" s="5">
        <v>1007</v>
      </c>
      <c r="C61" s="5">
        <v>91.566666666666663</v>
      </c>
      <c r="D61">
        <v>296.51666666666665</v>
      </c>
      <c r="E61" s="5">
        <v>303.48333333333329</v>
      </c>
      <c r="F61" s="45">
        <v>300</v>
      </c>
      <c r="G61">
        <v>298.51011508886404</v>
      </c>
      <c r="H61">
        <v>0.95375753231483185</v>
      </c>
      <c r="I61">
        <v>35.298122497777477</v>
      </c>
      <c r="J61">
        <v>32.321314167131575</v>
      </c>
      <c r="K61">
        <v>22.593733487864384</v>
      </c>
      <c r="L61">
        <v>20.625143511118022</v>
      </c>
      <c r="M61">
        <v>298.09840696544791</v>
      </c>
      <c r="N61">
        <v>299.40678438871697</v>
      </c>
      <c r="O61">
        <v>359.97139701745738</v>
      </c>
      <c r="P61">
        <v>395.14947569638156</v>
      </c>
    </row>
    <row r="62" spans="1:16">
      <c r="A62" s="46">
        <v>41091</v>
      </c>
      <c r="B62" s="5">
        <v>1007.3</v>
      </c>
      <c r="C62" s="5">
        <v>91.967741935483872</v>
      </c>
      <c r="D62">
        <v>296.21451612903223</v>
      </c>
      <c r="E62" s="5">
        <v>301.11774193548388</v>
      </c>
      <c r="F62" s="45">
        <v>298.66612903225803</v>
      </c>
      <c r="G62">
        <v>297.26369513396457</v>
      </c>
      <c r="H62">
        <v>0.95023973750674895</v>
      </c>
      <c r="I62">
        <v>32.626527233269691</v>
      </c>
      <c r="J62">
        <v>30.005880368403837</v>
      </c>
      <c r="K62">
        <v>20.820019945421691</v>
      </c>
      <c r="L62">
        <v>19.096357010488621</v>
      </c>
      <c r="M62">
        <v>296.88227828815627</v>
      </c>
      <c r="N62">
        <v>298.05009351046056</v>
      </c>
      <c r="O62">
        <v>353.72505620115084</v>
      </c>
      <c r="P62">
        <v>387.86233371620904</v>
      </c>
    </row>
    <row r="63" spans="1:16">
      <c r="A63" s="46">
        <v>41122</v>
      </c>
      <c r="B63" s="5">
        <v>1008</v>
      </c>
      <c r="C63" s="5">
        <v>92.451612903225808</v>
      </c>
      <c r="D63">
        <v>296.08548387096772</v>
      </c>
      <c r="E63" s="5">
        <v>301.50483870967741</v>
      </c>
      <c r="F63" s="45">
        <v>298.79516129032254</v>
      </c>
      <c r="G63">
        <v>297.47892703247248</v>
      </c>
      <c r="H63">
        <v>0.95083112835455819</v>
      </c>
      <c r="I63">
        <v>32.877022853961037</v>
      </c>
      <c r="J63">
        <v>30.395337903049139</v>
      </c>
      <c r="K63">
        <v>20.970197999360323</v>
      </c>
      <c r="L63">
        <v>19.338070948852156</v>
      </c>
      <c r="M63">
        <v>297.11703033571291</v>
      </c>
      <c r="N63">
        <v>298.120109484963</v>
      </c>
      <c r="O63">
        <v>354.52522833729364</v>
      </c>
      <c r="P63">
        <v>389.45803762428039</v>
      </c>
    </row>
    <row r="64" spans="1:16">
      <c r="A64" s="46">
        <v>41153</v>
      </c>
      <c r="B64" s="5">
        <v>1007.9</v>
      </c>
      <c r="C64" s="5">
        <v>91.833333333333329</v>
      </c>
      <c r="D64">
        <v>296.01666666666665</v>
      </c>
      <c r="E64" s="5">
        <v>302.25</v>
      </c>
      <c r="F64" s="45">
        <v>299.13333333333333</v>
      </c>
      <c r="G64">
        <v>297.70157793135638</v>
      </c>
      <c r="H64">
        <v>0.95147313205066364</v>
      </c>
      <c r="I64">
        <v>33.541500127950485</v>
      </c>
      <c r="J64">
        <v>30.802277617501193</v>
      </c>
      <c r="K64">
        <v>21.410812177777366</v>
      </c>
      <c r="L64">
        <v>19.607140791448405</v>
      </c>
      <c r="M64">
        <v>297.30997964461596</v>
      </c>
      <c r="N64">
        <v>298.46597316775586</v>
      </c>
      <c r="O64">
        <v>355.75449269004645</v>
      </c>
      <c r="P64">
        <v>390.55306351308445</v>
      </c>
    </row>
    <row r="65" spans="1:16">
      <c r="A65" s="46">
        <v>41183</v>
      </c>
      <c r="B65" s="5">
        <v>1005.7</v>
      </c>
      <c r="C65" s="5">
        <v>90.548387096774192</v>
      </c>
      <c r="D65">
        <v>296.64999999999998</v>
      </c>
      <c r="E65" s="5">
        <v>303.47258064516126</v>
      </c>
      <c r="F65" s="45">
        <v>300.06129032258065</v>
      </c>
      <c r="G65">
        <v>298.38270963365943</v>
      </c>
      <c r="H65">
        <v>0.95346992547428644</v>
      </c>
      <c r="I65">
        <v>35.425328876672964</v>
      </c>
      <c r="J65" s="22">
        <v>32.077063921555165</v>
      </c>
      <c r="K65">
        <v>22.708509721185653</v>
      </c>
      <c r="L65">
        <v>20.491476430956034</v>
      </c>
      <c r="M65">
        <v>297.92580412907563</v>
      </c>
      <c r="N65">
        <v>299.57772536904821</v>
      </c>
      <c r="O65">
        <v>359.78931890530055</v>
      </c>
      <c r="P65">
        <v>393.68776867176246</v>
      </c>
    </row>
    <row r="66" spans="1:16">
      <c r="A66" s="46">
        <v>41334</v>
      </c>
      <c r="B66" s="5">
        <v>1004.4</v>
      </c>
      <c r="C66" s="5">
        <v>90.483870967741936</v>
      </c>
      <c r="D66">
        <v>297.13387096774193</v>
      </c>
      <c r="E66" s="5">
        <v>305.34032258064514</v>
      </c>
      <c r="F66" s="45">
        <v>301.2370967741935</v>
      </c>
      <c r="G66">
        <v>299.5318288552279</v>
      </c>
      <c r="H66">
        <v>0.95654679622558714</v>
      </c>
      <c r="I66">
        <v>37.944197431347654</v>
      </c>
      <c r="J66">
        <v>34.333378643525862</v>
      </c>
      <c r="K66">
        <v>24.419277543422748</v>
      </c>
      <c r="L66">
        <v>22.013262846889177</v>
      </c>
      <c r="M66">
        <v>299.05914156568645</v>
      </c>
      <c r="N66">
        <v>300.86220503938796</v>
      </c>
      <c r="O66">
        <v>366.01510692512397</v>
      </c>
      <c r="P66">
        <v>400.62103100490526</v>
      </c>
    </row>
    <row r="67" spans="1:16">
      <c r="A67" s="46">
        <v>41365</v>
      </c>
      <c r="B67" s="5">
        <v>1004.8</v>
      </c>
      <c r="C67" s="5">
        <v>89.63333333333334</v>
      </c>
      <c r="D67">
        <v>297.08999999999997</v>
      </c>
      <c r="E67" s="5">
        <v>305.18999999999994</v>
      </c>
      <c r="F67" s="45">
        <v>301.14</v>
      </c>
      <c r="G67">
        <v>299.27611758557481</v>
      </c>
      <c r="H67">
        <v>0.95587537219878393</v>
      </c>
      <c r="I67">
        <v>37.730445990169308</v>
      </c>
      <c r="J67">
        <v>33.819056422521754</v>
      </c>
      <c r="K67">
        <v>24.266305763842766</v>
      </c>
      <c r="L67">
        <v>21.663080683763635</v>
      </c>
      <c r="M67">
        <v>298.76659186289521</v>
      </c>
      <c r="N67">
        <v>300.73122324734999</v>
      </c>
      <c r="O67">
        <v>364.78596476464975</v>
      </c>
      <c r="P67">
        <v>398.77222598540823</v>
      </c>
    </row>
    <row r="68" spans="1:16">
      <c r="A68" s="46">
        <v>41395</v>
      </c>
      <c r="B68" s="5">
        <v>1005</v>
      </c>
      <c r="C68" s="5">
        <v>90.741935483870961</v>
      </c>
      <c r="D68">
        <v>296.84677419354836</v>
      </c>
      <c r="E68" s="5">
        <v>304.83387096774192</v>
      </c>
      <c r="F68" s="45">
        <v>300.84032258064514</v>
      </c>
      <c r="G68">
        <v>299.1881558685842</v>
      </c>
      <c r="H68">
        <v>0.95564048305899985</v>
      </c>
      <c r="I68">
        <v>37.077323630844688</v>
      </c>
      <c r="J68">
        <v>33.644681088247133</v>
      </c>
      <c r="K68">
        <v>23.825232677864509</v>
      </c>
      <c r="L68">
        <v>21.543076862853091</v>
      </c>
      <c r="M68">
        <v>298.73134686310789</v>
      </c>
      <c r="N68">
        <v>300.41497720309013</v>
      </c>
      <c r="O68">
        <v>364.01674321054628</v>
      </c>
      <c r="P68">
        <v>398.63798102555478</v>
      </c>
    </row>
    <row r="69" spans="1:16">
      <c r="A69" s="46">
        <v>41426</v>
      </c>
      <c r="B69" s="5">
        <v>1006.7</v>
      </c>
      <c r="C69" s="5">
        <v>92.033333333333331</v>
      </c>
      <c r="D69">
        <v>296.91999999999996</v>
      </c>
      <c r="E69" s="5">
        <v>302.9733333333333</v>
      </c>
      <c r="F69" s="45">
        <v>299.94666666666666</v>
      </c>
      <c r="G69">
        <v>298.54285415463994</v>
      </c>
      <c r="H69">
        <v>0.95385994614510006</v>
      </c>
      <c r="I69">
        <v>35.187754553792033</v>
      </c>
      <c r="J69">
        <v>32.384463441006602</v>
      </c>
      <c r="K69">
        <v>22.527485168002272</v>
      </c>
      <c r="L69">
        <v>20.673143320221801</v>
      </c>
      <c r="M69">
        <v>298.15198397525205</v>
      </c>
      <c r="N69">
        <v>299.37887451931522</v>
      </c>
      <c r="O69">
        <v>360.07932984343603</v>
      </c>
      <c r="P69">
        <v>395.42928896793859</v>
      </c>
    </row>
    <row r="70" spans="1:16">
      <c r="A70" s="46">
        <v>41456</v>
      </c>
      <c r="B70" s="5">
        <v>1008.1</v>
      </c>
      <c r="C70" s="5">
        <v>92.225806451612897</v>
      </c>
      <c r="D70">
        <v>296.18225806451608</v>
      </c>
      <c r="E70" s="5">
        <v>301.04677419354834</v>
      </c>
      <c r="F70" s="45">
        <v>298.61451612903221</v>
      </c>
      <c r="G70">
        <v>297.25929753142901</v>
      </c>
      <c r="H70">
        <v>0.95018838334042377</v>
      </c>
      <c r="I70">
        <v>32.526795784398139</v>
      </c>
      <c r="J70">
        <v>29.998099725030411</v>
      </c>
      <c r="K70">
        <v>20.737235387977226</v>
      </c>
      <c r="L70">
        <v>19.075638316142669</v>
      </c>
      <c r="M70">
        <v>296.88939728960963</v>
      </c>
      <c r="N70">
        <v>297.9314325326107</v>
      </c>
      <c r="O70">
        <v>353.51567043294915</v>
      </c>
      <c r="P70">
        <v>388.12635149688094</v>
      </c>
    </row>
    <row r="71" spans="1:16">
      <c r="A71" s="46">
        <v>41487</v>
      </c>
      <c r="B71" s="5">
        <v>1007.3</v>
      </c>
      <c r="C71" s="5">
        <v>92.58064516129032</v>
      </c>
      <c r="D71">
        <v>296.03709677419351</v>
      </c>
      <c r="E71" s="5">
        <v>300.61774193548388</v>
      </c>
      <c r="F71" s="45">
        <v>298.3274193548387</v>
      </c>
      <c r="G71">
        <v>297.0389494451004</v>
      </c>
      <c r="H71">
        <v>0.9495792595518644</v>
      </c>
      <c r="I71">
        <v>31.976875246181372</v>
      </c>
      <c r="J71">
        <v>29.604397405335657</v>
      </c>
      <c r="K71">
        <v>20.391864595528304</v>
      </c>
      <c r="L71">
        <v>18.833108183499064</v>
      </c>
      <c r="M71">
        <v>296.68674795363972</v>
      </c>
      <c r="N71">
        <v>297.71203691025357</v>
      </c>
      <c r="O71">
        <v>352.52870300032322</v>
      </c>
      <c r="P71">
        <v>386.75442341907194</v>
      </c>
    </row>
    <row r="72" spans="1:16">
      <c r="A72" s="46">
        <v>41518</v>
      </c>
      <c r="B72" s="5">
        <v>1007.5</v>
      </c>
      <c r="C72" s="5">
        <v>91.533333333333331</v>
      </c>
      <c r="D72">
        <v>296.43666666666667</v>
      </c>
      <c r="E72" s="5">
        <v>301.99666666666667</v>
      </c>
      <c r="F72" s="45">
        <v>299.21666666666664</v>
      </c>
      <c r="G72">
        <v>297.72930623534279</v>
      </c>
      <c r="H72">
        <v>0.95157056944339424</v>
      </c>
      <c r="I72">
        <v>33.707028595593293</v>
      </c>
      <c r="J72">
        <v>30.853166841166395</v>
      </c>
      <c r="K72">
        <v>21.528970932461888</v>
      </c>
      <c r="L72">
        <v>19.648601243228939</v>
      </c>
      <c r="M72">
        <v>297.32395314882308</v>
      </c>
      <c r="N72">
        <v>298.58276612954279</v>
      </c>
      <c r="O72">
        <v>356.02414397505288</v>
      </c>
      <c r="P72">
        <v>390.51776357346051</v>
      </c>
    </row>
    <row r="73" spans="1:16">
      <c r="A73" s="46">
        <v>41548</v>
      </c>
      <c r="B73" s="5">
        <v>1006.5</v>
      </c>
      <c r="C73" s="5">
        <v>89.064516129032256</v>
      </c>
      <c r="D73">
        <v>295.68548387096774</v>
      </c>
      <c r="E73" s="5">
        <v>303.04999999999995</v>
      </c>
      <c r="F73" s="45">
        <v>299.36774193548388</v>
      </c>
      <c r="G73">
        <v>297.42183313391365</v>
      </c>
      <c r="H73">
        <v>0.95073530623344571</v>
      </c>
      <c r="I73">
        <v>34.008931329660264</v>
      </c>
      <c r="J73" s="22">
        <v>30.289890129416772</v>
      </c>
      <c r="K73">
        <v>21.75087844048797</v>
      </c>
      <c r="L73">
        <v>19.298512454753109</v>
      </c>
      <c r="M73">
        <v>296.90717156268875</v>
      </c>
      <c r="N73">
        <v>298.81767913886614</v>
      </c>
      <c r="O73">
        <v>355.28282267957127</v>
      </c>
      <c r="P73">
        <v>387.63938420985397</v>
      </c>
    </row>
    <row r="74" spans="1:16">
      <c r="A74" s="46">
        <v>41699</v>
      </c>
      <c r="B74" s="5">
        <v>1004.6</v>
      </c>
      <c r="C74" s="5">
        <v>85.645161290322577</v>
      </c>
      <c r="D74">
        <v>295.71774193548384</v>
      </c>
      <c r="E74" s="5">
        <v>305.04677419354834</v>
      </c>
      <c r="F74" s="45">
        <v>300.38225806451612</v>
      </c>
      <c r="G74">
        <v>297.76538263494803</v>
      </c>
      <c r="H74">
        <v>0.95180413822431598</v>
      </c>
      <c r="I74">
        <v>36.098030410040465</v>
      </c>
      <c r="J74">
        <v>30.916216367308849</v>
      </c>
      <c r="K74">
        <v>23.182081894617582</v>
      </c>
      <c r="L74">
        <v>19.748669349544127</v>
      </c>
      <c r="M74">
        <v>297.08504125203842</v>
      </c>
      <c r="N74">
        <v>299.99123881598547</v>
      </c>
      <c r="O74">
        <v>358.0949146005558</v>
      </c>
      <c r="P74">
        <v>388.01576471015659</v>
      </c>
    </row>
    <row r="75" spans="1:16">
      <c r="A75" s="46">
        <v>41730</v>
      </c>
      <c r="B75" s="5">
        <v>1004.8</v>
      </c>
      <c r="C75" s="5">
        <v>88.933333333333337</v>
      </c>
      <c r="D75">
        <v>295.78999999999996</v>
      </c>
      <c r="E75" s="5">
        <v>305.19666666666666</v>
      </c>
      <c r="F75" s="45">
        <v>300.49333333333334</v>
      </c>
      <c r="G75">
        <v>298.50639052027003</v>
      </c>
      <c r="H75">
        <v>0.95384469885160483</v>
      </c>
      <c r="I75">
        <v>36.333404811349631</v>
      </c>
      <c r="J75">
        <v>32.312508012226942</v>
      </c>
      <c r="K75">
        <v>23.334091132088194</v>
      </c>
      <c r="L75">
        <v>20.665983649090961</v>
      </c>
      <c r="M75">
        <v>297.97313378142428</v>
      </c>
      <c r="N75">
        <v>300.08531988871749</v>
      </c>
      <c r="O75">
        <v>360.95709712644407</v>
      </c>
      <c r="P75">
        <v>393.67530251873256</v>
      </c>
    </row>
    <row r="76" spans="1:16">
      <c r="A76" s="46">
        <v>41760</v>
      </c>
      <c r="B76" s="5">
        <v>1005.5</v>
      </c>
      <c r="C76" s="5">
        <v>89.774193548387103</v>
      </c>
      <c r="D76">
        <v>296.00483870967741</v>
      </c>
      <c r="E76" s="5">
        <v>304.77258064516127</v>
      </c>
      <c r="F76" s="45">
        <v>300.38870967741934</v>
      </c>
      <c r="G76">
        <v>298.56152646883749</v>
      </c>
      <c r="H76">
        <v>0.95396248818178608</v>
      </c>
      <c r="I76">
        <v>36.111665306524408</v>
      </c>
      <c r="J76">
        <v>32.418956305824977</v>
      </c>
      <c r="K76">
        <v>23.169633537833985</v>
      </c>
      <c r="L76">
        <v>20.721417177119616</v>
      </c>
      <c r="M76">
        <v>298.06687369982001</v>
      </c>
      <c r="N76">
        <v>299.92157332821682</v>
      </c>
      <c r="O76">
        <v>360.91475932665367</v>
      </c>
      <c r="P76">
        <v>394.48239231624774</v>
      </c>
    </row>
    <row r="77" spans="1:16">
      <c r="A77" s="46">
        <v>41791</v>
      </c>
      <c r="B77" s="5">
        <v>1006.5</v>
      </c>
      <c r="C77" s="5">
        <v>88.36666666666666</v>
      </c>
      <c r="D77">
        <v>295.79999999999995</v>
      </c>
      <c r="E77" s="5">
        <v>303.03999999999996</v>
      </c>
      <c r="F77" s="45">
        <v>299.41999999999996</v>
      </c>
      <c r="G77">
        <v>297.34213433861197</v>
      </c>
      <c r="H77">
        <v>0.95050377663269325</v>
      </c>
      <c r="I77">
        <v>34.113908783845879</v>
      </c>
      <c r="J77">
        <v>30.145324061991804</v>
      </c>
      <c r="K77">
        <v>21.820373653999603</v>
      </c>
      <c r="L77">
        <v>19.203561645079379</v>
      </c>
      <c r="M77">
        <v>296.79605517722888</v>
      </c>
      <c r="N77">
        <v>298.86982649103419</v>
      </c>
      <c r="O77">
        <v>355.06719602072707</v>
      </c>
      <c r="P77">
        <v>386.94491816107239</v>
      </c>
    </row>
    <row r="78" spans="1:16">
      <c r="A78" s="46">
        <v>41821</v>
      </c>
      <c r="B78" s="5">
        <v>1008.6</v>
      </c>
      <c r="C78" s="5">
        <v>91.58064516129032</v>
      </c>
      <c r="D78">
        <v>295.3274193548387</v>
      </c>
      <c r="E78" s="5">
        <v>300.99516129032259</v>
      </c>
      <c r="F78" s="45">
        <v>298.16129032258061</v>
      </c>
      <c r="G78">
        <v>296.6941140827812</v>
      </c>
      <c r="H78">
        <v>0.94848158489881806</v>
      </c>
      <c r="I78">
        <v>31.662379631528058</v>
      </c>
      <c r="J78">
        <v>28.996611539970374</v>
      </c>
      <c r="K78">
        <v>20.157940331946548</v>
      </c>
      <c r="L78">
        <v>18.410535010364807</v>
      </c>
      <c r="M78">
        <v>296.30080724615664</v>
      </c>
      <c r="N78">
        <v>297.43723715070308</v>
      </c>
      <c r="O78">
        <v>350.94787790298557</v>
      </c>
      <c r="P78">
        <v>384.81402374620654</v>
      </c>
    </row>
    <row r="79" spans="1:16">
      <c r="A79" s="46">
        <v>41852</v>
      </c>
      <c r="B79" s="5">
        <v>1007.6</v>
      </c>
      <c r="C79" s="5">
        <v>92.161290322580641</v>
      </c>
      <c r="D79">
        <v>295.07258064516128</v>
      </c>
      <c r="E79" s="5">
        <v>301.39516129032256</v>
      </c>
      <c r="F79" s="45">
        <v>298.23387096774189</v>
      </c>
      <c r="G79">
        <v>296.87085659363424</v>
      </c>
      <c r="H79">
        <v>0.94906376061762776</v>
      </c>
      <c r="I79">
        <v>31.799447308340536</v>
      </c>
      <c r="J79">
        <v>29.306780954815778</v>
      </c>
      <c r="K79">
        <v>20.268795900772826</v>
      </c>
      <c r="L79">
        <v>18.632387709134147</v>
      </c>
      <c r="M79">
        <v>296.50165023381004</v>
      </c>
      <c r="N79">
        <v>297.5934861218733</v>
      </c>
      <c r="O79">
        <v>351.79200454602591</v>
      </c>
      <c r="P79">
        <v>385.73813832134385</v>
      </c>
    </row>
    <row r="80" spans="1:16">
      <c r="A80" s="46">
        <v>41883</v>
      </c>
      <c r="B80" s="5">
        <v>1007.5</v>
      </c>
      <c r="C80" s="5">
        <v>91.9</v>
      </c>
      <c r="D80">
        <v>295.28999999999996</v>
      </c>
      <c r="E80" s="5">
        <v>302.12</v>
      </c>
      <c r="F80" s="45">
        <v>298.70499999999998</v>
      </c>
      <c r="G80">
        <v>297.28988103320717</v>
      </c>
      <c r="H80">
        <v>0.95030643882979293</v>
      </c>
      <c r="I80">
        <v>32.70181334343841</v>
      </c>
      <c r="J80">
        <v>30.052966462619903</v>
      </c>
      <c r="K80">
        <v>20.865392574211224</v>
      </c>
      <c r="L80">
        <v>19.123331402530539</v>
      </c>
      <c r="M80">
        <v>296.90519932662619</v>
      </c>
      <c r="N80">
        <v>298.07208995835327</v>
      </c>
      <c r="O80">
        <v>353.83202114752959</v>
      </c>
      <c r="P80">
        <v>388.04530190433002</v>
      </c>
    </row>
    <row r="81" spans="1:16">
      <c r="A81" s="46">
        <v>41913</v>
      </c>
      <c r="B81" s="5">
        <v>1006.5</v>
      </c>
      <c r="C81" s="5">
        <v>89.741935483870961</v>
      </c>
      <c r="D81">
        <v>295.27903225806449</v>
      </c>
      <c r="E81" s="5">
        <v>303.26935483870966</v>
      </c>
      <c r="F81" s="45">
        <v>299.27419354838707</v>
      </c>
      <c r="G81">
        <v>297.45600108969751</v>
      </c>
      <c r="H81">
        <v>0.95083454580192017</v>
      </c>
      <c r="I81">
        <v>33.821711526810311</v>
      </c>
      <c r="J81" s="22">
        <v>30.352258537931057</v>
      </c>
      <c r="K81">
        <v>21.626975915490515</v>
      </c>
      <c r="L81">
        <v>19.339484630227513</v>
      </c>
      <c r="M81">
        <v>296.97211234937242</v>
      </c>
      <c r="N81">
        <v>298.72430897589072</v>
      </c>
      <c r="O81">
        <v>355.28700651891995</v>
      </c>
      <c r="P81">
        <v>388.06131432084408</v>
      </c>
    </row>
    <row r="82" spans="1:16" ht="15.75" thickBot="1">
      <c r="A82" s="46">
        <v>42064</v>
      </c>
      <c r="B82" s="18">
        <v>1004.5</v>
      </c>
      <c r="C82" s="18">
        <v>87.483870967741936</v>
      </c>
      <c r="D82">
        <v>296.58225806451611</v>
      </c>
      <c r="E82" s="5">
        <v>305.11451612903221</v>
      </c>
      <c r="F82" s="45">
        <v>300.84838709677416</v>
      </c>
      <c r="G82">
        <v>298.57946083220537</v>
      </c>
      <c r="H82">
        <v>0.95405370968817438</v>
      </c>
      <c r="I82">
        <v>37.094769852631167</v>
      </c>
      <c r="J82">
        <v>32.451940593656687</v>
      </c>
      <c r="K82">
        <v>23.849192960974982</v>
      </c>
      <c r="L82">
        <v>20.764542756624255</v>
      </c>
      <c r="M82">
        <v>297.9767257072412</v>
      </c>
      <c r="N82">
        <v>300.46535970159101</v>
      </c>
      <c r="O82">
        <v>361.73693781764143</v>
      </c>
      <c r="P82">
        <v>393.55282744265719</v>
      </c>
    </row>
    <row r="83" spans="1:16" ht="15.75" thickBot="1">
      <c r="A83" s="46">
        <v>42095</v>
      </c>
      <c r="B83" s="18">
        <v>1005.4</v>
      </c>
      <c r="C83" s="18">
        <v>88.966666666666669</v>
      </c>
      <c r="D83">
        <v>296.65666666666664</v>
      </c>
      <c r="E83" s="5">
        <v>305.6633333333333</v>
      </c>
      <c r="F83" s="45">
        <v>301.15999999999997</v>
      </c>
      <c r="G83">
        <v>299.169616181077</v>
      </c>
      <c r="H83">
        <v>0.95557333034020797</v>
      </c>
      <c r="I83">
        <v>37.774388607609531</v>
      </c>
      <c r="J83">
        <v>33.606614397903279</v>
      </c>
      <c r="K83">
        <v>24.280606265130597</v>
      </c>
      <c r="L83">
        <v>21.509002084958009</v>
      </c>
      <c r="M83">
        <v>298.62995610145538</v>
      </c>
      <c r="N83">
        <v>300.70025195571696</v>
      </c>
      <c r="O83">
        <v>364.28045041974224</v>
      </c>
      <c r="P83">
        <v>398.01268986215769</v>
      </c>
    </row>
    <row r="84" spans="1:16" ht="15.75" thickBot="1">
      <c r="A84" s="46">
        <v>42125</v>
      </c>
      <c r="B84" s="18">
        <v>1005.6</v>
      </c>
      <c r="C84" s="18">
        <v>90.612903225806448</v>
      </c>
      <c r="D84">
        <v>296.408064516129</v>
      </c>
      <c r="E84" s="5">
        <v>304.91129032258061</v>
      </c>
      <c r="F84" s="45">
        <v>300.65967741935481</v>
      </c>
      <c r="G84">
        <v>298.98569021955359</v>
      </c>
      <c r="H84">
        <v>0.95508623237035928</v>
      </c>
      <c r="I84">
        <v>36.688395963168993</v>
      </c>
      <c r="J84">
        <v>33.244420729207</v>
      </c>
      <c r="K84">
        <v>23.551252293955191</v>
      </c>
      <c r="L84">
        <v>21.264887867925214</v>
      </c>
      <c r="M84">
        <v>298.52515712857587</v>
      </c>
      <c r="N84">
        <v>300.18372184730862</v>
      </c>
      <c r="O84">
        <v>362.88169347858826</v>
      </c>
      <c r="P84">
        <v>397.4557212156887</v>
      </c>
    </row>
    <row r="85" spans="1:16" ht="15.75" thickBot="1">
      <c r="A85" s="46">
        <v>42156</v>
      </c>
      <c r="B85" s="18">
        <v>1007.5</v>
      </c>
      <c r="C85" s="18">
        <v>91.63333333333334</v>
      </c>
      <c r="D85">
        <v>295.7233333333333</v>
      </c>
      <c r="E85" s="5">
        <v>302.09333333333331</v>
      </c>
      <c r="F85" s="45">
        <v>298.9083333333333</v>
      </c>
      <c r="G85">
        <v>297.44258579868432</v>
      </c>
      <c r="H85">
        <v>0.95074949960668809</v>
      </c>
      <c r="I85">
        <v>33.098106602908246</v>
      </c>
      <c r="J85">
        <v>30.328898350464925</v>
      </c>
      <c r="K85">
        <v>21.126836373481417</v>
      </c>
      <c r="L85">
        <v>19.304362230110414</v>
      </c>
      <c r="M85">
        <v>297.04452647858625</v>
      </c>
      <c r="N85">
        <v>298.27502470135522</v>
      </c>
      <c r="O85">
        <v>354.61996189947229</v>
      </c>
      <c r="P85">
        <v>388.85359882719075</v>
      </c>
    </row>
    <row r="86" spans="1:16" ht="15.75" thickBot="1">
      <c r="A86" s="46">
        <v>42186</v>
      </c>
      <c r="B86" s="18">
        <v>1007.9</v>
      </c>
      <c r="C86" s="18">
        <v>90.935483870967744</v>
      </c>
      <c r="D86">
        <v>295.95645161290321</v>
      </c>
      <c r="E86" s="5">
        <v>301.32096774193548</v>
      </c>
      <c r="F86" s="45">
        <v>298.63870967741934</v>
      </c>
      <c r="G86">
        <v>297.0486629411534</v>
      </c>
      <c r="H86">
        <v>0.94957734313895004</v>
      </c>
      <c r="I86">
        <v>32.573511763818772</v>
      </c>
      <c r="J86">
        <v>29.620880536195202</v>
      </c>
      <c r="K86">
        <v>20.772272009530766</v>
      </c>
      <c r="L86">
        <v>18.832354386951597</v>
      </c>
      <c r="M86">
        <v>296.62313719795839</v>
      </c>
      <c r="N86">
        <v>297.97230783333174</v>
      </c>
      <c r="O86">
        <v>352.85093638377009</v>
      </c>
      <c r="P86">
        <v>386.44661152780759</v>
      </c>
    </row>
    <row r="87" spans="1:16" ht="15.75" thickBot="1">
      <c r="A87" s="46">
        <v>42217</v>
      </c>
      <c r="B87" s="18">
        <v>1007.7</v>
      </c>
      <c r="C87" s="18">
        <v>91.58064516129032</v>
      </c>
      <c r="D87">
        <v>295.80483870967737</v>
      </c>
      <c r="E87" s="5">
        <v>301.01451612903224</v>
      </c>
      <c r="F87" s="45">
        <v>298.40967741935481</v>
      </c>
      <c r="G87">
        <v>296.93978828604116</v>
      </c>
      <c r="H87">
        <v>0.9492642448059373</v>
      </c>
      <c r="I87">
        <v>32.133601972275564</v>
      </c>
      <c r="J87">
        <v>29.428159999771072</v>
      </c>
      <c r="K87">
        <v>20.486700299540505</v>
      </c>
      <c r="L87">
        <v>18.709965805673534</v>
      </c>
      <c r="M87">
        <v>296.54417818272987</v>
      </c>
      <c r="N87">
        <v>297.76053954283464</v>
      </c>
      <c r="O87">
        <v>352.2275101022542</v>
      </c>
      <c r="P87">
        <v>385.97528516617342</v>
      </c>
    </row>
    <row r="88" spans="1:16" ht="15.75" thickBot="1">
      <c r="A88" s="46">
        <v>42248</v>
      </c>
      <c r="B88" s="18">
        <v>1007.5</v>
      </c>
      <c r="C88" s="18">
        <v>91.096774193548384</v>
      </c>
      <c r="D88">
        <v>295.77666666666664</v>
      </c>
      <c r="E88" s="5">
        <v>302.40333333333331</v>
      </c>
      <c r="F88" s="45">
        <v>299.08999999999997</v>
      </c>
      <c r="G88">
        <v>297.52420057432806</v>
      </c>
      <c r="H88">
        <v>0.95098427157100418</v>
      </c>
      <c r="I88">
        <v>33.455705613341131</v>
      </c>
      <c r="J88" s="22">
        <v>30.477068597443662</v>
      </c>
      <c r="K88">
        <v>21.362935279480848</v>
      </c>
      <c r="L88">
        <v>19.401614584767398</v>
      </c>
      <c r="M88">
        <v>297.10120711464072</v>
      </c>
      <c r="N88">
        <v>298.45632379511727</v>
      </c>
      <c r="O88">
        <v>355.13456990760164</v>
      </c>
      <c r="P88">
        <v>389.16127662919706</v>
      </c>
    </row>
    <row r="89" spans="1:16" ht="15.75" thickBot="1">
      <c r="A89" s="46">
        <v>42278</v>
      </c>
      <c r="B89" s="18">
        <v>1007.2</v>
      </c>
      <c r="C89" s="18">
        <v>89.096774193548384</v>
      </c>
      <c r="D89">
        <v>296.03709677419351</v>
      </c>
      <c r="E89" s="5">
        <v>303.19838709677418</v>
      </c>
      <c r="F89" s="45">
        <v>299.61774193548388</v>
      </c>
      <c r="G89">
        <v>297.67428300794415</v>
      </c>
      <c r="H89">
        <v>0.9514262149867091</v>
      </c>
      <c r="I89">
        <v>34.513698100062093</v>
      </c>
      <c r="J89" s="22">
        <v>30.750591662055321</v>
      </c>
      <c r="K89">
        <v>22.069278415215024</v>
      </c>
      <c r="L89">
        <v>19.587236504760259</v>
      </c>
      <c r="M89">
        <v>297.15827336543617</v>
      </c>
      <c r="N89">
        <v>299.00825459278201</v>
      </c>
      <c r="O89">
        <v>356.37745387550291</v>
      </c>
      <c r="P89">
        <v>389.31606342033467</v>
      </c>
    </row>
    <row r="90" spans="1:16">
      <c r="A90" s="46">
        <v>42430</v>
      </c>
      <c r="B90" s="5">
        <v>1006.2903225806452</v>
      </c>
      <c r="C90" s="5">
        <v>86.645161290322577</v>
      </c>
      <c r="D90">
        <v>297.19193548387096</v>
      </c>
      <c r="E90" s="5">
        <v>305.74032258064517</v>
      </c>
      <c r="F90" s="45">
        <v>301.46612903225804</v>
      </c>
      <c r="G90">
        <v>299.02415453745152</v>
      </c>
      <c r="H90">
        <v>0.95515288516029961</v>
      </c>
      <c r="I90">
        <v>38.452575345994774</v>
      </c>
      <c r="J90">
        <v>33.317295928819988</v>
      </c>
      <c r="K90">
        <v>24.711113362010561</v>
      </c>
      <c r="L90">
        <v>21.297978444641497</v>
      </c>
      <c r="M90">
        <v>298.37519897397317</v>
      </c>
      <c r="N90">
        <v>300.93030872149461</v>
      </c>
      <c r="O90">
        <v>363.93824319889728</v>
      </c>
      <c r="P90">
        <v>396.5029441407936</v>
      </c>
    </row>
    <row r="91" spans="1:16">
      <c r="A91" s="46">
        <v>42461</v>
      </c>
      <c r="B91" s="5">
        <v>1006.7566666666665</v>
      </c>
      <c r="C91" s="5">
        <v>86.5</v>
      </c>
      <c r="D91">
        <v>297.31333333333328</v>
      </c>
      <c r="E91" s="5">
        <v>305.56333333333333</v>
      </c>
      <c r="F91" s="45">
        <v>301.43833333333333</v>
      </c>
      <c r="G91">
        <v>298.96855874811274</v>
      </c>
      <c r="H91">
        <v>0.95498628649023587</v>
      </c>
      <c r="I91">
        <v>38.390563479434434</v>
      </c>
      <c r="J91">
        <v>33.207837409710784</v>
      </c>
      <c r="K91">
        <v>24.657801103026738</v>
      </c>
      <c r="L91">
        <v>21.215452181768672</v>
      </c>
      <c r="M91">
        <v>298.3133131413158</v>
      </c>
      <c r="N91">
        <v>300.86299999847523</v>
      </c>
      <c r="O91">
        <v>363.60280586528626</v>
      </c>
      <c r="P91">
        <v>396.22050049342363</v>
      </c>
    </row>
    <row r="92" spans="1:16">
      <c r="A92" s="46">
        <v>42491</v>
      </c>
      <c r="B92" s="5">
        <v>1007.0354838709677</v>
      </c>
      <c r="C92" s="5">
        <v>87.290322580645167</v>
      </c>
      <c r="D92">
        <v>296.94677419354838</v>
      </c>
      <c r="E92" s="5">
        <v>305.25</v>
      </c>
      <c r="F92" s="45">
        <v>301.09838709677416</v>
      </c>
      <c r="G92">
        <v>298.78795606378299</v>
      </c>
      <c r="H92">
        <v>0.95449716449284749</v>
      </c>
      <c r="I92">
        <v>37.639159578285003</v>
      </c>
      <c r="J92">
        <v>32.85534381252878</v>
      </c>
      <c r="K92">
        <v>24.149491282615784</v>
      </c>
      <c r="L92">
        <v>20.976652418568779</v>
      </c>
      <c r="M92">
        <v>298.17326650779239</v>
      </c>
      <c r="N92">
        <v>300.50005418140353</v>
      </c>
      <c r="O92">
        <v>362.41893766738116</v>
      </c>
      <c r="P92">
        <v>395.43657738462997</v>
      </c>
    </row>
    <row r="93" spans="1:16">
      <c r="A93" s="46">
        <v>42522</v>
      </c>
      <c r="B93" s="5">
        <v>1007.0699999999999</v>
      </c>
      <c r="C93" s="5">
        <v>88.433333333333337</v>
      </c>
      <c r="D93">
        <v>295.85666666666663</v>
      </c>
      <c r="E93" s="5">
        <v>303.79999999999995</v>
      </c>
      <c r="F93" s="45">
        <v>299.82833333333332</v>
      </c>
      <c r="G93">
        <v>297.75679737967067</v>
      </c>
      <c r="H93">
        <v>0.95166611332198536</v>
      </c>
      <c r="I93">
        <v>34.943948458558239</v>
      </c>
      <c r="J93">
        <v>30.902098420185002</v>
      </c>
      <c r="K93">
        <v>22.357273100856659</v>
      </c>
      <c r="L93">
        <v>19.689418309387996</v>
      </c>
      <c r="M93">
        <v>297.20898926628098</v>
      </c>
      <c r="N93">
        <v>299.22939751523569</v>
      </c>
      <c r="O93">
        <v>356.95901951523177</v>
      </c>
      <c r="P93">
        <v>389.55081384877485</v>
      </c>
    </row>
    <row r="94" spans="1:16">
      <c r="A94" s="46">
        <v>42552</v>
      </c>
      <c r="B94" s="5">
        <v>1007.4806451612905</v>
      </c>
      <c r="C94" s="5">
        <v>91.935483870967744</v>
      </c>
      <c r="D94">
        <v>295.75322580645161</v>
      </c>
      <c r="E94" s="5">
        <v>302.75967741935483</v>
      </c>
      <c r="F94" s="45">
        <v>299.25645161290322</v>
      </c>
      <c r="G94">
        <v>297.8419910346571</v>
      </c>
      <c r="H94">
        <v>0.95189059734321702</v>
      </c>
      <c r="I94">
        <v>33.786305819748407</v>
      </c>
      <c r="J94">
        <v>31.06160373751063</v>
      </c>
      <c r="K94">
        <v>21.581791925502639</v>
      </c>
      <c r="L94">
        <v>19.785957521320601</v>
      </c>
      <c r="M94">
        <v>297.453616000382</v>
      </c>
      <c r="N94">
        <v>298.62411950388179</v>
      </c>
      <c r="O94">
        <v>356.48314259080263</v>
      </c>
      <c r="P94">
        <v>391.31645694516857</v>
      </c>
    </row>
    <row r="95" spans="1:16">
      <c r="A95" s="46">
        <v>42583</v>
      </c>
      <c r="B95" s="5">
        <v>1008.7548387096773</v>
      </c>
      <c r="C95" s="5">
        <v>92.548387096774192</v>
      </c>
      <c r="D95">
        <v>295.91774193548383</v>
      </c>
      <c r="E95" s="5">
        <v>301.82419354838709</v>
      </c>
      <c r="F95" s="45">
        <v>298.87096774193549</v>
      </c>
      <c r="G95">
        <v>297.571462967093</v>
      </c>
      <c r="H95">
        <v>0.95106141540186773</v>
      </c>
      <c r="I95">
        <v>33.024969361948521</v>
      </c>
      <c r="J95">
        <v>30.564076483687195</v>
      </c>
      <c r="K95">
        <v>21.051461925401938</v>
      </c>
      <c r="L95">
        <v>19.433774458572412</v>
      </c>
      <c r="M95">
        <v>297.21301320815371</v>
      </c>
      <c r="N95">
        <v>298.13240932697317</v>
      </c>
      <c r="O95">
        <v>354.82304356882486</v>
      </c>
      <c r="P95">
        <v>390.23126852718258</v>
      </c>
    </row>
    <row r="96" spans="1:16">
      <c r="A96" s="46">
        <v>42614</v>
      </c>
      <c r="B96" s="5">
        <v>1008.4733333333332</v>
      </c>
      <c r="C96" s="5">
        <v>91.36666666666666</v>
      </c>
      <c r="D96">
        <v>296.23666666666662</v>
      </c>
      <c r="E96" s="5">
        <v>302.40999999999997</v>
      </c>
      <c r="F96" s="45">
        <v>299.32333333333332</v>
      </c>
      <c r="G96">
        <v>297.8043048230324</v>
      </c>
      <c r="H96">
        <v>0.95173710715775706</v>
      </c>
      <c r="I96">
        <v>33.91994343917483</v>
      </c>
      <c r="J96" s="22">
        <v>30.991521655592734</v>
      </c>
      <c r="K96">
        <v>21.648056883938224</v>
      </c>
      <c r="L96">
        <v>19.719852066653004</v>
      </c>
      <c r="M96">
        <v>297.39068992149043</v>
      </c>
      <c r="N96">
        <v>298.60736999087311</v>
      </c>
      <c r="O96">
        <v>356.26611787508028</v>
      </c>
      <c r="P96">
        <v>391.16398925297847</v>
      </c>
    </row>
    <row r="97" spans="1:16">
      <c r="A97" s="46">
        <v>42644</v>
      </c>
      <c r="B97" s="5">
        <v>1007.7322580645163</v>
      </c>
      <c r="C97" s="5">
        <v>88.064516129032256</v>
      </c>
      <c r="D97">
        <v>296.18225806451608</v>
      </c>
      <c r="E97" s="5">
        <v>304.07258064516128</v>
      </c>
      <c r="F97" s="45">
        <v>300.12741935483871</v>
      </c>
      <c r="G97">
        <v>297.98127803235997</v>
      </c>
      <c r="H97">
        <v>0.95226649300704791</v>
      </c>
      <c r="I97">
        <v>35.563025495989585</v>
      </c>
      <c r="J97" s="22">
        <v>31.318406323887601</v>
      </c>
      <c r="K97">
        <v>22.752350338531723</v>
      </c>
      <c r="L97">
        <v>19.949644453059992</v>
      </c>
      <c r="M97">
        <v>297.41350466145798</v>
      </c>
      <c r="N97">
        <v>299.47205170367118</v>
      </c>
      <c r="O97">
        <v>358.03898004254444</v>
      </c>
      <c r="P97">
        <v>390.93865886146398</v>
      </c>
    </row>
    <row r="98" spans="1:16">
      <c r="A98" s="46">
        <v>42795</v>
      </c>
      <c r="B98" s="5">
        <v>1005.3</v>
      </c>
      <c r="C98" s="5">
        <v>83</v>
      </c>
      <c r="D98">
        <v>297.84999999999997</v>
      </c>
      <c r="E98" s="11">
        <v>306.34999999999997</v>
      </c>
      <c r="F98" s="45">
        <v>302.09999999999997</v>
      </c>
      <c r="G98">
        <v>298.91966596557472</v>
      </c>
      <c r="H98">
        <v>0.95491835937182523</v>
      </c>
      <c r="I98">
        <v>39.890594659176173</v>
      </c>
      <c r="J98">
        <v>33.109193567116222</v>
      </c>
      <c r="K98">
        <v>25.699721820514821</v>
      </c>
      <c r="L98">
        <v>21.181978873568923</v>
      </c>
      <c r="M98">
        <v>298.09152889340578</v>
      </c>
      <c r="N98">
        <v>301.64728680055242</v>
      </c>
      <c r="O98">
        <v>364.5059978505484</v>
      </c>
      <c r="P98">
        <v>394.27368539026975</v>
      </c>
    </row>
    <row r="99" spans="1:16">
      <c r="A99" s="46">
        <v>42826</v>
      </c>
      <c r="B99" s="5">
        <v>1005.7</v>
      </c>
      <c r="C99" s="5">
        <v>86</v>
      </c>
      <c r="D99">
        <v>296.45</v>
      </c>
      <c r="E99" s="11">
        <v>305.45</v>
      </c>
      <c r="F99" s="45">
        <v>300.95</v>
      </c>
      <c r="G99">
        <v>298.39162554780523</v>
      </c>
      <c r="H99">
        <v>0.95348993629492407</v>
      </c>
      <c r="I99">
        <v>37.315205368153663</v>
      </c>
      <c r="J99">
        <v>32.091076616612149</v>
      </c>
      <c r="K99">
        <v>23.966648806845367</v>
      </c>
      <c r="L99">
        <v>20.500723076645968</v>
      </c>
      <c r="M99">
        <v>297.71997172280169</v>
      </c>
      <c r="N99">
        <v>300.46500410480394</v>
      </c>
      <c r="O99">
        <v>360.94416933298902</v>
      </c>
      <c r="P99">
        <v>392.18986401542764</v>
      </c>
    </row>
    <row r="100" spans="1:16">
      <c r="A100" s="46">
        <v>42856</v>
      </c>
      <c r="B100" s="5">
        <v>1007.2</v>
      </c>
      <c r="C100" s="5">
        <v>88</v>
      </c>
      <c r="D100">
        <v>296.14999999999998</v>
      </c>
      <c r="E100" s="11">
        <v>304.45</v>
      </c>
      <c r="F100" s="45">
        <v>300.29999999999995</v>
      </c>
      <c r="G100">
        <v>298.13883388661964</v>
      </c>
      <c r="H100">
        <v>0.95272935939969672</v>
      </c>
      <c r="I100">
        <v>35.924578056388057</v>
      </c>
      <c r="J100">
        <v>31.613628689621493</v>
      </c>
      <c r="K100">
        <v>23.004813371081966</v>
      </c>
      <c r="L100">
        <v>20.154779950106814</v>
      </c>
      <c r="M100">
        <v>297.56610483051975</v>
      </c>
      <c r="N100">
        <v>299.68922230822056</v>
      </c>
      <c r="O100">
        <v>358.92510422395327</v>
      </c>
      <c r="P100">
        <v>391.72919848059661</v>
      </c>
    </row>
    <row r="101" spans="1:16">
      <c r="A101" s="46">
        <v>42887</v>
      </c>
      <c r="B101" s="5">
        <v>1008</v>
      </c>
      <c r="C101" s="5">
        <v>89</v>
      </c>
      <c r="D101">
        <v>296.14999999999998</v>
      </c>
      <c r="E101" s="11">
        <v>303.95</v>
      </c>
      <c r="F101" s="45">
        <v>300.04999999999995</v>
      </c>
      <c r="G101">
        <v>298.08210501864619</v>
      </c>
      <c r="H101">
        <v>0.95253596841925836</v>
      </c>
      <c r="I101">
        <v>35.401866166405249</v>
      </c>
      <c r="J101">
        <v>31.507660888100673</v>
      </c>
      <c r="K101">
        <v>22.639256578386945</v>
      </c>
      <c r="L101">
        <v>20.068585341278666</v>
      </c>
      <c r="M101">
        <v>297.55693489917701</v>
      </c>
      <c r="N101">
        <v>299.37225246016737</v>
      </c>
      <c r="O101">
        <v>358.26715399807267</v>
      </c>
      <c r="P101">
        <v>391.930721906153</v>
      </c>
    </row>
    <row r="102" spans="1:16">
      <c r="A102" s="46">
        <v>42917</v>
      </c>
      <c r="B102" s="5">
        <v>1010</v>
      </c>
      <c r="C102" s="5">
        <v>91</v>
      </c>
      <c r="D102">
        <v>296.75322580645201</v>
      </c>
      <c r="E102" s="11">
        <v>302.14999999999998</v>
      </c>
      <c r="F102" s="45">
        <v>299.04999999999995</v>
      </c>
      <c r="G102">
        <v>297.46692739475583</v>
      </c>
      <c r="H102">
        <v>0.95069962789986717</v>
      </c>
      <c r="I102">
        <v>33.376680483061413</v>
      </c>
      <c r="J102">
        <v>30.372779239585885</v>
      </c>
      <c r="K102">
        <v>21.256193196695072</v>
      </c>
      <c r="L102">
        <v>19.2838225636294</v>
      </c>
      <c r="M102">
        <v>297.04014022378419</v>
      </c>
      <c r="N102">
        <v>298.20652775357718</v>
      </c>
      <c r="O102">
        <v>354.47342151282186</v>
      </c>
      <c r="P102">
        <v>389.44183767847716</v>
      </c>
    </row>
    <row r="103" spans="1:16">
      <c r="A103" s="46">
        <v>42948</v>
      </c>
      <c r="B103" s="5">
        <v>1009.1</v>
      </c>
      <c r="C103" s="5">
        <v>94</v>
      </c>
      <c r="D103">
        <v>296.04999999999995</v>
      </c>
      <c r="E103" s="11">
        <v>301.34999999999997</v>
      </c>
      <c r="F103" s="45">
        <v>298.7</v>
      </c>
      <c r="G103">
        <v>297.66197178453791</v>
      </c>
      <c r="H103">
        <v>0.95130522532489259</v>
      </c>
      <c r="I103">
        <v>32.69212075959139</v>
      </c>
      <c r="J103">
        <v>30.730593514015904</v>
      </c>
      <c r="K103">
        <v>20.824820017492499</v>
      </c>
      <c r="L103">
        <v>19.536084347284103</v>
      </c>
      <c r="M103">
        <v>297.36672096057907</v>
      </c>
      <c r="N103">
        <v>297.93295363187462</v>
      </c>
      <c r="O103">
        <v>354.87448853118423</v>
      </c>
      <c r="P103">
        <v>391.31765560320554</v>
      </c>
    </row>
    <row r="104" spans="1:16">
      <c r="A104" s="46">
        <v>42979</v>
      </c>
      <c r="B104" s="5">
        <v>1008.7</v>
      </c>
      <c r="C104" s="5">
        <v>90</v>
      </c>
      <c r="D104">
        <v>296.54999999999995</v>
      </c>
      <c r="E104" s="11">
        <v>302.14999999999998</v>
      </c>
      <c r="F104" s="45">
        <v>299.34999999999997</v>
      </c>
      <c r="G104">
        <v>297.57873471722615</v>
      </c>
      <c r="H104">
        <v>0.95108277202172198</v>
      </c>
      <c r="I104">
        <v>33.973354896750905</v>
      </c>
      <c r="J104" s="49">
        <v>30.576019407075815</v>
      </c>
      <c r="K104">
        <v>21.678290679017909</v>
      </c>
      <c r="L104">
        <v>19.442695576373559</v>
      </c>
      <c r="M104">
        <v>297.10533960550072</v>
      </c>
      <c r="N104">
        <v>298.61486759224869</v>
      </c>
      <c r="O104">
        <v>355.45498104183412</v>
      </c>
      <c r="P104">
        <v>389.43756179314335</v>
      </c>
    </row>
    <row r="105" spans="1:16">
      <c r="A105" s="46">
        <v>43009</v>
      </c>
      <c r="B105" s="5">
        <v>1007.3</v>
      </c>
      <c r="C105" s="5">
        <v>88</v>
      </c>
      <c r="D105">
        <v>296.54999999999995</v>
      </c>
      <c r="E105" s="11">
        <v>303.54999999999995</v>
      </c>
      <c r="F105" s="45">
        <v>300.04999999999995</v>
      </c>
      <c r="G105">
        <v>297.89281541619414</v>
      </c>
      <c r="H105">
        <v>0.95203866540959026</v>
      </c>
      <c r="I105">
        <v>35.401866166405249</v>
      </c>
      <c r="J105" s="49">
        <v>31.153642226436617</v>
      </c>
      <c r="K105">
        <v>22.655562278596864</v>
      </c>
      <c r="L105">
        <v>19.850128724315315</v>
      </c>
      <c r="M105">
        <v>297.32307730280115</v>
      </c>
      <c r="N105">
        <v>299.43124126176531</v>
      </c>
      <c r="O105">
        <v>357.69121624750375</v>
      </c>
      <c r="P105">
        <v>390.27509922499155</v>
      </c>
    </row>
    <row r="106" spans="1:16">
      <c r="A106" s="46">
        <v>43160</v>
      </c>
      <c r="B106" s="21">
        <v>1006.1</v>
      </c>
      <c r="C106" s="21">
        <v>84</v>
      </c>
      <c r="D106">
        <v>297.34999999999997</v>
      </c>
      <c r="E106" s="11">
        <v>305.34999999999997</v>
      </c>
      <c r="F106" s="45">
        <v>301.34999999999997</v>
      </c>
      <c r="G106">
        <v>298.38815347493727</v>
      </c>
      <c r="H106">
        <v>0.95346020837555967</v>
      </c>
      <c r="I106">
        <v>38.194070317473063</v>
      </c>
      <c r="J106">
        <v>32.083019066677373</v>
      </c>
      <c r="K106">
        <v>24.543258995376284</v>
      </c>
      <c r="L106">
        <v>20.486989199901174</v>
      </c>
      <c r="M106">
        <v>297.61836941454231</v>
      </c>
      <c r="N106">
        <v>300.8304101738924</v>
      </c>
      <c r="O106">
        <v>361.36713909753041</v>
      </c>
      <c r="P106">
        <v>391.56288473347195</v>
      </c>
    </row>
    <row r="107" spans="1:16">
      <c r="A107" s="46">
        <v>43191</v>
      </c>
      <c r="B107" s="21">
        <v>1006.2</v>
      </c>
      <c r="C107" s="21">
        <v>84</v>
      </c>
      <c r="D107">
        <v>297.14999999999998</v>
      </c>
      <c r="E107" s="11">
        <v>304.84999999999997</v>
      </c>
      <c r="F107" s="45">
        <v>301</v>
      </c>
      <c r="G107">
        <v>298.04575067346474</v>
      </c>
      <c r="H107">
        <v>0.95251346218519595</v>
      </c>
      <c r="I107">
        <v>37.424091633901796</v>
      </c>
      <c r="J107">
        <v>31.436236972477509</v>
      </c>
      <c r="K107">
        <v>24.026879769125827</v>
      </c>
      <c r="L107">
        <v>20.058599889930228</v>
      </c>
      <c r="M107">
        <v>297.28103178373101</v>
      </c>
      <c r="N107">
        <v>300.47247577125148</v>
      </c>
      <c r="O107">
        <v>359.62836226645743</v>
      </c>
      <c r="P107">
        <v>389.52115301905133</v>
      </c>
    </row>
    <row r="108" spans="1:16">
      <c r="A108" s="46">
        <v>43221</v>
      </c>
      <c r="B108" s="21">
        <v>1006.8</v>
      </c>
      <c r="C108" s="21">
        <v>85</v>
      </c>
      <c r="D108">
        <v>297.25</v>
      </c>
      <c r="E108" s="11">
        <v>304.84999999999997</v>
      </c>
      <c r="F108" s="45">
        <v>301.04999999999995</v>
      </c>
      <c r="G108">
        <v>298.29322195515999</v>
      </c>
      <c r="H108">
        <v>0.95316997564671968</v>
      </c>
      <c r="I108">
        <v>37.53325439013603</v>
      </c>
      <c r="J108">
        <v>31.903266231615625</v>
      </c>
      <c r="K108">
        <v>24.084761329910769</v>
      </c>
      <c r="L108">
        <v>20.35382190827222</v>
      </c>
      <c r="M108">
        <v>297.57417916159852</v>
      </c>
      <c r="N108">
        <v>300.47159852878019</v>
      </c>
      <c r="O108">
        <v>360.51182035171223</v>
      </c>
      <c r="P108">
        <v>391.52191600952733</v>
      </c>
    </row>
    <row r="109" spans="1:16">
      <c r="A109" s="46">
        <v>43252</v>
      </c>
      <c r="B109" s="21">
        <v>1008.6</v>
      </c>
      <c r="C109" s="21">
        <v>86</v>
      </c>
      <c r="D109">
        <v>296.14999999999998</v>
      </c>
      <c r="E109" s="11">
        <v>304.34999999999997</v>
      </c>
      <c r="F109" s="45">
        <v>300.25</v>
      </c>
      <c r="G109">
        <v>297.70477082162938</v>
      </c>
      <c r="H109">
        <v>0.95144391287808039</v>
      </c>
      <c r="I109">
        <v>35.819501297230083</v>
      </c>
      <c r="J109">
        <v>30.804771115617871</v>
      </c>
      <c r="K109">
        <v>22.902037254598962</v>
      </c>
      <c r="L109">
        <v>19.594740212264167</v>
      </c>
      <c r="M109">
        <v>297.04233558875052</v>
      </c>
      <c r="N109">
        <v>299.52111733654777</v>
      </c>
      <c r="O109">
        <v>357.04461072835045</v>
      </c>
      <c r="P109">
        <v>388.8135297560853</v>
      </c>
    </row>
    <row r="110" spans="1:16">
      <c r="A110" s="46">
        <v>43282</v>
      </c>
      <c r="B110" s="21">
        <v>1009.3</v>
      </c>
      <c r="C110" s="21">
        <v>90</v>
      </c>
      <c r="D110">
        <v>297.75322580645201</v>
      </c>
      <c r="E110" s="11">
        <v>302.34999999999997</v>
      </c>
      <c r="F110" s="45">
        <v>299.34999999999997</v>
      </c>
      <c r="G110">
        <v>297.57873471722615</v>
      </c>
      <c r="H110">
        <v>0.95105423396047084</v>
      </c>
      <c r="I110">
        <v>33.973354896750905</v>
      </c>
      <c r="J110">
        <v>30.576019407075815</v>
      </c>
      <c r="K110">
        <v>21.664954660287453</v>
      </c>
      <c r="L110">
        <v>19.43077636566948</v>
      </c>
      <c r="M110">
        <v>297.10533960550072</v>
      </c>
      <c r="N110">
        <v>298.56446640268007</v>
      </c>
      <c r="O110">
        <v>355.35643709918804</v>
      </c>
      <c r="P110">
        <v>389.59309878996976</v>
      </c>
    </row>
    <row r="111" spans="1:16">
      <c r="A111" s="46">
        <v>43313</v>
      </c>
      <c r="B111" s="21">
        <v>1009.8</v>
      </c>
      <c r="C111" s="21">
        <v>90</v>
      </c>
      <c r="D111">
        <v>296.04999999999995</v>
      </c>
      <c r="E111" s="11">
        <v>302.14999999999998</v>
      </c>
      <c r="F111" s="45">
        <v>299.09999999999997</v>
      </c>
      <c r="G111">
        <v>297.33201176995397</v>
      </c>
      <c r="H111">
        <v>0.95031672234684206</v>
      </c>
      <c r="I111">
        <v>33.475487354582391</v>
      </c>
      <c r="J111">
        <v>30.127938619124151</v>
      </c>
      <c r="K111">
        <v>21.325643881985897</v>
      </c>
      <c r="L111">
        <v>19.127496558923966</v>
      </c>
      <c r="M111">
        <v>296.86124261034797</v>
      </c>
      <c r="N111">
        <v>298.27311742380999</v>
      </c>
      <c r="O111">
        <v>354.09566125928797</v>
      </c>
      <c r="P111">
        <v>388.27724173491788</v>
      </c>
    </row>
    <row r="112" spans="1:16">
      <c r="A112" s="46">
        <v>43344</v>
      </c>
      <c r="B112" s="21">
        <v>1007.8</v>
      </c>
      <c r="C112" s="21">
        <v>89</v>
      </c>
      <c r="D112">
        <v>296.14999999999998</v>
      </c>
      <c r="E112" s="11">
        <v>303.25</v>
      </c>
      <c r="F112" s="45">
        <v>299.7</v>
      </c>
      <c r="G112">
        <v>297.73718624130885</v>
      </c>
      <c r="H112">
        <v>0.95157660286680923</v>
      </c>
      <c r="I112">
        <v>34.68120358763251</v>
      </c>
      <c r="J112">
        <v>30.866271192992937</v>
      </c>
      <c r="K112">
        <v>22.16653123434175</v>
      </c>
      <c r="L112">
        <v>19.651174002713091</v>
      </c>
      <c r="M112">
        <v>297.21597866360867</v>
      </c>
      <c r="N112">
        <v>299.03980530127927</v>
      </c>
      <c r="O112">
        <v>356.60681781266254</v>
      </c>
      <c r="P112">
        <v>389.81228045276231</v>
      </c>
    </row>
    <row r="113" spans="1:16">
      <c r="A113" s="46">
        <v>43374</v>
      </c>
      <c r="B113" s="21">
        <v>1007.1</v>
      </c>
      <c r="C113" s="21">
        <v>85</v>
      </c>
      <c r="D113">
        <v>295.34999999999997</v>
      </c>
      <c r="E113" s="11">
        <v>304.04999999999995</v>
      </c>
      <c r="F113" s="45">
        <v>299.7</v>
      </c>
      <c r="G113">
        <v>296.97048726945599</v>
      </c>
      <c r="H113">
        <v>0.94937934433501991</v>
      </c>
      <c r="I113">
        <v>34.68120358763251</v>
      </c>
      <c r="J113">
        <v>29.479023049487633</v>
      </c>
      <c r="K113">
        <v>22.182487910540608</v>
      </c>
      <c r="L113">
        <v>18.754781657081764</v>
      </c>
      <c r="M113">
        <v>296.26973158674366</v>
      </c>
      <c r="N113">
        <v>299.09863363208206</v>
      </c>
      <c r="O113">
        <v>354.02597518758728</v>
      </c>
      <c r="P113">
        <v>383.83925417529491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1" sqref="B1:P1"/>
    </sheetView>
  </sheetViews>
  <sheetFormatPr defaultRowHeight="15"/>
  <cols>
    <col min="15" max="15" width="12" customWidth="1"/>
    <col min="16" max="16" width="11.42578125" customWidth="1"/>
  </cols>
  <sheetData>
    <row r="1" spans="1:16" ht="60">
      <c r="A1" s="28" t="s">
        <v>19</v>
      </c>
      <c r="B1" s="40" t="s">
        <v>58</v>
      </c>
      <c r="C1" s="40" t="s">
        <v>60</v>
      </c>
      <c r="D1" s="32" t="s">
        <v>84</v>
      </c>
      <c r="E1" s="40" t="s">
        <v>56</v>
      </c>
      <c r="F1" s="40" t="s">
        <v>39</v>
      </c>
      <c r="G1" s="43" t="s">
        <v>59</v>
      </c>
      <c r="H1" s="43" t="s">
        <v>61</v>
      </c>
      <c r="I1" s="43" t="s">
        <v>38</v>
      </c>
      <c r="J1" s="43" t="s">
        <v>37</v>
      </c>
      <c r="K1" s="43" t="s">
        <v>67</v>
      </c>
      <c r="L1" s="43" t="s">
        <v>36</v>
      </c>
      <c r="M1" s="43" t="s">
        <v>62</v>
      </c>
      <c r="N1" s="43" t="s">
        <v>63</v>
      </c>
      <c r="O1" s="43" t="s">
        <v>65</v>
      </c>
      <c r="P1" s="32" t="s">
        <v>64</v>
      </c>
    </row>
    <row r="2" spans="1:16">
      <c r="A2" s="28">
        <v>2005</v>
      </c>
      <c r="B2" s="41">
        <v>1005.15</v>
      </c>
      <c r="C2" s="30">
        <v>87.14670378904249</v>
      </c>
      <c r="D2" s="29">
        <v>296.67905785970299</v>
      </c>
      <c r="E2" s="30">
        <v>303.77636328725032</v>
      </c>
      <c r="F2" s="30">
        <v>300.22771057347671</v>
      </c>
      <c r="G2">
        <v>297.83600269298501</v>
      </c>
      <c r="H2">
        <v>0.95173283296136602</v>
      </c>
      <c r="I2" s="30">
        <v>35.858716193905586</v>
      </c>
      <c r="J2" s="30">
        <v>31.178204917984033</v>
      </c>
      <c r="K2" s="30">
        <v>23.017351208638843</v>
      </c>
      <c r="L2" s="30">
        <v>19.916699193361861</v>
      </c>
      <c r="M2" s="30">
        <v>297.21297119295235</v>
      </c>
      <c r="N2" s="30">
        <v>299.79101191719661</v>
      </c>
      <c r="O2" s="30">
        <v>358.39070609062281</v>
      </c>
      <c r="P2" s="29">
        <v>388.87566123685832</v>
      </c>
    </row>
    <row r="3" spans="1:16">
      <c r="A3" s="28">
        <v>2006</v>
      </c>
      <c r="B3" s="30">
        <v>1005.3833333333332</v>
      </c>
      <c r="C3" s="30">
        <v>85.378801843317959</v>
      </c>
      <c r="D3" s="29">
        <v>296.72208781362002</v>
      </c>
      <c r="E3" s="41">
        <v>303.60864055299538</v>
      </c>
      <c r="F3" s="30">
        <v>300.1653641833077</v>
      </c>
      <c r="G3">
        <v>297.40926363335421</v>
      </c>
      <c r="H3">
        <v>0.95054281213667657</v>
      </c>
      <c r="I3" s="30">
        <v>35.6882210377183</v>
      </c>
      <c r="J3" s="30">
        <v>30.367505318385245</v>
      </c>
      <c r="K3" s="30">
        <v>22.895338207217918</v>
      </c>
      <c r="L3" s="30">
        <v>19.376378496002825</v>
      </c>
      <c r="M3" s="30">
        <v>296.70287156612108</v>
      </c>
      <c r="N3" s="30">
        <v>299.7087767958202</v>
      </c>
      <c r="O3" s="30">
        <v>356.65114448391705</v>
      </c>
      <c r="P3" s="29">
        <v>385.73346849032652</v>
      </c>
    </row>
    <row r="4" spans="1:16">
      <c r="A4" s="28">
        <v>2007</v>
      </c>
      <c r="B4" s="30">
        <v>1005.5</v>
      </c>
      <c r="C4" s="30">
        <v>84.838492063492069</v>
      </c>
      <c r="D4" s="29">
        <v>296.3874103942652</v>
      </c>
      <c r="E4" s="30">
        <v>303.81515616999485</v>
      </c>
      <c r="F4" s="30">
        <v>300.10128328212994</v>
      </c>
      <c r="G4">
        <v>297.27324265676566</v>
      </c>
      <c r="H4">
        <v>0.95018371506451971</v>
      </c>
      <c r="I4" s="30">
        <v>35.582823079832977</v>
      </c>
      <c r="J4" s="30">
        <v>30.101654933152165</v>
      </c>
      <c r="K4" s="30">
        <v>22.823668718830145</v>
      </c>
      <c r="L4" s="30">
        <v>19.198698308262347</v>
      </c>
      <c r="M4" s="30">
        <v>296.54850869393169</v>
      </c>
      <c r="N4" s="30">
        <v>299.63473177528903</v>
      </c>
      <c r="O4" s="30">
        <v>356.03813823460194</v>
      </c>
      <c r="P4" s="29">
        <v>384.74101202619642</v>
      </c>
    </row>
    <row r="5" spans="1:16">
      <c r="A5" s="28">
        <v>2008</v>
      </c>
      <c r="B5" s="30">
        <v>1005.4416666666666</v>
      </c>
      <c r="C5" s="30">
        <v>85.996975033988363</v>
      </c>
      <c r="D5" s="29">
        <v>296.46478803608943</v>
      </c>
      <c r="E5" s="30">
        <v>303.96310715609934</v>
      </c>
      <c r="F5" s="30">
        <v>300.21394759609439</v>
      </c>
      <c r="G5">
        <v>297.61478665013675</v>
      </c>
      <c r="H5">
        <v>0.95117648457409754</v>
      </c>
      <c r="I5" s="30">
        <v>35.787115325789109</v>
      </c>
      <c r="J5" s="30">
        <v>30.721436341708038</v>
      </c>
      <c r="K5" s="30">
        <v>22.95839442194951</v>
      </c>
      <c r="L5" s="30">
        <v>19.607212692143907</v>
      </c>
      <c r="M5" s="30">
        <v>296.9427331222517</v>
      </c>
      <c r="N5" s="30">
        <v>299.75207934245333</v>
      </c>
      <c r="O5" s="30">
        <v>357.39501610527481</v>
      </c>
      <c r="P5" s="29">
        <v>387.10986467967626</v>
      </c>
    </row>
    <row r="6" spans="1:16">
      <c r="A6" s="28">
        <v>2009</v>
      </c>
      <c r="B6" s="30">
        <v>1005.8250000000002</v>
      </c>
      <c r="C6" s="30">
        <v>83.357245263696868</v>
      </c>
      <c r="D6" s="29">
        <v>296.61912442396311</v>
      </c>
      <c r="E6" s="30">
        <v>303.9598502304147</v>
      </c>
      <c r="F6" s="30">
        <v>300.28948732718891</v>
      </c>
      <c r="G6">
        <v>297.14054883049306</v>
      </c>
      <c r="H6">
        <v>0.9496553102077393</v>
      </c>
      <c r="I6" s="30">
        <v>35.955813561555473</v>
      </c>
      <c r="J6" s="30">
        <v>29.918425082370316</v>
      </c>
      <c r="K6" s="30">
        <v>23.062718406207541</v>
      </c>
      <c r="L6" s="30">
        <v>19.074107193333436</v>
      </c>
      <c r="M6" s="30">
        <v>296.34158555742926</v>
      </c>
      <c r="N6" s="30">
        <v>299.79510504093804</v>
      </c>
      <c r="O6" s="30">
        <v>355.87743875083987</v>
      </c>
      <c r="P6" s="29">
        <v>383.74823774760785</v>
      </c>
    </row>
    <row r="7" spans="1:16">
      <c r="A7" s="28">
        <v>2010</v>
      </c>
      <c r="B7" s="30">
        <v>1005.4583333333334</v>
      </c>
      <c r="C7" s="41">
        <v>83.258960573476699</v>
      </c>
      <c r="D7" s="33">
        <v>296.99379800307219</v>
      </c>
      <c r="E7" s="30">
        <v>304.42787378392217</v>
      </c>
      <c r="F7" s="41">
        <v>300.71083589349718</v>
      </c>
      <c r="G7">
        <v>297.52644462185003</v>
      </c>
      <c r="H7">
        <v>0.9509228369591457</v>
      </c>
      <c r="I7" s="30">
        <v>36.88442502609702</v>
      </c>
      <c r="J7" s="30">
        <v>30.561045978819152</v>
      </c>
      <c r="K7" s="30">
        <v>23.691751827102269</v>
      </c>
      <c r="L7" s="30">
        <v>19.501721923776561</v>
      </c>
      <c r="M7" s="30">
        <v>296.71444414361173</v>
      </c>
      <c r="N7" s="30">
        <v>300.24691445895536</v>
      </c>
      <c r="O7" s="30">
        <v>357.70317421074515</v>
      </c>
      <c r="P7" s="29">
        <v>385.61538934455342</v>
      </c>
    </row>
    <row r="8" spans="1:16">
      <c r="A8" s="28">
        <v>2011</v>
      </c>
      <c r="B8" s="30">
        <v>1005.7999999999998</v>
      </c>
      <c r="C8" s="30">
        <v>87.490745007680502</v>
      </c>
      <c r="D8" s="29">
        <v>296.4331285202253</v>
      </c>
      <c r="E8" s="30">
        <v>303.80401305683557</v>
      </c>
      <c r="F8" s="30">
        <v>300.11857078853041</v>
      </c>
      <c r="G8">
        <v>297.81775659971322</v>
      </c>
      <c r="H8">
        <v>0.9517847632395896</v>
      </c>
      <c r="I8" s="30">
        <v>35.593366445286598</v>
      </c>
      <c r="J8" s="30">
        <v>31.073846413469635</v>
      </c>
      <c r="K8" s="30">
        <v>22.821943752434464</v>
      </c>
      <c r="L8" s="30">
        <v>19.830843070780581</v>
      </c>
      <c r="M8" s="30">
        <v>297.21564003589452</v>
      </c>
      <c r="N8" s="30">
        <v>299.62672463747157</v>
      </c>
      <c r="O8" s="30">
        <v>357.89902212344145</v>
      </c>
      <c r="P8" s="29">
        <v>388.82707516563073</v>
      </c>
    </row>
    <row r="9" spans="1:16">
      <c r="A9" s="28">
        <v>2012</v>
      </c>
      <c r="B9" s="30">
        <v>1005.7500000000001</v>
      </c>
      <c r="C9" s="41">
        <v>87.96615375108145</v>
      </c>
      <c r="D9" s="29">
        <v>296.53647465437786</v>
      </c>
      <c r="E9" s="30">
        <v>304.34993727598561</v>
      </c>
      <c r="F9" s="30">
        <v>300.44320596518179</v>
      </c>
      <c r="G9">
        <v>298.23461052090687</v>
      </c>
      <c r="H9">
        <v>0.95290660144408135</v>
      </c>
      <c r="I9" s="30">
        <v>36.297837855260177</v>
      </c>
      <c r="J9" s="30">
        <v>31.882514336034948</v>
      </c>
      <c r="K9" s="30">
        <v>23.293771620750118</v>
      </c>
      <c r="L9" s="30">
        <v>20.36762136233104</v>
      </c>
      <c r="M9" s="30">
        <v>297.65116893627697</v>
      </c>
      <c r="N9" s="30">
        <v>299.95525049121733</v>
      </c>
      <c r="O9" s="30">
        <v>359.93859550606402</v>
      </c>
      <c r="P9" s="33">
        <v>391.5712049559836</v>
      </c>
    </row>
    <row r="10" spans="1:16">
      <c r="A10" s="28">
        <v>2013</v>
      </c>
      <c r="B10" s="30">
        <v>1005.7416666666667</v>
      </c>
      <c r="C10" s="30">
        <v>87.068394777265738</v>
      </c>
      <c r="D10" s="29">
        <v>296.34286034306189</v>
      </c>
      <c r="E10" s="30">
        <v>303.72019137224777</v>
      </c>
      <c r="F10" s="30">
        <v>300.03152585765486</v>
      </c>
      <c r="G10">
        <v>297.64766778901389</v>
      </c>
      <c r="H10">
        <v>0.95129391073776259</v>
      </c>
      <c r="I10" s="30">
        <v>35.424132130533053</v>
      </c>
      <c r="J10" s="30">
        <v>30.768277829713028</v>
      </c>
      <c r="K10" s="30">
        <v>22.711768255185291</v>
      </c>
      <c r="L10" s="30">
        <v>19.63169927087289</v>
      </c>
      <c r="M10" s="30">
        <v>297.02686780476762</v>
      </c>
      <c r="N10" s="30">
        <v>299.54477352760279</v>
      </c>
      <c r="O10" s="30">
        <v>357.20862303564655</v>
      </c>
      <c r="P10" s="29">
        <v>387.69006262046213</v>
      </c>
    </row>
    <row r="11" spans="1:16">
      <c r="A11" s="28">
        <v>2014</v>
      </c>
      <c r="B11" s="30">
        <v>1005.9166666666666</v>
      </c>
      <c r="C11" s="30">
        <v>85.1455069124424</v>
      </c>
      <c r="D11" s="33">
        <v>295.62981886840754</v>
      </c>
      <c r="E11" s="30">
        <v>303.94893369175622</v>
      </c>
      <c r="F11" s="41">
        <v>299.78937628008191</v>
      </c>
      <c r="G11">
        <v>297.01568270095873</v>
      </c>
      <c r="H11">
        <v>0.94946439404388194</v>
      </c>
      <c r="I11" s="30">
        <v>34.916640965068396</v>
      </c>
      <c r="J11" s="30">
        <v>29.612679143754207</v>
      </c>
      <c r="K11" s="30">
        <v>22.37048184426126</v>
      </c>
      <c r="L11" s="30">
        <v>18.86756819944436</v>
      </c>
      <c r="M11" s="30">
        <v>296.30677742434199</v>
      </c>
      <c r="N11" s="30">
        <v>299.28819319958416</v>
      </c>
      <c r="O11" s="30">
        <v>354.60519114848307</v>
      </c>
      <c r="P11" s="33">
        <v>383.38012342558005</v>
      </c>
    </row>
    <row r="12" spans="1:16">
      <c r="A12" s="28">
        <v>2015</v>
      </c>
      <c r="B12" s="30">
        <v>1006.5500000000002</v>
      </c>
      <c r="C12" s="30">
        <v>85.676344086021516</v>
      </c>
      <c r="D12" s="29">
        <v>295.92922619047613</v>
      </c>
      <c r="E12" s="30">
        <v>304.13164554531483</v>
      </c>
      <c r="F12" s="30">
        <v>300.03043586789556</v>
      </c>
      <c r="G12">
        <v>297.34522716811932</v>
      </c>
      <c r="H12">
        <v>0.95026549351486966</v>
      </c>
      <c r="I12" s="30">
        <v>35.416477525483394</v>
      </c>
      <c r="J12" s="30">
        <v>30.267970912444721</v>
      </c>
      <c r="K12" s="30">
        <v>22.687329342995994</v>
      </c>
      <c r="L12" s="30">
        <v>19.289204706449983</v>
      </c>
      <c r="M12" s="30">
        <v>296.65614778993717</v>
      </c>
      <c r="N12" s="30">
        <v>299.47526639366589</v>
      </c>
      <c r="O12" s="30">
        <v>356.11056456899831</v>
      </c>
      <c r="P12" s="29">
        <v>385.83131620614273</v>
      </c>
    </row>
    <row r="13" spans="1:16">
      <c r="A13" s="7">
        <v>2016</v>
      </c>
      <c r="B13" s="42">
        <v>1006.9650917686317</v>
      </c>
      <c r="C13" s="30">
        <v>85.689954888147327</v>
      </c>
      <c r="D13" s="29">
        <v>296.57429582251882</v>
      </c>
      <c r="E13" s="41">
        <v>304.83370442466935</v>
      </c>
      <c r="F13" s="30">
        <v>300.70400012359408</v>
      </c>
      <c r="G13">
        <v>298.03869638335044</v>
      </c>
      <c r="H13">
        <v>0.95238866819744095</v>
      </c>
      <c r="I13" s="30">
        <v>36.861043152984735</v>
      </c>
      <c r="J13" s="30">
        <v>31.462566027903211</v>
      </c>
      <c r="K13" s="30">
        <v>23.639177828090599</v>
      </c>
      <c r="L13" s="30">
        <v>20.061873015946258</v>
      </c>
      <c r="M13" s="30">
        <v>297.34571279750878</v>
      </c>
      <c r="N13" s="30">
        <v>300.11260518233399</v>
      </c>
      <c r="O13" s="30">
        <v>359.19671919583965</v>
      </c>
      <c r="P13" s="29">
        <v>389.73041593867657</v>
      </c>
    </row>
    <row r="14" spans="1:16">
      <c r="A14" s="34">
        <v>2017</v>
      </c>
      <c r="B14" s="41">
        <v>1007.0916666666667</v>
      </c>
      <c r="C14" s="30">
        <v>86.333333333333329</v>
      </c>
      <c r="D14" s="30">
        <v>296.65026881720445</v>
      </c>
      <c r="E14" s="30">
        <v>304.51666666666671</v>
      </c>
      <c r="F14" s="30">
        <f>AVERAGE(D14,E14)</f>
        <v>300.58346774193558</v>
      </c>
      <c r="G14">
        <v>298.03410233978002</v>
      </c>
      <c r="H14">
        <v>0.95240908499107979</v>
      </c>
      <c r="I14" s="30">
        <v>36.526854297531372</v>
      </c>
      <c r="J14" s="30">
        <v>31.433765659728024</v>
      </c>
      <c r="K14" s="30">
        <v>23.414251986504137</v>
      </c>
      <c r="L14" s="30">
        <v>20.040185589139849</v>
      </c>
      <c r="M14" s="30">
        <v>297.37633418171225</v>
      </c>
      <c r="N14" s="30">
        <v>299.94839748281021</v>
      </c>
      <c r="O14" s="30">
        <v>358.92369807623527</v>
      </c>
      <c r="P14" s="30">
        <v>389.90307161006103</v>
      </c>
    </row>
    <row r="15" spans="1:16">
      <c r="A15" s="34">
        <v>2018</v>
      </c>
      <c r="B15" s="30">
        <v>1007.0166666666668</v>
      </c>
      <c r="C15" s="30">
        <v>84.583333333333329</v>
      </c>
      <c r="D15" s="30">
        <v>296.44193548387102</v>
      </c>
      <c r="E15" s="30">
        <v>304.59999999999997</v>
      </c>
      <c r="F15" s="30">
        <f>AVERAGE(D15,E15)</f>
        <v>300.52096774193546</v>
      </c>
      <c r="G15">
        <v>297.6123892945912</v>
      </c>
      <c r="H15">
        <v>0.95120597610767288</v>
      </c>
      <c r="I15" s="30">
        <v>36.307195686406125</v>
      </c>
      <c r="J15" s="30">
        <v>30.659807228808791</v>
      </c>
      <c r="K15" s="30">
        <v>23.267309274274112</v>
      </c>
      <c r="L15" s="30">
        <v>19.532696002222877</v>
      </c>
      <c r="M15" s="30">
        <v>296.877571774015</v>
      </c>
      <c r="N15" s="30">
        <v>299.86719662808918</v>
      </c>
      <c r="O15" s="30">
        <v>357.30595290773232</v>
      </c>
      <c r="P15" s="30">
        <v>386.83810089026633</v>
      </c>
    </row>
    <row r="16" spans="1:16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</row>
    <row r="17" spans="3:3">
      <c r="C17" s="30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G10" sqref="A1:P13"/>
    </sheetView>
  </sheetViews>
  <sheetFormatPr defaultRowHeight="15"/>
  <sheetData>
    <row r="1" spans="1:16" ht="60">
      <c r="A1" s="28" t="s">
        <v>68</v>
      </c>
      <c r="B1" s="40" t="s">
        <v>58</v>
      </c>
      <c r="C1" s="40" t="s">
        <v>60</v>
      </c>
      <c r="D1" s="32" t="s">
        <v>57</v>
      </c>
      <c r="E1" s="40" t="s">
        <v>56</v>
      </c>
      <c r="F1" s="40" t="s">
        <v>39</v>
      </c>
      <c r="G1" s="43" t="s">
        <v>59</v>
      </c>
      <c r="H1" s="43" t="s">
        <v>61</v>
      </c>
      <c r="I1" s="43" t="s">
        <v>38</v>
      </c>
      <c r="J1" s="43" t="s">
        <v>37</v>
      </c>
      <c r="K1" s="43" t="s">
        <v>67</v>
      </c>
      <c r="L1" s="43" t="s">
        <v>36</v>
      </c>
      <c r="M1" s="43" t="s">
        <v>62</v>
      </c>
      <c r="N1" s="43" t="s">
        <v>63</v>
      </c>
      <c r="O1" s="43" t="s">
        <v>65</v>
      </c>
      <c r="P1" s="32" t="s">
        <v>64</v>
      </c>
    </row>
    <row r="2" spans="1:16">
      <c r="A2" t="s">
        <v>69</v>
      </c>
      <c r="B2">
        <v>1005.0744239631337</v>
      </c>
      <c r="C2">
        <v>70.626728110599089</v>
      </c>
      <c r="D2">
        <v>347.51464321293633</v>
      </c>
      <c r="E2">
        <v>396.16427098599883</v>
      </c>
      <c r="F2">
        <v>301.00702764976955</v>
      </c>
      <c r="G2">
        <v>295.15891002876845</v>
      </c>
      <c r="H2">
        <v>0.94367727051555972</v>
      </c>
      <c r="I2">
        <v>37.459579287622425</v>
      </c>
      <c r="J2">
        <v>26.454029133234922</v>
      </c>
      <c r="K2">
        <v>24.079556165539625</v>
      </c>
      <c r="L2">
        <v>16.814616784031692</v>
      </c>
      <c r="M2">
        <v>293.73398499732042</v>
      </c>
      <c r="N2">
        <v>300.57455973943155</v>
      </c>
      <c r="O2">
        <v>350.13037455105871</v>
      </c>
      <c r="P2">
        <v>368.07730386232635</v>
      </c>
    </row>
    <row r="3" spans="1:16">
      <c r="A3" t="s">
        <v>2</v>
      </c>
      <c r="B3">
        <v>1004.547290640394</v>
      </c>
      <c r="C3">
        <v>78.752023223082332</v>
      </c>
      <c r="D3">
        <v>362.44159680988298</v>
      </c>
      <c r="E3">
        <v>416.71892381499146</v>
      </c>
      <c r="F3">
        <v>301.94872888810693</v>
      </c>
      <c r="G3">
        <v>297.87136114828098</v>
      </c>
      <c r="H3">
        <v>0.95200117396994433</v>
      </c>
      <c r="I3">
        <v>39.563543036783479</v>
      </c>
      <c r="J3">
        <v>31.162952565010833</v>
      </c>
      <c r="K3">
        <v>25.501213010948248</v>
      </c>
      <c r="L3">
        <v>19.914860043782653</v>
      </c>
      <c r="M3">
        <v>296.8378608893583</v>
      </c>
      <c r="N3">
        <v>301.5601495939589</v>
      </c>
      <c r="O3">
        <v>360.59177557068023</v>
      </c>
      <c r="P3">
        <v>385.72720761879856</v>
      </c>
    </row>
    <row r="4" spans="1:16">
      <c r="A4" t="s">
        <v>3</v>
      </c>
      <c r="B4">
        <v>1004.520737327189</v>
      </c>
      <c r="C4">
        <v>87.025345622119815</v>
      </c>
      <c r="D4">
        <v>373.00562075828651</v>
      </c>
      <c r="E4">
        <v>425.92991115237174</v>
      </c>
      <c r="F4">
        <v>301.46682027649769</v>
      </c>
      <c r="G4">
        <v>299.09116187328328</v>
      </c>
      <c r="H4">
        <v>0.95537118757669048</v>
      </c>
      <c r="I4">
        <v>38.475002154784988</v>
      </c>
      <c r="J4">
        <v>33.471639078884103</v>
      </c>
      <c r="K4">
        <v>24.772708100017429</v>
      </c>
      <c r="L4">
        <v>21.44054058204847</v>
      </c>
      <c r="M4">
        <v>298.45808903432641</v>
      </c>
      <c r="N4">
        <v>301.08135576532311</v>
      </c>
      <c r="O4">
        <v>364.5746672157249</v>
      </c>
      <c r="P4">
        <v>396.02927183353114</v>
      </c>
    </row>
    <row r="5" spans="1:16">
      <c r="A5" t="s">
        <v>4</v>
      </c>
      <c r="B5">
        <v>1004.8183333333334</v>
      </c>
      <c r="C5">
        <v>88.411904761904765</v>
      </c>
      <c r="D5">
        <v>373.19291610977785</v>
      </c>
      <c r="E5">
        <v>425.34810285689298</v>
      </c>
      <c r="F5">
        <v>301.08202380952378</v>
      </c>
      <c r="G5">
        <v>298.98368009249543</v>
      </c>
      <c r="H5">
        <v>0.95508947290200497</v>
      </c>
      <c r="I5">
        <v>37.612030712257308</v>
      </c>
      <c r="J5">
        <v>33.253829216742666</v>
      </c>
      <c r="K5">
        <v>24.187203920588939</v>
      </c>
      <c r="L5">
        <v>21.289325309719739</v>
      </c>
      <c r="M5">
        <v>298.41935092686424</v>
      </c>
      <c r="N5">
        <v>300.67175083587028</v>
      </c>
      <c r="O5">
        <v>363.58831765845292</v>
      </c>
      <c r="P5">
        <v>395.89531604783502</v>
      </c>
    </row>
    <row r="6" spans="1:16">
      <c r="A6" t="s">
        <v>5</v>
      </c>
      <c r="B6">
        <v>1005.7525345622122</v>
      </c>
      <c r="C6">
        <v>89.359447004608299</v>
      </c>
      <c r="D6">
        <v>373.62989682367578</v>
      </c>
      <c r="E6">
        <v>422.46080498762694</v>
      </c>
      <c r="F6">
        <v>300.66278801843322</v>
      </c>
      <c r="G6">
        <v>298.75094417011178</v>
      </c>
      <c r="H6">
        <v>0.95444778357182225</v>
      </c>
      <c r="I6">
        <v>36.699559635970424</v>
      </c>
      <c r="J6">
        <v>32.790842381684051</v>
      </c>
      <c r="K6">
        <v>23.555205663595871</v>
      </c>
      <c r="L6">
        <v>20.962169635690028</v>
      </c>
      <c r="M6">
        <v>298.23416566640157</v>
      </c>
      <c r="N6">
        <v>300.17388457004807</v>
      </c>
      <c r="O6">
        <v>361.96161907283147</v>
      </c>
      <c r="P6">
        <v>394.97334194244189</v>
      </c>
    </row>
    <row r="7" spans="1:16">
      <c r="A7" t="s">
        <v>6</v>
      </c>
      <c r="B7">
        <v>1006.7264285714285</v>
      </c>
      <c r="C7">
        <v>89.833333333333343</v>
      </c>
      <c r="D7">
        <v>372.76791010796978</v>
      </c>
      <c r="E7">
        <v>412.69749387199545</v>
      </c>
      <c r="F7">
        <v>299.74190476190472</v>
      </c>
      <c r="G7">
        <v>297.93101334800571</v>
      </c>
      <c r="H7">
        <v>0.95216191341080347</v>
      </c>
      <c r="I7">
        <v>34.772867880717243</v>
      </c>
      <c r="J7">
        <v>31.232691685113277</v>
      </c>
      <c r="K7">
        <v>22.25208615615373</v>
      </c>
      <c r="L7">
        <v>19.91423447074402</v>
      </c>
      <c r="M7">
        <v>297.44542955332514</v>
      </c>
      <c r="N7">
        <v>299.1722192053</v>
      </c>
      <c r="O7">
        <v>357.55813579323723</v>
      </c>
      <c r="P7">
        <v>390.38221632132621</v>
      </c>
    </row>
    <row r="8" spans="1:16">
      <c r="A8" t="s">
        <v>7</v>
      </c>
      <c r="B8">
        <v>1007.8200460829494</v>
      </c>
      <c r="C8">
        <v>91.334101382488484</v>
      </c>
      <c r="D8">
        <v>373.817055973528</v>
      </c>
      <c r="E8">
        <v>405.54949517422193</v>
      </c>
      <c r="F8">
        <v>298.83156682027646</v>
      </c>
      <c r="G8">
        <v>297.31008278620754</v>
      </c>
      <c r="H8">
        <v>0.95034122468769267</v>
      </c>
      <c r="I8">
        <v>32.953335012477964</v>
      </c>
      <c r="J8">
        <v>30.093428025413257</v>
      </c>
      <c r="K8">
        <v>21.024623393488799</v>
      </c>
      <c r="L8">
        <v>19.143781277538601</v>
      </c>
      <c r="M8">
        <v>296.89944154322109</v>
      </c>
      <c r="N8">
        <v>298.17154584798675</v>
      </c>
      <c r="O8">
        <v>354.01867310050193</v>
      </c>
      <c r="P8">
        <v>387.49021121052425</v>
      </c>
    </row>
    <row r="9" spans="1:16">
      <c r="A9" t="s">
        <v>8</v>
      </c>
      <c r="B9">
        <v>1007.7324884792627</v>
      </c>
      <c r="C9">
        <v>91.811059907834107</v>
      </c>
      <c r="D9">
        <v>373.58561449755172</v>
      </c>
      <c r="E9">
        <v>403.39458493588944</v>
      </c>
      <c r="F9">
        <v>298.61428571428576</v>
      </c>
      <c r="G9">
        <v>297.1824250583216</v>
      </c>
      <c r="H9">
        <v>0.94997275028720196</v>
      </c>
      <c r="I9">
        <v>32.530533152373678</v>
      </c>
      <c r="J9">
        <v>29.864239337240395</v>
      </c>
      <c r="K9">
        <v>20.74762689611136</v>
      </c>
      <c r="L9">
        <v>18.995121661251385</v>
      </c>
      <c r="M9">
        <v>296.79445620099733</v>
      </c>
      <c r="N9">
        <v>297.96204999912442</v>
      </c>
      <c r="O9">
        <v>353.31867221773717</v>
      </c>
      <c r="P9">
        <v>386.88170724591401</v>
      </c>
    </row>
    <row r="10" spans="1:16">
      <c r="A10" t="s">
        <v>9</v>
      </c>
      <c r="B10">
        <v>1007.5195238095238</v>
      </c>
      <c r="C10">
        <v>90.609293394777268</v>
      </c>
      <c r="D10">
        <v>372.91407516053306</v>
      </c>
      <c r="E10">
        <v>408.60185109252507</v>
      </c>
      <c r="F10">
        <v>299.23702380952375</v>
      </c>
      <c r="G10">
        <v>297.57799811548784</v>
      </c>
      <c r="H10">
        <v>0.95112946804597454</v>
      </c>
      <c r="I10">
        <v>33.751714870714373</v>
      </c>
      <c r="J10">
        <v>30.579298973375618</v>
      </c>
      <c r="K10">
        <v>21.558270920020252</v>
      </c>
      <c r="L10">
        <v>19.468508921190317</v>
      </c>
      <c r="M10">
        <v>297.1319870536235</v>
      </c>
      <c r="N10">
        <v>298.60141796099816</v>
      </c>
      <c r="O10">
        <v>355.51632748660194</v>
      </c>
      <c r="P10">
        <v>388.74280842139171</v>
      </c>
    </row>
    <row r="11" spans="1:16">
      <c r="A11" t="s">
        <v>10</v>
      </c>
      <c r="B11">
        <v>1006.4665898617511</v>
      </c>
      <c r="C11">
        <v>88.672811059907829</v>
      </c>
      <c r="D11">
        <v>370.17027674291069</v>
      </c>
      <c r="E11">
        <v>412.18860218986919</v>
      </c>
      <c r="F11">
        <v>299.73894009216593</v>
      </c>
      <c r="G11">
        <v>297.71125010837505</v>
      </c>
      <c r="H11">
        <v>0.95155201636995856</v>
      </c>
      <c r="I11">
        <v>34.765655765505606</v>
      </c>
      <c r="J11">
        <v>30.825738232454313</v>
      </c>
      <c r="K11">
        <v>22.253125672185767</v>
      </c>
      <c r="L11">
        <v>19.651790992248198</v>
      </c>
      <c r="M11">
        <v>297.17459401207009</v>
      </c>
      <c r="N11">
        <v>299.19107392051262</v>
      </c>
      <c r="O11">
        <v>356.80210697644401</v>
      </c>
      <c r="P11">
        <v>388.62896165499785</v>
      </c>
    </row>
    <row r="12" spans="1:16">
      <c r="A12" t="s">
        <v>11</v>
      </c>
      <c r="B12">
        <v>1005.335</v>
      </c>
      <c r="C12">
        <v>87.147619047619031</v>
      </c>
      <c r="D12">
        <v>369.11781341598999</v>
      </c>
      <c r="E12">
        <v>415.93613258498982</v>
      </c>
      <c r="F12">
        <v>300.32440476190476</v>
      </c>
      <c r="G12">
        <v>297.99624593784529</v>
      </c>
      <c r="H12">
        <v>0.95238598829661869</v>
      </c>
      <c r="I12">
        <v>35.986956670505009</v>
      </c>
      <c r="J12">
        <v>31.364450815914505</v>
      </c>
      <c r="K12">
        <v>23.090998840263417</v>
      </c>
      <c r="L12">
        <v>20.02973608412276</v>
      </c>
      <c r="M12">
        <v>297.38426001088249</v>
      </c>
      <c r="N12">
        <v>299.871250309971</v>
      </c>
      <c r="O12">
        <v>358.79003958268669</v>
      </c>
      <c r="P12">
        <v>389.55209013449695</v>
      </c>
    </row>
    <row r="13" spans="1:16">
      <c r="A13" t="s">
        <v>12</v>
      </c>
      <c r="B13">
        <v>1005.3352534562213</v>
      </c>
      <c r="C13">
        <v>74.928571428571431</v>
      </c>
      <c r="D13">
        <v>353.20963051608908</v>
      </c>
      <c r="E13">
        <v>399.3565341934023</v>
      </c>
      <c r="F13">
        <v>300.63440860215047</v>
      </c>
      <c r="G13">
        <v>295.76043180311854</v>
      </c>
      <c r="H13">
        <v>0.94552650823423501</v>
      </c>
      <c r="I13">
        <v>36.658360920389477</v>
      </c>
      <c r="J13">
        <v>27.486603518596773</v>
      </c>
      <c r="K13">
        <v>23.539029856322717</v>
      </c>
      <c r="L13">
        <v>17.486607686833953</v>
      </c>
      <c r="M13">
        <v>294.56009584368275</v>
      </c>
      <c r="N13">
        <v>300.18047957155585</v>
      </c>
      <c r="O13">
        <v>351.64413457842181</v>
      </c>
      <c r="P13">
        <v>372.98671028186345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L22" sqref="L22"/>
    </sheetView>
  </sheetViews>
  <sheetFormatPr defaultRowHeight="15"/>
  <sheetData>
    <row r="1" spans="1:7" ht="45">
      <c r="A1" s="28" t="s">
        <v>19</v>
      </c>
      <c r="B1" s="40" t="s">
        <v>58</v>
      </c>
      <c r="C1" s="40" t="s">
        <v>60</v>
      </c>
      <c r="D1" s="40" t="s">
        <v>39</v>
      </c>
      <c r="E1" s="43" t="s">
        <v>37</v>
      </c>
      <c r="F1" s="43" t="s">
        <v>65</v>
      </c>
      <c r="G1" s="32" t="s">
        <v>64</v>
      </c>
    </row>
    <row r="2" spans="1:7">
      <c r="A2" s="28">
        <v>2005</v>
      </c>
      <c r="B2" s="41">
        <v>1005.15</v>
      </c>
      <c r="C2" s="30">
        <v>87.14670378904249</v>
      </c>
      <c r="D2" s="30">
        <v>300.22771057347671</v>
      </c>
      <c r="E2" s="30">
        <v>31.178204917984033</v>
      </c>
      <c r="F2" s="30">
        <v>358.39070609062281</v>
      </c>
      <c r="G2" s="29">
        <v>388.87566123685832</v>
      </c>
    </row>
    <row r="3" spans="1:7">
      <c r="A3" s="28">
        <v>2006</v>
      </c>
      <c r="B3" s="30">
        <v>1005.3833333333332</v>
      </c>
      <c r="C3" s="30">
        <v>85.378801843317959</v>
      </c>
      <c r="D3" s="30">
        <v>300.1653641833077</v>
      </c>
      <c r="E3" s="30">
        <v>30.367505318385245</v>
      </c>
      <c r="F3" s="30">
        <v>356.65114448391705</v>
      </c>
      <c r="G3" s="29">
        <v>385.73346849032652</v>
      </c>
    </row>
    <row r="4" spans="1:7">
      <c r="A4" s="28">
        <v>2007</v>
      </c>
      <c r="B4" s="30">
        <v>1005.5</v>
      </c>
      <c r="C4" s="30">
        <v>84.838492063492069</v>
      </c>
      <c r="D4" s="30">
        <v>300.10128328212994</v>
      </c>
      <c r="E4" s="30">
        <v>30.101654933152165</v>
      </c>
      <c r="F4" s="30">
        <v>356.03813823460194</v>
      </c>
      <c r="G4" s="29">
        <v>384.74101202619642</v>
      </c>
    </row>
    <row r="5" spans="1:7">
      <c r="A5" s="28">
        <v>2008</v>
      </c>
      <c r="B5" s="30">
        <v>1005.4416666666666</v>
      </c>
      <c r="C5" s="30">
        <v>85.996975033988363</v>
      </c>
      <c r="D5" s="30">
        <v>300.21394759609439</v>
      </c>
      <c r="E5" s="30">
        <v>30.721436341708038</v>
      </c>
      <c r="F5" s="30">
        <v>357.39501610527481</v>
      </c>
      <c r="G5" s="29">
        <v>387.10986467967626</v>
      </c>
    </row>
    <row r="6" spans="1:7">
      <c r="A6" s="28">
        <v>2009</v>
      </c>
      <c r="B6" s="30">
        <v>1005.8250000000002</v>
      </c>
      <c r="C6" s="30">
        <v>83.357245263696868</v>
      </c>
      <c r="D6" s="30">
        <v>300.28948732718891</v>
      </c>
      <c r="E6" s="30">
        <v>29.918425082370316</v>
      </c>
      <c r="F6" s="30">
        <v>355.87743875083987</v>
      </c>
      <c r="G6" s="29">
        <v>383.74823774760785</v>
      </c>
    </row>
    <row r="7" spans="1:7">
      <c r="A7" s="28">
        <v>2010</v>
      </c>
      <c r="B7" s="30">
        <v>1005.4583333333334</v>
      </c>
      <c r="C7" s="41">
        <v>83.258960573476699</v>
      </c>
      <c r="D7" s="41">
        <v>300.71083589349718</v>
      </c>
      <c r="E7" s="30">
        <v>30.561045978819152</v>
      </c>
      <c r="F7" s="30">
        <v>357.70317421074515</v>
      </c>
      <c r="G7" s="29">
        <v>385.61538934455342</v>
      </c>
    </row>
    <row r="8" spans="1:7">
      <c r="A8" s="28">
        <v>2011</v>
      </c>
      <c r="B8" s="30">
        <v>1005.7999999999998</v>
      </c>
      <c r="C8" s="30">
        <v>87.490745007680502</v>
      </c>
      <c r="D8" s="30">
        <v>300.11857078853041</v>
      </c>
      <c r="E8" s="30">
        <v>31.073846413469635</v>
      </c>
      <c r="F8" s="30">
        <v>357.89902212344145</v>
      </c>
      <c r="G8" s="29">
        <v>388.82707516563073</v>
      </c>
    </row>
    <row r="9" spans="1:7">
      <c r="A9" s="28">
        <v>2012</v>
      </c>
      <c r="B9" s="30">
        <v>1005.7500000000001</v>
      </c>
      <c r="C9" s="41">
        <v>87.96615375108145</v>
      </c>
      <c r="D9" s="30">
        <v>300.44320596518179</v>
      </c>
      <c r="E9" s="30">
        <v>31.882514336034948</v>
      </c>
      <c r="F9" s="30">
        <v>359.93859550606402</v>
      </c>
      <c r="G9" s="33">
        <v>391.5712049559836</v>
      </c>
    </row>
    <row r="10" spans="1:7">
      <c r="A10" s="28">
        <v>2013</v>
      </c>
      <c r="B10" s="30">
        <v>1005.7416666666667</v>
      </c>
      <c r="C10" s="30">
        <v>87.068394777265738</v>
      </c>
      <c r="D10" s="30">
        <v>300.03152585765486</v>
      </c>
      <c r="E10" s="30">
        <v>30.768277829713028</v>
      </c>
      <c r="F10" s="30">
        <v>357.20862303564655</v>
      </c>
      <c r="G10" s="29">
        <v>387.69006262046213</v>
      </c>
    </row>
    <row r="11" spans="1:7">
      <c r="A11" s="28">
        <v>2014</v>
      </c>
      <c r="B11" s="30">
        <v>1005.9166666666666</v>
      </c>
      <c r="C11" s="30">
        <v>85.1455069124424</v>
      </c>
      <c r="D11" s="41">
        <v>299.78937628008191</v>
      </c>
      <c r="E11" s="30">
        <v>29.612679143754207</v>
      </c>
      <c r="F11" s="30">
        <v>354.60519114848307</v>
      </c>
      <c r="G11" s="33">
        <v>383.38012342558005</v>
      </c>
    </row>
    <row r="12" spans="1:7">
      <c r="A12" s="28">
        <v>2015</v>
      </c>
      <c r="B12" s="30">
        <v>1006.5500000000002</v>
      </c>
      <c r="C12" s="30">
        <v>85.676344086021516</v>
      </c>
      <c r="D12" s="30">
        <v>300.03043586789556</v>
      </c>
      <c r="E12" s="30">
        <v>30.267970912444721</v>
      </c>
      <c r="F12" s="30">
        <v>356.11056456899831</v>
      </c>
      <c r="G12" s="29">
        <v>385.83131620614273</v>
      </c>
    </row>
    <row r="13" spans="1:7">
      <c r="A13" s="7">
        <v>2016</v>
      </c>
      <c r="B13" s="42">
        <v>1006.9650917686317</v>
      </c>
      <c r="C13" s="30">
        <v>85.689954888147327</v>
      </c>
      <c r="D13" s="30">
        <v>300.70400012359408</v>
      </c>
      <c r="E13" s="30">
        <v>31.462566027903211</v>
      </c>
      <c r="F13" s="30">
        <v>359.19671919583965</v>
      </c>
      <c r="G13" s="29">
        <v>389.73041593867657</v>
      </c>
    </row>
    <row r="14" spans="1:7">
      <c r="A14" s="34">
        <v>2017</v>
      </c>
      <c r="B14" s="41">
        <v>1007.0916666666667</v>
      </c>
      <c r="C14" s="30">
        <v>86.333333333333329</v>
      </c>
      <c r="D14" s="30">
        <v>300.58</v>
      </c>
      <c r="E14" s="30">
        <v>31.433765659728024</v>
      </c>
      <c r="F14" s="30">
        <v>358.92369807623527</v>
      </c>
      <c r="G14" s="30">
        <v>389.90307161006103</v>
      </c>
    </row>
    <row r="15" spans="1:7">
      <c r="A15" s="34">
        <v>2018</v>
      </c>
      <c r="B15" s="30">
        <v>1007.0166666666668</v>
      </c>
      <c r="C15" s="30">
        <v>84.583333333333329</v>
      </c>
      <c r="D15" s="30">
        <v>300.52</v>
      </c>
      <c r="E15" s="30">
        <v>30.659807228808791</v>
      </c>
      <c r="F15" s="30">
        <v>357.30595290773232</v>
      </c>
      <c r="G15" s="30">
        <v>386.83810089026633</v>
      </c>
    </row>
    <row r="16" spans="1:7">
      <c r="D16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DRY</vt:lpstr>
      <vt:lpstr>WET</vt:lpstr>
      <vt:lpstr>Sheet3</vt:lpstr>
      <vt:lpstr>Sheet5</vt:lpstr>
      <vt:lpstr>Sheet6</vt:lpstr>
      <vt:lpstr>Sheet2</vt:lpstr>
      <vt:lpstr>Sheet4</vt:lpstr>
      <vt:lpstr>REF_YEAR</vt:lpstr>
      <vt:lpstr>EPT_YEAR</vt:lpstr>
      <vt:lpstr>Yearly and Seasonal MK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Agbor</dc:creator>
  <cp:lastModifiedBy>HOTA</cp:lastModifiedBy>
  <cp:lastPrinted>2020-11-20T04:18:07Z</cp:lastPrinted>
  <dcterms:created xsi:type="dcterms:W3CDTF">2020-09-23T00:34:26Z</dcterms:created>
  <dcterms:modified xsi:type="dcterms:W3CDTF">2022-09-23T14:17:11Z</dcterms:modified>
</cp:coreProperties>
</file>