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uche trace débit vitesse_Ultimaker" sheetId="1" state="visible" r:id="rId2"/>
    <sheet name="couche trace débit vitesse" sheetId="2" state="visible" r:id="rId3"/>
    <sheet name="ex. gros volume" sheetId="3" state="visible" r:id="rId4"/>
    <sheet name="ratio auto SF Slic3r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<sst xmlns="http://schemas.openxmlformats.org/spreadsheetml/2006/main" count="368" uniqueCount="124">
  <si>
    <t xml:space="preserve">Diamètre buse</t>
  </si>
  <si>
    <t xml:space="preserve">Largeur mini si contact</t>
  </si>
  <si>
    <t xml:space="preserve">Largeur mini</t>
  </si>
  <si>
    <t xml:space="preserve">Largeur max</t>
  </si>
  <si>
    <t xml:space="preserve">débit max (mm³/s)</t>
  </si>
  <si>
    <t xml:space="preserve">Ratio hauteur / diam. Buse 80% max</t>
  </si>
  <si>
    <t xml:space="preserve">extra fine</t>
  </si>
  <si>
    <t xml:space="preserve">fine</t>
  </si>
  <si>
    <t xml:space="preserve">normal</t>
  </si>
  <si>
    <t xml:space="preserve">draft</t>
  </si>
  <si>
    <t xml:space="preserve">first layer half-speed</t>
  </si>
  <si>
    <t xml:space="preserve">Couche</t>
  </si>
  <si>
    <t xml:space="preserve">first layer</t>
  </si>
  <si>
    <t xml:space="preserve">ratio</t>
  </si>
  <si>
    <t xml:space="preserve">trace</t>
  </si>
  <si>
    <t xml:space="preserve">mm²</t>
  </si>
  <si>
    <t xml:space="preserve">mm/s</t>
  </si>
  <si>
    <t xml:space="preserve">bridge flow</t>
  </si>
  <si>
    <t xml:space="preserve">Ulti speed</t>
  </si>
  <si>
    <t xml:space="preserve">perim/top/bot</t>
  </si>
  <si>
    <t xml:space="preserve">infill/perim-int</t>
  </si>
  <si>
    <t xml:space="preserve">travel</t>
  </si>
  <si>
    <t xml:space="preserve">débit actuel</t>
  </si>
  <si>
    <t xml:space="preserve">test flexi-rex 400-200-30 : OK @220°C</t>
  </si>
  <si>
    <t xml:space="preserve">périmètre</t>
  </si>
  <si>
    <t xml:space="preserve">périmètre externe</t>
  </si>
  <si>
    <t xml:space="preserve">infill</t>
  </si>
  <si>
    <t xml:space="preserve">solid infill</t>
  </si>
  <si>
    <t xml:space="preserve">top infill</t>
  </si>
  <si>
    <t xml:space="preserve">support</t>
  </si>
  <si>
    <t xml:space="preserve">bridge (=solid infill?)</t>
  </si>
  <si>
    <t xml:space="preserve">buse e3D V6 : F100 @200°C</t>
  </si>
  <si>
    <t xml:space="preserve">gap (=infill?)</t>
  </si>
  <si>
    <t xml:space="preserve">first layer speed being 50% of normal speed (20 for 40mms and 30 for 60mms)</t>
  </si>
  <si>
    <t xml:space="preserve">buse e3D V6 : F200 @230°C</t>
  </si>
  <si>
    <t xml:space="preserve">buse e3D V6 : F250 @235°C</t>
  </si>
  <si>
    <t xml:space="preserve">b. flow</t>
  </si>
  <si>
    <t xml:space="preserve">mm3/s</t>
  </si>
  <si>
    <t xml:space="preserve">buse e3D V6 : F300 @260°C</t>
  </si>
  <si>
    <t xml:space="preserve">gap</t>
  </si>
  <si>
    <t xml:space="preserve">E100 F300</t>
  </si>
  <si>
    <t xml:space="preserve">E100 F100</t>
  </si>
  <si>
    <t xml:space="preserve">si 40mm/s réduire température de 10°C (cas ABS+)</t>
  </si>
  <si>
    <t xml:space="preserve">E100 F200</t>
  </si>
  <si>
    <t xml:space="preserve">barrel avec PTFE</t>
  </si>
  <si>
    <t xml:space="preserve">PLA</t>
  </si>
  <si>
    <t xml:space="preserve">bigrep</t>
  </si>
  <si>
    <t xml:space="preserve">bridge</t>
  </si>
  <si>
    <t xml:space="preserve">débit max théorique</t>
  </si>
  <si>
    <t xml:space="preserve">buse</t>
  </si>
  <si>
    <t xml:space="preserve">10 000 impulsions = 120mm/s max</t>
  </si>
  <si>
    <t xml:space="preserve">10 000 impulsions = 115mm/s max</t>
  </si>
  <si>
    <t xml:space="preserve">débit max testé</t>
  </si>
  <si>
    <t xml:space="preserve">18-20</t>
  </si>
  <si>
    <t xml:space="preserve">couche</t>
  </si>
  <si>
    <t xml:space="preserve">ou 0,6</t>
  </si>
  <si>
    <t xml:space="preserve">Speed</t>
  </si>
  <si>
    <t xml:space="preserve">%</t>
  </si>
  <si>
    <t xml:space="preserve">vitesse</t>
  </si>
  <si>
    <t xml:space="preserve">vitesse F</t>
  </si>
  <si>
    <t xml:space="preserve">mm/min</t>
  </si>
  <si>
    <t xml:space="preserve">barrel sans PTFE</t>
  </si>
  <si>
    <t xml:space="preserve">soit</t>
  </si>
  <si>
    <t xml:space="preserve">kg/jour</t>
  </si>
  <si>
    <t xml:space="preserve">input</t>
  </si>
  <si>
    <t xml:space="preserve">débit max théorique : 16</t>
  </si>
  <si>
    <t xml:space="preserve">mm3/min</t>
  </si>
  <si>
    <t xml:space="preserve">pi</t>
  </si>
  <si>
    <t xml:space="preserve">ramené à 100mm</t>
  </si>
  <si>
    <t xml:space="preserve">concentrique (moins de petits segments)</t>
  </si>
  <si>
    <t xml:space="preserve">débit max testé : 21</t>
  </si>
  <si>
    <t xml:space="preserve">mm3/h</t>
  </si>
  <si>
    <t xml:space="preserve">pour</t>
  </si>
  <si>
    <t xml:space="preserve">respecter débit = mieux</t>
  </si>
  <si>
    <t xml:space="preserve">lulzbot moarstruder</t>
  </si>
  <si>
    <t xml:space="preserve">cm3/h</t>
  </si>
  <si>
    <t xml:space="preserve">diam</t>
  </si>
  <si>
    <t xml:space="preserve">rayon</t>
  </si>
  <si>
    <t xml:space="preserve">surface</t>
  </si>
  <si>
    <t xml:space="preserve">volume</t>
  </si>
  <si>
    <t xml:space="preserve">mm</t>
  </si>
  <si>
    <t xml:space="preserve">seul le top et le gap peuvent être accélérés à la rigeur</t>
  </si>
  <si>
    <t xml:space="preserve">PET</t>
  </si>
  <si>
    <t xml:space="preserve">densité</t>
  </si>
  <si>
    <t xml:space="preserve">100g/h</t>
  </si>
  <si>
    <t xml:space="preserve">g/h</t>
  </si>
  <si>
    <t xml:space="preserve">fil</t>
  </si>
  <si>
    <t xml:space="preserve">=</t>
  </si>
  <si>
    <t xml:space="preserve">22mm3/s</t>
  </si>
  <si>
    <t xml:space="preserve">g/jour</t>
  </si>
  <si>
    <t xml:space="preserve">mm3</t>
  </si>
  <si>
    <t xml:space="preserve">s</t>
  </si>
  <si>
    <t xml:space="preserve">test 100mm/100mm/min</t>
  </si>
  <si>
    <t xml:space="preserve">orifice</t>
  </si>
  <si>
    <t xml:space="preserve">débit / sec</t>
  </si>
  <si>
    <t xml:space="preserve">1 bobine 1kg</t>
  </si>
  <si>
    <t xml:space="preserve">2ème piste, rester à 12 ou moins</t>
  </si>
  <si>
    <t xml:space="preserve">(pour avoir des top sans relief)</t>
  </si>
  <si>
    <t xml:space="preserve">auto slic3r : cas débit max 18 print max 30</t>
  </si>
  <si>
    <t xml:space="preserve">PLA 1.25</t>
  </si>
  <si>
    <t xml:space="preserve">PET 1,38</t>
  </si>
  <si>
    <t xml:space="preserve">PTE_220517</t>
  </si>
  <si>
    <t xml:space="preserve">cm3</t>
  </si>
  <si>
    <t xml:space="preserve">Diam. Buse (mm)</t>
  </si>
  <si>
    <t xml:space="preserve">0.5</t>
  </si>
  <si>
    <t xml:space="preserve">1.2</t>
  </si>
  <si>
    <t xml:space="preserve">Longueur filament (m)</t>
  </si>
  <si>
    <t xml:space="preserve">Poids (Kg)</t>
  </si>
  <si>
    <t xml:space="preserve">3.1</t>
  </si>
  <si>
    <t xml:space="preserve">4.3</t>
  </si>
  <si>
    <t xml:space="preserve">6.2</t>
  </si>
  <si>
    <t xml:space="preserve">Temps estimé</t>
  </si>
  <si>
    <t xml:space="preserve">4jours20h</t>
  </si>
  <si>
    <t xml:space="preserve">3jours14h</t>
  </si>
  <si>
    <t xml:space="preserve">5jours13h</t>
  </si>
  <si>
    <t xml:space="preserve">Taille fichier (mo)</t>
  </si>
  <si>
    <t xml:space="preserve">Densité</t>
  </si>
  <si>
    <t xml:space="preserve">5-15%</t>
  </si>
  <si>
    <t xml:space="preserve">Ratio hauteur / diam. buse</t>
  </si>
  <si>
    <t xml:space="preserve">Calcul Auto Slic3r</t>
  </si>
  <si>
    <t xml:space="preserve">périmètre ext = diam buse</t>
  </si>
  <si>
    <t xml:space="preserve">Calcul Skeinforge/Slic3r/Manu</t>
  </si>
  <si>
    <t xml:space="preserve">défault</t>
  </si>
  <si>
    <t xml:space="preserve">0,33 - 0,34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</si>
</sst>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\ %"/>
    <numFmt numFmtId="166" formatCode="0.000"/>
    <numFmt numFmtId="167" formatCode="0.00"/>
    <numFmt numFmtId="168" formatCode="0"/>
    <numFmt numFmtId="169" formatCode="0.0"/>
    <numFmt numFmtId="170" formatCode="0.0%"/>
    <numFmt numFmtId="171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4" fillId="0" borderId="2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fr.wikipedia.org/wiki/Acide_polylactique" TargetMode="External"/><Relationship Id="rId2" Type="http://schemas.openxmlformats.org/officeDocument/2006/relationships/hyperlink" Target="https://fr.wikipedia.org/wiki/Polyt&#233;r&#233;phtalate_d%27&#233;thyl&#232;n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2" ySplit="0" topLeftCell="C1" activePane="topRight" state="frozen"/>
      <selection pane="topLeft" activeCell="A1" activeCellId="0" sqref="A1"/>
      <selection pane="topRight" activeCell="L23" activeCellId="0" sqref="L23"/>
    </sheetView>
  </sheetViews>
  <sheetFormatPr defaultRowHeight="13.8" zeroHeight="false" outlineLevelRow="0" outlineLevelCol="0"/>
  <cols>
    <col collapsed="false" customWidth="true" hidden="false" outlineLevel="0" max="1" min="1" style="1" width="22.78"/>
    <col collapsed="false" customWidth="true" hidden="false" outlineLevel="0" max="2" min="2" style="2" width="8.21"/>
    <col collapsed="false" customWidth="true" hidden="false" outlineLevel="0" max="6" min="3" style="2" width="11.11"/>
    <col collapsed="false" customWidth="true" hidden="false" outlineLevel="0" max="11" min="7" style="3" width="11.11"/>
    <col collapsed="false" customWidth="true" hidden="false" outlineLevel="0" max="15" min="12" style="1" width="11.11"/>
    <col collapsed="false" customWidth="true" hidden="false" outlineLevel="0" max="21" min="16" style="3" width="11.11"/>
    <col collapsed="false" customWidth="true" hidden="false" outlineLevel="0" max="22" min="22" style="4" width="11.11"/>
    <col collapsed="false" customWidth="true" hidden="false" outlineLevel="0" max="937" min="23" style="1" width="8.89"/>
    <col collapsed="false" customWidth="true" hidden="false" outlineLevel="0" max="1025" min="938" style="0" width="8.89"/>
  </cols>
  <sheetData>
    <row r="1" s="5" customFormat="true" ht="13.8" hidden="false" customHeight="false" outlineLevel="0" collapsed="false">
      <c r="A1" s="5" t="s">
        <v>0</v>
      </c>
      <c r="B1" s="6"/>
      <c r="C1" s="7" t="n">
        <v>0.4</v>
      </c>
      <c r="D1" s="8"/>
      <c r="E1" s="8"/>
      <c r="F1" s="8"/>
      <c r="G1" s="9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1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" t="s">
        <v>1</v>
      </c>
      <c r="B2" s="12" t="n">
        <v>0.5</v>
      </c>
      <c r="C2" s="13" t="n">
        <f aca="false">$C$1*B2</f>
        <v>0.2</v>
      </c>
      <c r="D2" s="14"/>
      <c r="E2" s="14"/>
      <c r="F2" s="14"/>
      <c r="G2" s="9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6"/>
    </row>
    <row r="3" customFormat="false" ht="13.8" hidden="false" customHeight="false" outlineLevel="0" collapsed="false">
      <c r="A3" s="1" t="s">
        <v>2</v>
      </c>
      <c r="B3" s="12" t="n">
        <v>0.8</v>
      </c>
      <c r="C3" s="13" t="n">
        <f aca="false">$C$1*B3</f>
        <v>0.32</v>
      </c>
      <c r="D3" s="14"/>
      <c r="E3" s="14"/>
      <c r="F3" s="14"/>
      <c r="G3" s="9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6"/>
    </row>
    <row r="4" customFormat="false" ht="13.8" hidden="false" customHeight="false" outlineLevel="0" collapsed="false">
      <c r="A4" s="1" t="s">
        <v>3</v>
      </c>
      <c r="B4" s="12" t="n">
        <v>1.2</v>
      </c>
      <c r="C4" s="13" t="n">
        <f aca="false">$C$1*B4</f>
        <v>0.48</v>
      </c>
      <c r="D4" s="14"/>
      <c r="E4" s="14"/>
      <c r="F4" s="14"/>
      <c r="G4" s="9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6"/>
    </row>
    <row r="5" customFormat="false" ht="13.8" hidden="false" customHeight="false" outlineLevel="0" collapsed="false">
      <c r="A5" s="1" t="s">
        <v>4</v>
      </c>
      <c r="B5" s="12"/>
      <c r="C5" s="7" t="n">
        <v>3.6</v>
      </c>
      <c r="D5" s="14"/>
      <c r="E5" s="14"/>
      <c r="F5" s="14"/>
      <c r="G5" s="9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</row>
    <row r="6" customFormat="false" ht="13.8" hidden="false" customHeight="false" outlineLevel="0" collapsed="false">
      <c r="A6" s="1" t="s">
        <v>5</v>
      </c>
      <c r="C6" s="17" t="s">
        <v>6</v>
      </c>
      <c r="D6" s="17"/>
      <c r="E6" s="17"/>
      <c r="F6" s="17"/>
      <c r="G6" s="17" t="s">
        <v>7</v>
      </c>
      <c r="H6" s="17"/>
      <c r="I6" s="17"/>
      <c r="J6" s="17"/>
      <c r="K6" s="18" t="s">
        <v>8</v>
      </c>
      <c r="L6" s="18"/>
      <c r="M6" s="18"/>
      <c r="N6" s="18"/>
      <c r="O6" s="18" t="s">
        <v>9</v>
      </c>
      <c r="P6" s="18"/>
      <c r="Q6" s="18"/>
      <c r="R6" s="18"/>
      <c r="S6" s="17" t="s">
        <v>10</v>
      </c>
      <c r="T6" s="17"/>
      <c r="U6" s="17"/>
      <c r="V6" s="17"/>
    </row>
    <row r="7" s="19" customFormat="true" ht="13.8" hidden="false" customHeight="false" outlineLevel="0" collapsed="false">
      <c r="A7" s="19" t="s">
        <v>11</v>
      </c>
      <c r="B7" s="20"/>
      <c r="C7" s="21" t="n">
        <v>0.06</v>
      </c>
      <c r="D7" s="21"/>
      <c r="E7" s="21"/>
      <c r="F7" s="21"/>
      <c r="G7" s="21" t="n">
        <v>0.1</v>
      </c>
      <c r="H7" s="21"/>
      <c r="I7" s="21"/>
      <c r="J7" s="21"/>
      <c r="K7" s="21" t="n">
        <v>0.15</v>
      </c>
      <c r="L7" s="21"/>
      <c r="M7" s="21"/>
      <c r="N7" s="21"/>
      <c r="O7" s="21" t="n">
        <v>0.2</v>
      </c>
      <c r="P7" s="21"/>
      <c r="Q7" s="21"/>
      <c r="R7" s="21"/>
      <c r="S7" s="21" t="n">
        <v>0.3</v>
      </c>
      <c r="T7" s="21"/>
      <c r="U7" s="21"/>
      <c r="V7" s="21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3.8" hidden="false" customHeight="false" outlineLevel="0" collapsed="false">
      <c r="A8" s="1" t="s">
        <v>12</v>
      </c>
      <c r="B8" s="12"/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12" t="n">
        <v>1.33</v>
      </c>
      <c r="T8" s="13" t="n">
        <v>0.4</v>
      </c>
      <c r="U8" s="22" t="n">
        <f aca="false">$S$7*T8</f>
        <v>0.12</v>
      </c>
      <c r="V8" s="23" t="n">
        <f aca="false">$C$5/U8</f>
        <v>30</v>
      </c>
    </row>
    <row r="9" customFormat="false" ht="13.8" hidden="false" customHeight="false" outlineLevel="0" collapsed="false">
      <c r="A9" s="1" t="s">
        <v>8</v>
      </c>
      <c r="B9" s="12"/>
      <c r="C9" s="24" t="n">
        <f aca="false">D9/$C$7</f>
        <v>6.66666666666667</v>
      </c>
      <c r="D9" s="13" t="n">
        <v>0.4</v>
      </c>
      <c r="E9" s="25" t="n">
        <f aca="false">$C$7*D9</f>
        <v>0.024</v>
      </c>
      <c r="F9" s="26" t="n">
        <f aca="false">$C$5/E9</f>
        <v>150</v>
      </c>
      <c r="G9" s="27" t="n">
        <v>4</v>
      </c>
      <c r="H9" s="13" t="n">
        <v>0.4</v>
      </c>
      <c r="I9" s="25" t="n">
        <f aca="false">$G$7*H9</f>
        <v>0.04</v>
      </c>
      <c r="J9" s="26" t="n">
        <f aca="false">$C$5/I9</f>
        <v>90</v>
      </c>
      <c r="K9" s="24" t="n">
        <f aca="false">L9/$K$7</f>
        <v>2.66666666666667</v>
      </c>
      <c r="L9" s="7" t="n">
        <v>0.4</v>
      </c>
      <c r="M9" s="25" t="n">
        <f aca="false">$K$7*L9</f>
        <v>0.06</v>
      </c>
      <c r="N9" s="23" t="n">
        <f aca="false">$C$5/M9</f>
        <v>60</v>
      </c>
      <c r="O9" s="24" t="n">
        <v>2</v>
      </c>
      <c r="P9" s="7" t="n">
        <f aca="false">O$7*$O9</f>
        <v>0.4</v>
      </c>
      <c r="Q9" s="25" t="n">
        <f aca="false">$O$7*P9</f>
        <v>0.08</v>
      </c>
      <c r="R9" s="23" t="n">
        <f aca="false">$C$5/Q9</f>
        <v>45</v>
      </c>
      <c r="S9" s="12"/>
      <c r="T9" s="0"/>
      <c r="U9" s="22"/>
      <c r="V9" s="23"/>
    </row>
    <row r="10" customFormat="false" ht="13.8" hidden="false" customHeight="false" outlineLevel="0" collapsed="false">
      <c r="C10" s="25" t="s">
        <v>13</v>
      </c>
      <c r="D10" s="2" t="s">
        <v>14</v>
      </c>
      <c r="E10" s="2" t="s">
        <v>15</v>
      </c>
      <c r="F10" s="2" t="s">
        <v>16</v>
      </c>
      <c r="G10" s="25" t="s">
        <v>13</v>
      </c>
      <c r="H10" s="2" t="s">
        <v>14</v>
      </c>
      <c r="I10" s="2" t="s">
        <v>15</v>
      </c>
      <c r="J10" s="2" t="s">
        <v>16</v>
      </c>
      <c r="K10" s="28" t="s">
        <v>13</v>
      </c>
      <c r="L10" s="2" t="s">
        <v>14</v>
      </c>
      <c r="M10" s="2" t="s">
        <v>15</v>
      </c>
      <c r="N10" s="29" t="s">
        <v>16</v>
      </c>
      <c r="O10" s="28" t="s">
        <v>13</v>
      </c>
      <c r="P10" s="2" t="s">
        <v>14</v>
      </c>
      <c r="Q10" s="2" t="s">
        <v>15</v>
      </c>
      <c r="R10" s="29" t="s">
        <v>16</v>
      </c>
      <c r="S10" s="28" t="s">
        <v>13</v>
      </c>
      <c r="T10" s="2" t="s">
        <v>14</v>
      </c>
      <c r="U10" s="2" t="s">
        <v>15</v>
      </c>
      <c r="V10" s="29" t="s">
        <v>16</v>
      </c>
    </row>
    <row r="11" customFormat="false" ht="13.8" hidden="false" customHeight="false" outlineLevel="0" collapsed="false">
      <c r="G11" s="27"/>
      <c r="H11" s="27"/>
      <c r="I11" s="27"/>
      <c r="J11" s="27"/>
      <c r="K11" s="27"/>
      <c r="L11" s="30"/>
      <c r="M11" s="30"/>
      <c r="N11" s="30"/>
      <c r="O11" s="27"/>
      <c r="P11" s="27"/>
      <c r="Q11" s="27"/>
      <c r="R11" s="27"/>
      <c r="S11" s="27"/>
      <c r="T11" s="27"/>
      <c r="U11" s="27"/>
      <c r="V11" s="31"/>
    </row>
    <row r="12" customFormat="false" ht="13.8" hidden="false" customHeight="false" outlineLevel="0" collapsed="false">
      <c r="A12" s="1" t="s">
        <v>17</v>
      </c>
      <c r="G12" s="27"/>
      <c r="H12" s="27"/>
      <c r="I12" s="27"/>
      <c r="J12" s="27"/>
      <c r="K12" s="27"/>
      <c r="L12" s="30"/>
      <c r="M12" s="30"/>
      <c r="N12" s="30"/>
      <c r="O12" s="27"/>
      <c r="P12" s="27"/>
      <c r="Q12" s="27"/>
      <c r="R12" s="27"/>
      <c r="S12" s="27"/>
      <c r="T12" s="27"/>
      <c r="U12" s="27"/>
      <c r="V12" s="31"/>
    </row>
    <row r="13" customFormat="false" ht="13.8" hidden="false" customHeight="false" outlineLevel="0" collapsed="false">
      <c r="G13" s="27"/>
      <c r="H13" s="27"/>
      <c r="I13" s="27"/>
      <c r="J13" s="27"/>
      <c r="K13" s="27"/>
      <c r="L13" s="30"/>
      <c r="M13" s="30"/>
      <c r="N13" s="30"/>
      <c r="O13" s="27"/>
      <c r="P13" s="27"/>
      <c r="Q13" s="27"/>
      <c r="R13" s="27"/>
      <c r="S13" s="27"/>
      <c r="T13" s="27"/>
      <c r="U13" s="27"/>
      <c r="V13" s="31"/>
    </row>
    <row r="14" customFormat="false" ht="13.8" hidden="false" customHeight="false" outlineLevel="0" collapsed="false">
      <c r="G14" s="27"/>
      <c r="H14" s="27"/>
      <c r="I14" s="27"/>
      <c r="J14" s="27"/>
      <c r="K14" s="13"/>
      <c r="L14" s="2"/>
      <c r="M14" s="2"/>
      <c r="N14" s="2"/>
      <c r="O14" s="27"/>
      <c r="P14" s="27"/>
      <c r="Q14" s="27"/>
      <c r="R14" s="27"/>
      <c r="S14" s="27"/>
      <c r="T14" s="27"/>
      <c r="U14" s="27"/>
      <c r="V14" s="31"/>
    </row>
    <row r="15" customFormat="false" ht="14.4" hidden="false" customHeight="true" outlineLevel="0" collapsed="false">
      <c r="G15" s="25"/>
      <c r="K15" s="7"/>
      <c r="L15" s="6"/>
      <c r="M15" s="6"/>
      <c r="N15" s="6"/>
    </row>
    <row r="16" customFormat="false" ht="13.8" hidden="false" customHeight="false" outlineLevel="0" collapsed="false">
      <c r="G16" s="25"/>
      <c r="H16" s="32"/>
      <c r="I16" s="32"/>
      <c r="J16" s="32"/>
      <c r="O16" s="2"/>
      <c r="P16" s="25"/>
      <c r="Q16" s="25"/>
      <c r="R16" s="25"/>
      <c r="S16" s="25"/>
      <c r="T16" s="25"/>
      <c r="U16" s="25"/>
      <c r="V16" s="29"/>
    </row>
    <row r="17" customFormat="false" ht="13.8" hidden="false" customHeight="false" outlineLevel="0" collapsed="false">
      <c r="G17" s="25"/>
      <c r="H17" s="32"/>
      <c r="I17" s="32"/>
      <c r="J17" s="32"/>
      <c r="K17" s="1"/>
      <c r="O17" s="2"/>
      <c r="P17" s="25"/>
      <c r="Q17" s="25"/>
      <c r="R17" s="25"/>
      <c r="S17" s="25"/>
      <c r="T17" s="25"/>
      <c r="U17" s="25"/>
      <c r="V17" s="29"/>
    </row>
    <row r="18" customFormat="false" ht="13.8" hidden="false" customHeight="false" outlineLevel="0" collapsed="false">
      <c r="G18" s="32"/>
      <c r="H18" s="32"/>
      <c r="I18" s="32"/>
      <c r="J18" s="32"/>
      <c r="O18" s="2"/>
      <c r="P18" s="25"/>
      <c r="Q18" s="25"/>
      <c r="R18" s="25"/>
      <c r="S18" s="25"/>
      <c r="T18" s="25"/>
      <c r="U18" s="25"/>
      <c r="V18" s="29"/>
    </row>
    <row r="19" customFormat="false" ht="13.8" hidden="false" customHeight="false" outlineLevel="0" collapsed="false">
      <c r="B19" s="33"/>
      <c r="C19" s="33"/>
      <c r="D19" s="33"/>
      <c r="E19" s="33"/>
      <c r="F19" s="33"/>
      <c r="G19" s="32"/>
      <c r="H19" s="32"/>
      <c r="I19" s="32"/>
      <c r="J19" s="32"/>
      <c r="K19" s="32"/>
      <c r="L19" s="2"/>
      <c r="M19" s="2"/>
      <c r="N19" s="2"/>
      <c r="O19" s="2"/>
      <c r="P19" s="25"/>
      <c r="Q19" s="25"/>
      <c r="R19" s="25"/>
      <c r="S19" s="25"/>
      <c r="T19" s="25"/>
      <c r="U19" s="25"/>
      <c r="V19" s="29"/>
    </row>
    <row r="20" customFormat="false" ht="13.8" hidden="false" customHeight="false" outlineLevel="0" collapsed="false">
      <c r="A20" s="34"/>
      <c r="B20" s="6"/>
      <c r="C20" s="6"/>
      <c r="D20" s="6"/>
      <c r="E20" s="6"/>
      <c r="F20" s="6"/>
      <c r="G20" s="32"/>
      <c r="R20" s="25"/>
      <c r="S20" s="25"/>
      <c r="T20" s="25"/>
      <c r="U20" s="25"/>
      <c r="V20" s="29"/>
    </row>
    <row r="21" customFormat="false" ht="13.8" hidden="false" customHeight="false" outlineLevel="0" collapsed="false">
      <c r="A21" s="35"/>
      <c r="G21" s="32"/>
      <c r="R21" s="25"/>
      <c r="S21" s="25"/>
      <c r="T21" s="25"/>
      <c r="U21" s="25"/>
      <c r="V21" s="29"/>
    </row>
    <row r="22" customFormat="false" ht="13.8" hidden="false" customHeight="false" outlineLevel="0" collapsed="false">
      <c r="A22" s="35"/>
      <c r="J22" s="0"/>
    </row>
    <row r="23" customFormat="false" ht="13.8" hidden="false" customHeight="false" outlineLevel="0" collapsed="false">
      <c r="A23" s="35"/>
      <c r="H23" s="3" t="s">
        <v>18</v>
      </c>
      <c r="I23" s="25" t="n">
        <v>30</v>
      </c>
      <c r="J23" s="3" t="s">
        <v>19</v>
      </c>
    </row>
    <row r="24" customFormat="false" ht="13.8" hidden="false" customHeight="false" outlineLevel="0" collapsed="false">
      <c r="A24" s="35"/>
      <c r="I24" s="25" t="n">
        <v>60</v>
      </c>
      <c r="J24" s="3" t="s">
        <v>20</v>
      </c>
    </row>
    <row r="25" customFormat="false" ht="13.8" hidden="false" customHeight="false" outlineLevel="0" collapsed="false">
      <c r="A25" s="36"/>
      <c r="G25" s="37"/>
      <c r="I25" s="25" t="n">
        <v>120</v>
      </c>
      <c r="J25" s="3" t="s">
        <v>21</v>
      </c>
      <c r="R25" s="37"/>
      <c r="S25" s="37"/>
      <c r="T25" s="37"/>
      <c r="U25" s="37"/>
      <c r="V25" s="38"/>
    </row>
    <row r="26" customFormat="false" ht="13.8" hidden="false" customHeight="false" outlineLevel="0" collapsed="false">
      <c r="A26" s="36"/>
      <c r="G26" s="37"/>
      <c r="R26" s="37"/>
      <c r="S26" s="37"/>
      <c r="T26" s="37"/>
      <c r="U26" s="37"/>
      <c r="V26" s="38"/>
    </row>
    <row r="27" customFormat="false" ht="13.8" hidden="false" customHeight="false" outlineLevel="0" collapsed="false">
      <c r="G27" s="32"/>
    </row>
    <row r="28" customFormat="false" ht="13.8" hidden="false" customHeight="false" outlineLevel="0" collapsed="false">
      <c r="A28" s="39"/>
      <c r="B28" s="6"/>
      <c r="C28" s="6"/>
      <c r="D28" s="6"/>
      <c r="E28" s="6"/>
      <c r="F28" s="6"/>
      <c r="G28" s="32"/>
    </row>
    <row r="29" customFormat="false" ht="13.8" hidden="false" customHeight="false" outlineLevel="0" collapsed="false">
      <c r="A29" s="36"/>
      <c r="B29" s="40"/>
      <c r="C29" s="40"/>
      <c r="D29" s="40"/>
      <c r="E29" s="40"/>
      <c r="F29" s="40"/>
      <c r="G29" s="32"/>
    </row>
    <row r="30" customFormat="false" ht="13.8" hidden="false" customHeight="false" outlineLevel="0" collapsed="false">
      <c r="A30" s="36"/>
      <c r="B30" s="40"/>
      <c r="C30" s="7" t="n">
        <v>2.4</v>
      </c>
      <c r="D30" s="41" t="s">
        <v>22</v>
      </c>
      <c r="E30" s="41"/>
      <c r="F30" s="41"/>
      <c r="G30" s="9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</row>
    <row r="31" customFormat="false" ht="13.8" hidden="false" customHeight="false" outlineLevel="0" collapsed="false">
      <c r="C31" s="17" t="s">
        <v>6</v>
      </c>
      <c r="D31" s="17"/>
      <c r="E31" s="17"/>
      <c r="F31" s="17"/>
      <c r="G31" s="17" t="s">
        <v>7</v>
      </c>
      <c r="H31" s="17"/>
      <c r="I31" s="17"/>
      <c r="J31" s="17"/>
      <c r="K31" s="18" t="s">
        <v>8</v>
      </c>
      <c r="L31" s="18"/>
      <c r="M31" s="18"/>
      <c r="N31" s="18"/>
      <c r="O31" s="18" t="s">
        <v>9</v>
      </c>
      <c r="P31" s="18"/>
      <c r="Q31" s="18"/>
      <c r="R31" s="18"/>
      <c r="S31" s="17" t="s">
        <v>10</v>
      </c>
      <c r="T31" s="17"/>
      <c r="U31" s="17"/>
      <c r="V31" s="17"/>
    </row>
    <row r="32" customFormat="false" ht="13.8" hidden="false" customHeight="false" outlineLevel="0" collapsed="false">
      <c r="A32" s="42"/>
      <c r="B32" s="6"/>
      <c r="C32" s="21" t="n">
        <v>0.06</v>
      </c>
      <c r="D32" s="21"/>
      <c r="E32" s="21"/>
      <c r="F32" s="21"/>
      <c r="G32" s="21" t="n">
        <v>0.1</v>
      </c>
      <c r="H32" s="21"/>
      <c r="I32" s="21"/>
      <c r="J32" s="21"/>
      <c r="K32" s="21" t="n">
        <v>0.15</v>
      </c>
      <c r="L32" s="21"/>
      <c r="M32" s="21"/>
      <c r="N32" s="21"/>
      <c r="O32" s="21" t="n">
        <v>0.2</v>
      </c>
      <c r="P32" s="21"/>
      <c r="Q32" s="21"/>
      <c r="R32" s="21"/>
      <c r="S32" s="21" t="n">
        <v>0.3</v>
      </c>
      <c r="T32" s="21"/>
      <c r="U32" s="21"/>
      <c r="V32" s="21"/>
    </row>
    <row r="33" customFormat="false" ht="13.8" hidden="false" customHeight="false" outlineLevel="0" collapsed="false">
      <c r="A33" s="35"/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12" t="n">
        <v>1.33</v>
      </c>
      <c r="T33" s="13" t="n">
        <v>0.4</v>
      </c>
      <c r="U33" s="22" t="n">
        <f aca="false">$S$7*T33</f>
        <v>0.12</v>
      </c>
      <c r="V33" s="26" t="n">
        <f aca="false">$C$30/U33</f>
        <v>20</v>
      </c>
    </row>
    <row r="34" customFormat="false" ht="13.8" hidden="false" customHeight="false" outlineLevel="0" collapsed="false">
      <c r="A34" s="32"/>
      <c r="B34" s="40"/>
      <c r="C34" s="24" t="n">
        <f aca="false">D34/$C$7</f>
        <v>6.66666666666667</v>
      </c>
      <c r="D34" s="13" t="n">
        <v>0.4</v>
      </c>
      <c r="E34" s="25" t="n">
        <f aca="false">$C$7*D34</f>
        <v>0.024</v>
      </c>
      <c r="F34" s="26" t="n">
        <f aca="false">$C$30/E34</f>
        <v>100</v>
      </c>
      <c r="G34" s="27" t="n">
        <v>4</v>
      </c>
      <c r="H34" s="13" t="n">
        <v>0.4</v>
      </c>
      <c r="I34" s="25" t="n">
        <f aca="false">$G$7*H34</f>
        <v>0.04</v>
      </c>
      <c r="J34" s="26" t="n">
        <f aca="false">$C$30/I34</f>
        <v>60</v>
      </c>
      <c r="K34" s="24" t="n">
        <f aca="false">L34/$K$7</f>
        <v>2.66666666666667</v>
      </c>
      <c r="L34" s="7" t="n">
        <v>0.4</v>
      </c>
      <c r="M34" s="25" t="n">
        <f aca="false">$K$7*L34</f>
        <v>0.06</v>
      </c>
      <c r="N34" s="26" t="n">
        <f aca="false">$C$30/M34</f>
        <v>40</v>
      </c>
      <c r="O34" s="24" t="n">
        <v>2</v>
      </c>
      <c r="P34" s="7" t="n">
        <f aca="false">O$7*$O34</f>
        <v>0.4</v>
      </c>
      <c r="Q34" s="25" t="n">
        <f aca="false">$O$7*P34</f>
        <v>0.08</v>
      </c>
      <c r="R34" s="26" t="n">
        <f aca="false">$C$30/Q34</f>
        <v>30</v>
      </c>
      <c r="S34" s="12"/>
      <c r="T34" s="0"/>
      <c r="U34" s="22"/>
      <c r="V34" s="26"/>
    </row>
    <row r="35" customFormat="false" ht="13.8" hidden="false" customHeight="false" outlineLevel="0" collapsed="false">
      <c r="A35" s="35"/>
      <c r="B35" s="43"/>
      <c r="C35" s="25" t="s">
        <v>13</v>
      </c>
      <c r="D35" s="2" t="s">
        <v>14</v>
      </c>
      <c r="E35" s="2" t="s">
        <v>15</v>
      </c>
      <c r="F35" s="2" t="s">
        <v>16</v>
      </c>
      <c r="G35" s="25" t="s">
        <v>13</v>
      </c>
      <c r="H35" s="2" t="s">
        <v>14</v>
      </c>
      <c r="I35" s="2" t="s">
        <v>15</v>
      </c>
      <c r="J35" s="2" t="s">
        <v>16</v>
      </c>
      <c r="K35" s="28" t="s">
        <v>13</v>
      </c>
      <c r="L35" s="2" t="s">
        <v>14</v>
      </c>
      <c r="M35" s="2" t="s">
        <v>15</v>
      </c>
      <c r="N35" s="29" t="s">
        <v>16</v>
      </c>
      <c r="O35" s="28" t="s">
        <v>13</v>
      </c>
      <c r="P35" s="2" t="s">
        <v>14</v>
      </c>
      <c r="Q35" s="2" t="s">
        <v>15</v>
      </c>
      <c r="R35" s="29" t="s">
        <v>16</v>
      </c>
      <c r="S35" s="28" t="s">
        <v>13</v>
      </c>
      <c r="T35" s="2" t="s">
        <v>14</v>
      </c>
      <c r="U35" s="2" t="s">
        <v>15</v>
      </c>
      <c r="V35" s="29" t="s">
        <v>16</v>
      </c>
    </row>
    <row r="36" customFormat="false" ht="13.8" hidden="false" customHeight="false" outlineLevel="0" collapsed="false">
      <c r="G36" s="32"/>
      <c r="H36" s="32"/>
      <c r="I36" s="32"/>
      <c r="J36" s="32"/>
      <c r="K36" s="32"/>
      <c r="L36" s="44"/>
      <c r="M36" s="44"/>
      <c r="N36" s="44"/>
      <c r="O36" s="44"/>
      <c r="P36" s="45"/>
      <c r="Q36" s="45"/>
      <c r="R36" s="45"/>
      <c r="S36" s="45"/>
    </row>
    <row r="37" customFormat="false" ht="13.8" hidden="false" customHeight="false" outlineLevel="0" collapsed="false">
      <c r="G37" s="32"/>
      <c r="H37" s="32"/>
      <c r="I37" s="32"/>
      <c r="J37" s="32"/>
      <c r="K37" s="32"/>
      <c r="L37" s="44"/>
      <c r="M37" s="44"/>
      <c r="N37" s="44"/>
      <c r="O37" s="46" t="s">
        <v>23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0">
    <mergeCell ref="C6:F6"/>
    <mergeCell ref="G6:J6"/>
    <mergeCell ref="K6:N6"/>
    <mergeCell ref="O6:R6"/>
    <mergeCell ref="S6:V6"/>
    <mergeCell ref="C7:F7"/>
    <mergeCell ref="G7:J7"/>
    <mergeCell ref="K7:N7"/>
    <mergeCell ref="O7:R7"/>
    <mergeCell ref="S7:V7"/>
    <mergeCell ref="C31:F31"/>
    <mergeCell ref="G31:J31"/>
    <mergeCell ref="K31:N31"/>
    <mergeCell ref="O31:R31"/>
    <mergeCell ref="S31:V31"/>
    <mergeCell ref="C32:F32"/>
    <mergeCell ref="G32:J32"/>
    <mergeCell ref="K32:N32"/>
    <mergeCell ref="O32:R32"/>
    <mergeCell ref="S32:V32"/>
  </mergeCells>
  <conditionalFormatting sqref="S8:S9 G9">
    <cfRule type="cellIs" priority="2" operator="greaterThan" aboveAverage="0" equalAverage="0" bottom="0" percent="0" rank="0" text="" dxfId="0">
      <formula>4</formula>
    </cfRule>
  </conditionalFormatting>
  <conditionalFormatting sqref="T8">
    <cfRule type="cellIs" priority="3" operator="lessThan" aboveAverage="0" equalAverage="0" bottom="0" percent="0" rank="0" text="" dxfId="1">
      <formula>$C$2</formula>
    </cfRule>
    <cfRule type="cellIs" priority="4" operator="greaterThan" aboveAverage="0" equalAverage="0" bottom="0" percent="0" rank="0" text="" dxfId="2">
      <formula>$C$4</formula>
    </cfRule>
  </conditionalFormatting>
  <conditionalFormatting sqref="O9">
    <cfRule type="cellIs" priority="5" operator="greaterThan" aboveAverage="0" equalAverage="0" bottom="0" percent="0" rank="0" text="" dxfId="0">
      <formula>4</formula>
    </cfRule>
  </conditionalFormatting>
  <conditionalFormatting sqref="P9">
    <cfRule type="cellIs" priority="6" operator="lessThan" aboveAverage="0" equalAverage="0" bottom="0" percent="0" rank="0" text="" dxfId="1">
      <formula>$C$2</formula>
    </cfRule>
    <cfRule type="cellIs" priority="7" operator="greaterThan" aboveAverage="0" equalAverage="0" bottom="0" percent="0" rank="0" text="" dxfId="2">
      <formula>$C$4</formula>
    </cfRule>
  </conditionalFormatting>
  <conditionalFormatting sqref="K9">
    <cfRule type="cellIs" priority="8" operator="greaterThan" aboveAverage="0" equalAverage="0" bottom="0" percent="0" rank="0" text="" dxfId="0">
      <formula>4</formula>
    </cfRule>
  </conditionalFormatting>
  <conditionalFormatting sqref="L9">
    <cfRule type="cellIs" priority="9" operator="lessThan" aboveAverage="0" equalAverage="0" bottom="0" percent="0" rank="0" text="" dxfId="1">
      <formula>$C$2</formula>
    </cfRule>
    <cfRule type="cellIs" priority="10" operator="greaterThan" aboveAverage="0" equalAverage="0" bottom="0" percent="0" rank="0" text="" dxfId="2">
      <formula>$C$4</formula>
    </cfRule>
  </conditionalFormatting>
  <conditionalFormatting sqref="H9">
    <cfRule type="cellIs" priority="11" operator="lessThan" aboveAverage="0" equalAverage="0" bottom="0" percent="0" rank="0" text="" dxfId="1">
      <formula>$C$2</formula>
    </cfRule>
    <cfRule type="cellIs" priority="12" operator="greaterThan" aboveAverage="0" equalAverage="0" bottom="0" percent="0" rank="0" text="" dxfId="2">
      <formula>$C$4</formula>
    </cfRule>
  </conditionalFormatting>
  <conditionalFormatting sqref="D9">
    <cfRule type="cellIs" priority="13" operator="lessThan" aboveAverage="0" equalAverage="0" bottom="0" percent="0" rank="0" text="" dxfId="1">
      <formula>$C$2</formula>
    </cfRule>
    <cfRule type="cellIs" priority="14" operator="greaterThan" aboveAverage="0" equalAverage="0" bottom="0" percent="0" rank="0" text="" dxfId="2">
      <formula>$C$4</formula>
    </cfRule>
  </conditionalFormatting>
  <conditionalFormatting sqref="C9">
    <cfRule type="cellIs" priority="15" operator="greaterThan" aboveAverage="0" equalAverage="0" bottom="0" percent="0" rank="0" text="" dxfId="0">
      <formula>4</formula>
    </cfRule>
  </conditionalFormatting>
  <conditionalFormatting sqref="S33:S34 G34">
    <cfRule type="cellIs" priority="16" operator="greaterThan" aboveAverage="0" equalAverage="0" bottom="0" percent="0" rank="0" text="" dxfId="0">
      <formula>4</formula>
    </cfRule>
  </conditionalFormatting>
  <conditionalFormatting sqref="T33">
    <cfRule type="cellIs" priority="17" operator="lessThan" aboveAverage="0" equalAverage="0" bottom="0" percent="0" rank="0" text="" dxfId="1">
      <formula>$C$2</formula>
    </cfRule>
    <cfRule type="cellIs" priority="18" operator="greaterThan" aboveAverage="0" equalAverage="0" bottom="0" percent="0" rank="0" text="" dxfId="2">
      <formula>$C$4</formula>
    </cfRule>
  </conditionalFormatting>
  <conditionalFormatting sqref="O34">
    <cfRule type="cellIs" priority="19" operator="greaterThan" aboveAverage="0" equalAverage="0" bottom="0" percent="0" rank="0" text="" dxfId="0">
      <formula>4</formula>
    </cfRule>
  </conditionalFormatting>
  <conditionalFormatting sqref="P34">
    <cfRule type="cellIs" priority="20" operator="lessThan" aboveAverage="0" equalAverage="0" bottom="0" percent="0" rank="0" text="" dxfId="1">
      <formula>$C$2</formula>
    </cfRule>
    <cfRule type="cellIs" priority="21" operator="greaterThan" aboveAverage="0" equalAverage="0" bottom="0" percent="0" rank="0" text="" dxfId="2">
      <formula>$C$4</formula>
    </cfRule>
  </conditionalFormatting>
  <conditionalFormatting sqref="K34">
    <cfRule type="cellIs" priority="22" operator="greaterThan" aboveAverage="0" equalAverage="0" bottom="0" percent="0" rank="0" text="" dxfId="0">
      <formula>4</formula>
    </cfRule>
  </conditionalFormatting>
  <conditionalFormatting sqref="L34">
    <cfRule type="cellIs" priority="23" operator="lessThan" aboveAverage="0" equalAverage="0" bottom="0" percent="0" rank="0" text="" dxfId="1">
      <formula>$C$2</formula>
    </cfRule>
    <cfRule type="cellIs" priority="24" operator="greaterThan" aboveAverage="0" equalAverage="0" bottom="0" percent="0" rank="0" text="" dxfId="2">
      <formula>$C$4</formula>
    </cfRule>
  </conditionalFormatting>
  <conditionalFormatting sqref="H34">
    <cfRule type="cellIs" priority="25" operator="lessThan" aboveAverage="0" equalAverage="0" bottom="0" percent="0" rank="0" text="" dxfId="1">
      <formula>$C$2</formula>
    </cfRule>
    <cfRule type="cellIs" priority="26" operator="greaterThan" aboveAverage="0" equalAverage="0" bottom="0" percent="0" rank="0" text="" dxfId="2">
      <formula>$C$4</formula>
    </cfRule>
  </conditionalFormatting>
  <conditionalFormatting sqref="D34">
    <cfRule type="cellIs" priority="27" operator="lessThan" aboveAverage="0" equalAverage="0" bottom="0" percent="0" rank="0" text="" dxfId="1">
      <formula>$C$2</formula>
    </cfRule>
    <cfRule type="cellIs" priority="28" operator="greaterThan" aboveAverage="0" equalAverage="0" bottom="0" percent="0" rank="0" text="" dxfId="2">
      <formula>$C$4</formula>
    </cfRule>
  </conditionalFormatting>
  <conditionalFormatting sqref="C34">
    <cfRule type="cellIs" priority="29" operator="greaterThan" aboveAverage="0" equalAverage="0" bottom="0" percent="0" rank="0" text="" dxfId="0">
      <formula>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E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0" topLeftCell="O1" activePane="topRight" state="frozen"/>
      <selection pane="topLeft" activeCell="A1" activeCellId="0" sqref="A1"/>
      <selection pane="topRight" activeCell="AD29" activeCellId="0" sqref="AD29"/>
    </sheetView>
  </sheetViews>
  <sheetFormatPr defaultRowHeight="14.4" zeroHeight="false" outlineLevelRow="0" outlineLevelCol="0"/>
  <cols>
    <col collapsed="false" customWidth="true" hidden="false" outlineLevel="0" max="1" min="1" style="1" width="22.78"/>
    <col collapsed="false" customWidth="true" hidden="false" outlineLevel="0" max="2" min="2" style="2" width="8.21"/>
    <col collapsed="false" customWidth="true" hidden="false" outlineLevel="0" max="3" min="3" style="2" width="9.56"/>
    <col collapsed="false" customWidth="true" hidden="false" outlineLevel="0" max="15" min="4" style="2" width="9.66"/>
    <col collapsed="false" customWidth="true" hidden="false" outlineLevel="0" max="17" min="16" style="1" width="11.11"/>
    <col collapsed="false" customWidth="true" hidden="false" outlineLevel="0" max="18" min="18" style="4" width="11.11"/>
    <col collapsed="false" customWidth="true" hidden="false" outlineLevel="0" max="23" min="19" style="3" width="11.11"/>
    <col collapsed="false" customWidth="true" hidden="false" outlineLevel="0" max="27" min="24" style="1" width="11.11"/>
    <col collapsed="false" customWidth="true" hidden="false" outlineLevel="0" max="33" min="28" style="3" width="11.11"/>
    <col collapsed="false" customWidth="true" hidden="false" outlineLevel="0" max="34" min="34" style="4" width="11.11"/>
    <col collapsed="false" customWidth="true" hidden="false" outlineLevel="0" max="35" min="35" style="3" width="11.11"/>
    <col collapsed="false" customWidth="true" hidden="false" outlineLevel="0" max="57" min="36" style="1" width="11.11"/>
    <col collapsed="false" customWidth="true" hidden="false" outlineLevel="0" max="58" min="58" style="4" width="11.11"/>
    <col collapsed="false" customWidth="true" hidden="false" outlineLevel="0" max="1025" min="59" style="1" width="8.89"/>
  </cols>
  <sheetData>
    <row r="1" s="5" customFormat="true" ht="14.4" hidden="false" customHeight="false" outlineLevel="0" collapsed="false">
      <c r="A1" s="5" t="s">
        <v>0</v>
      </c>
      <c r="B1" s="6"/>
      <c r="C1" s="7" t="n">
        <v>0.3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47" t="n">
        <v>0.4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 t="n">
        <v>0.5</v>
      </c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K1" s="7" t="n">
        <v>1.2</v>
      </c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P1" s="7" t="n">
        <v>0.6</v>
      </c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</row>
    <row r="2" customFormat="false" ht="14.4" hidden="false" customHeight="false" outlineLevel="0" collapsed="false">
      <c r="A2" s="1" t="s">
        <v>1</v>
      </c>
      <c r="B2" s="12" t="n">
        <v>0.5</v>
      </c>
      <c r="C2" s="25" t="n">
        <f aca="false">$C$1*B2</f>
        <v>0.15</v>
      </c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48" t="n">
        <f aca="false">$S$1*B2</f>
        <v>0.2</v>
      </c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9" t="n">
        <f aca="false">AI1*B2</f>
        <v>0.25</v>
      </c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K2" s="13" t="n">
        <f aca="false">BK1*B2</f>
        <v>0.6</v>
      </c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P2" s="13" t="n">
        <f aca="false">CP1*B2</f>
        <v>0.3</v>
      </c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</row>
    <row r="3" customFormat="false" ht="14.4" hidden="false" customHeight="false" outlineLevel="0" collapsed="false">
      <c r="A3" s="1" t="s">
        <v>2</v>
      </c>
      <c r="B3" s="12" t="n">
        <v>0.8</v>
      </c>
      <c r="C3" s="25" t="n">
        <f aca="false">$C$1*B3</f>
        <v>0.24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48" t="n">
        <f aca="false">$S$1*B3</f>
        <v>0.32</v>
      </c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9" t="n">
        <f aca="false">AI1*B3</f>
        <v>0.4</v>
      </c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49"/>
      <c r="BE3" s="49"/>
      <c r="BF3" s="49"/>
      <c r="BK3" s="13" t="n">
        <f aca="false">BK1*B3</f>
        <v>0.96</v>
      </c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P3" s="13" t="n">
        <f aca="false">CP1*B3</f>
        <v>0.48</v>
      </c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</row>
    <row r="4" customFormat="false" ht="14.4" hidden="false" customHeight="false" outlineLevel="0" collapsed="false">
      <c r="A4" s="1" t="s">
        <v>3</v>
      </c>
      <c r="B4" s="12" t="n">
        <v>1.2</v>
      </c>
      <c r="C4" s="25" t="n">
        <f aca="false">$C$1*B4</f>
        <v>0.36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48" t="n">
        <f aca="false">$S$1*B4</f>
        <v>0.48</v>
      </c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9" t="n">
        <f aca="false">AI1*B4</f>
        <v>0.6</v>
      </c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  <c r="BA4" s="49"/>
      <c r="BB4" s="49"/>
      <c r="BC4" s="49"/>
      <c r="BD4" s="49"/>
      <c r="BE4" s="49"/>
      <c r="BF4" s="49"/>
      <c r="BK4" s="13" t="n">
        <f aca="false">BK1*B4</f>
        <v>1.44</v>
      </c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P4" s="13" t="n">
        <f aca="false">CP1*B4</f>
        <v>0.72</v>
      </c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</row>
    <row r="5" customFormat="false" ht="14.4" hidden="false" customHeight="false" outlineLevel="0" collapsed="false">
      <c r="A5" s="1" t="s">
        <v>4</v>
      </c>
      <c r="B5" s="12"/>
      <c r="C5" s="7" t="n">
        <v>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47" t="n">
        <v>3.6</v>
      </c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 t="n">
        <v>8</v>
      </c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K5" s="7" t="n">
        <v>12</v>
      </c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P5" s="7" t="n">
        <v>12</v>
      </c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</row>
    <row r="6" customFormat="false" ht="14.4" hidden="false" customHeight="false" outlineLevel="0" collapsed="false">
      <c r="A6" s="1" t="s">
        <v>5</v>
      </c>
      <c r="C6" s="50" t="n">
        <v>0.165</v>
      </c>
      <c r="D6" s="50"/>
      <c r="E6" s="50"/>
      <c r="F6" s="50"/>
      <c r="G6" s="51" t="n">
        <v>0.333</v>
      </c>
      <c r="H6" s="51"/>
      <c r="I6" s="51"/>
      <c r="J6" s="51"/>
      <c r="K6" s="52" t="n">
        <v>0.5</v>
      </c>
      <c r="L6" s="52"/>
      <c r="M6" s="52"/>
      <c r="N6" s="52"/>
      <c r="O6" s="51" t="n">
        <v>0.66669</v>
      </c>
      <c r="P6" s="51"/>
      <c r="Q6" s="51"/>
      <c r="R6" s="51"/>
      <c r="S6" s="17" t="n">
        <v>0.25</v>
      </c>
      <c r="T6" s="17"/>
      <c r="U6" s="17"/>
      <c r="V6" s="17"/>
      <c r="W6" s="18" t="n">
        <v>0.5</v>
      </c>
      <c r="X6" s="18"/>
      <c r="Y6" s="18"/>
      <c r="Z6" s="18"/>
      <c r="AA6" s="53" t="n">
        <v>0.625</v>
      </c>
      <c r="AB6" s="53"/>
      <c r="AC6" s="53"/>
      <c r="AD6" s="53"/>
      <c r="AE6" s="17" t="n">
        <v>0.75</v>
      </c>
      <c r="AF6" s="17"/>
      <c r="AG6" s="17"/>
      <c r="AH6" s="17"/>
      <c r="AI6" s="17" t="n">
        <v>0.2</v>
      </c>
      <c r="AJ6" s="17"/>
      <c r="AK6" s="17"/>
      <c r="AL6" s="17"/>
      <c r="AM6" s="17" t="n">
        <v>0.3</v>
      </c>
      <c r="AN6" s="17"/>
      <c r="AO6" s="17"/>
      <c r="AP6" s="17"/>
      <c r="AQ6" s="17" t="n">
        <v>0.4</v>
      </c>
      <c r="AR6" s="17"/>
      <c r="AS6" s="17"/>
      <c r="AT6" s="17"/>
      <c r="AU6" s="18" t="n">
        <v>0.5</v>
      </c>
      <c r="AV6" s="18"/>
      <c r="AW6" s="18"/>
      <c r="AX6" s="18"/>
      <c r="AY6" s="17" t="n">
        <v>0.6</v>
      </c>
      <c r="AZ6" s="17"/>
      <c r="BA6" s="17"/>
      <c r="BB6" s="17"/>
      <c r="BC6" s="31" t="n">
        <v>0.8</v>
      </c>
      <c r="BD6" s="31"/>
      <c r="BE6" s="31"/>
      <c r="BF6" s="31"/>
      <c r="BJ6" s="31"/>
      <c r="BK6" s="17" t="n">
        <v>0.25</v>
      </c>
      <c r="BL6" s="17"/>
      <c r="BM6" s="17"/>
      <c r="BN6" s="17"/>
      <c r="BO6" s="31" t="n">
        <v>0.333999999</v>
      </c>
      <c r="BP6" s="31"/>
      <c r="BQ6" s="31"/>
      <c r="BR6" s="31"/>
      <c r="BS6" s="17" t="n">
        <v>0.416666667</v>
      </c>
      <c r="BT6" s="17"/>
      <c r="BU6" s="17"/>
      <c r="BV6" s="17"/>
      <c r="BW6" s="27" t="n">
        <v>0.5</v>
      </c>
      <c r="BX6" s="27"/>
      <c r="BY6" s="27"/>
      <c r="BZ6" s="27"/>
      <c r="CA6" s="27" t="n">
        <v>0.625</v>
      </c>
      <c r="CB6" s="27"/>
      <c r="CC6" s="27"/>
      <c r="CD6" s="27"/>
      <c r="CP6" s="17" t="n">
        <v>0.333999999</v>
      </c>
      <c r="CQ6" s="17"/>
      <c r="CR6" s="17"/>
      <c r="CS6" s="17"/>
      <c r="CT6" s="17" t="n">
        <v>0.416666667</v>
      </c>
      <c r="CU6" s="17"/>
      <c r="CV6" s="17"/>
      <c r="CW6" s="17"/>
      <c r="CX6" s="27" t="n">
        <v>0.5</v>
      </c>
      <c r="CY6" s="27"/>
      <c r="CZ6" s="27"/>
      <c r="DA6" s="27"/>
      <c r="DB6" s="17" t="n">
        <v>0.625</v>
      </c>
      <c r="DC6" s="17"/>
      <c r="DD6" s="17"/>
      <c r="DE6" s="17"/>
    </row>
    <row r="7" s="19" customFormat="true" ht="14.4" hidden="false" customHeight="false" outlineLevel="0" collapsed="false">
      <c r="A7" s="19" t="s">
        <v>11</v>
      </c>
      <c r="B7" s="20"/>
      <c r="C7" s="54" t="n">
        <f aca="false">$C$1*C6</f>
        <v>0.0495</v>
      </c>
      <c r="D7" s="54"/>
      <c r="E7" s="54"/>
      <c r="F7" s="54"/>
      <c r="G7" s="21" t="n">
        <f aca="false">$C$1*G6</f>
        <v>0.0999</v>
      </c>
      <c r="H7" s="21"/>
      <c r="I7" s="21"/>
      <c r="J7" s="21"/>
      <c r="K7" s="55" t="n">
        <f aca="false">$C$1*K6</f>
        <v>0.15</v>
      </c>
      <c r="L7" s="55"/>
      <c r="M7" s="55"/>
      <c r="N7" s="55"/>
      <c r="O7" s="54" t="n">
        <f aca="false">$C$1*O6</f>
        <v>0.200007</v>
      </c>
      <c r="P7" s="54"/>
      <c r="Q7" s="54"/>
      <c r="R7" s="54"/>
      <c r="S7" s="21" t="n">
        <f aca="false">$S$1*S6</f>
        <v>0.1</v>
      </c>
      <c r="T7" s="21"/>
      <c r="U7" s="21"/>
      <c r="V7" s="21"/>
      <c r="W7" s="21" t="n">
        <f aca="false">$S$1*W6</f>
        <v>0.2</v>
      </c>
      <c r="X7" s="21"/>
      <c r="Y7" s="21"/>
      <c r="Z7" s="21"/>
      <c r="AA7" s="21" t="n">
        <f aca="false">$S$1*AA6</f>
        <v>0.25</v>
      </c>
      <c r="AB7" s="21"/>
      <c r="AC7" s="21"/>
      <c r="AD7" s="21"/>
      <c r="AE7" s="21" t="n">
        <f aca="false">$S$1*AE6</f>
        <v>0.3</v>
      </c>
      <c r="AF7" s="21"/>
      <c r="AG7" s="21"/>
      <c r="AH7" s="21"/>
      <c r="AI7" s="21" t="n">
        <f aca="false">$AI$1*AI6</f>
        <v>0.1</v>
      </c>
      <c r="AJ7" s="21"/>
      <c r="AK7" s="21"/>
      <c r="AL7" s="21"/>
      <c r="AM7" s="21" t="n">
        <f aca="false">$AI$1*AM6</f>
        <v>0.15</v>
      </c>
      <c r="AN7" s="21"/>
      <c r="AO7" s="21"/>
      <c r="AP7" s="21"/>
      <c r="AQ7" s="21" t="n">
        <f aca="false">$AI$1*AQ6</f>
        <v>0.2</v>
      </c>
      <c r="AR7" s="21"/>
      <c r="AS7" s="21"/>
      <c r="AT7" s="21"/>
      <c r="AU7" s="21" t="n">
        <f aca="false">$AI$1*AU6</f>
        <v>0.25</v>
      </c>
      <c r="AV7" s="21"/>
      <c r="AW7" s="21"/>
      <c r="AX7" s="21"/>
      <c r="AY7" s="21" t="n">
        <f aca="false">$AI$1*AY6</f>
        <v>0.3</v>
      </c>
      <c r="AZ7" s="21"/>
      <c r="BA7" s="21"/>
      <c r="BB7" s="21"/>
      <c r="BC7" s="54" t="n">
        <f aca="false">$AI$1*BC6</f>
        <v>0.4</v>
      </c>
      <c r="BD7" s="54"/>
      <c r="BE7" s="54"/>
      <c r="BF7" s="54"/>
      <c r="BJ7" s="56"/>
      <c r="BK7" s="57" t="n">
        <f aca="false">$BK$1*BK6</f>
        <v>0.3</v>
      </c>
      <c r="BL7" s="57"/>
      <c r="BM7" s="57"/>
      <c r="BN7" s="57"/>
      <c r="BO7" s="56" t="n">
        <v>0.4</v>
      </c>
      <c r="BP7" s="56"/>
      <c r="BQ7" s="56"/>
      <c r="BR7" s="56"/>
      <c r="BS7" s="57" t="n">
        <f aca="false">$BK$1*BS6</f>
        <v>0.5000000004</v>
      </c>
      <c r="BT7" s="57"/>
      <c r="BU7" s="57"/>
      <c r="BV7" s="57"/>
      <c r="BW7" s="58" t="n">
        <f aca="false">$BK$1*BW6</f>
        <v>0.6</v>
      </c>
      <c r="BX7" s="58"/>
      <c r="BY7" s="58"/>
      <c r="BZ7" s="58"/>
      <c r="CA7" s="58" t="n">
        <f aca="false">$BK$1*CA6</f>
        <v>0.75</v>
      </c>
      <c r="CB7" s="58"/>
      <c r="CC7" s="58"/>
      <c r="CD7" s="58"/>
      <c r="CP7" s="57" t="n">
        <v>0.1</v>
      </c>
      <c r="CQ7" s="57"/>
      <c r="CR7" s="57"/>
      <c r="CS7" s="57"/>
      <c r="CT7" s="57" t="n">
        <v>0.2</v>
      </c>
      <c r="CU7" s="57"/>
      <c r="CV7" s="57"/>
      <c r="CW7" s="57"/>
      <c r="CX7" s="58" t="n">
        <v>0.3</v>
      </c>
      <c r="CY7" s="58"/>
      <c r="CZ7" s="58"/>
      <c r="DA7" s="58"/>
      <c r="DB7" s="57" t="n">
        <v>0.4</v>
      </c>
      <c r="DC7" s="57"/>
      <c r="DD7" s="57"/>
      <c r="DE7" s="57"/>
    </row>
    <row r="8" customFormat="false" ht="13.8" hidden="false" customHeight="false" outlineLevel="0" collapsed="false">
      <c r="A8" s="1" t="s">
        <v>12</v>
      </c>
      <c r="B8" s="12"/>
      <c r="C8" s="27" t="n">
        <v>5</v>
      </c>
      <c r="D8" s="59" t="n">
        <f aca="false">C$7*$C8</f>
        <v>0.2475</v>
      </c>
      <c r="E8" s="60" t="n">
        <f aca="false">$C$7*D8</f>
        <v>0.01225125</v>
      </c>
      <c r="F8" s="23" t="n">
        <f aca="false">$C$5/E8</f>
        <v>326.497296194266</v>
      </c>
      <c r="G8" s="61" t="n">
        <v>2.4</v>
      </c>
      <c r="H8" s="59" t="n">
        <f aca="false">G$7*$G8</f>
        <v>0.23976</v>
      </c>
      <c r="I8" s="60" t="n">
        <f aca="false">$G$7*H8</f>
        <v>0.023952024</v>
      </c>
      <c r="J8" s="23" t="n">
        <f aca="false">$C$5/I8</f>
        <v>167.000500667501</v>
      </c>
      <c r="K8" s="24" t="n">
        <v>2</v>
      </c>
      <c r="L8" s="62" t="n">
        <f aca="false">K$7*$K8</f>
        <v>0.3</v>
      </c>
      <c r="M8" s="60" t="n">
        <f aca="false">$K$7*L8</f>
        <v>0.045</v>
      </c>
      <c r="N8" s="23" t="n">
        <f aca="false">$C$5/M8</f>
        <v>88.8888888888889</v>
      </c>
      <c r="O8" s="61" t="n">
        <v>1.75</v>
      </c>
      <c r="P8" s="59" t="n">
        <f aca="false">O$7*$O8</f>
        <v>0.35001225</v>
      </c>
      <c r="Q8" s="60" t="n">
        <f aca="false">$O$7*P8</f>
        <v>0.07000490008575</v>
      </c>
      <c r="R8" s="23" t="n">
        <f aca="false">$C$5/Q8</f>
        <v>57.1388573528473</v>
      </c>
      <c r="S8" s="27" t="n">
        <v>4</v>
      </c>
      <c r="T8" s="13" t="n">
        <f aca="false">S$7*$S8</f>
        <v>0.4</v>
      </c>
      <c r="U8" s="25" t="n">
        <f aca="false">$S$7*T8</f>
        <v>0.04</v>
      </c>
      <c r="V8" s="26" t="n">
        <f aca="false">$S$5/U8</f>
        <v>90</v>
      </c>
      <c r="W8" s="24" t="n">
        <v>2</v>
      </c>
      <c r="X8" s="7" t="n">
        <f aca="false">W$7*$W8</f>
        <v>0.4</v>
      </c>
      <c r="Y8" s="25" t="n">
        <f aca="false">$W$7*X8</f>
        <v>0.08</v>
      </c>
      <c r="Z8" s="23" t="n">
        <f aca="false">$S$5/Y8</f>
        <v>45</v>
      </c>
      <c r="AA8" s="12" t="n">
        <v>1.92</v>
      </c>
      <c r="AB8" s="13" t="n">
        <f aca="false">AA$7*$AA8</f>
        <v>0.48</v>
      </c>
      <c r="AC8" s="25" t="n">
        <f aca="false">$AA$7*AB8</f>
        <v>0.12</v>
      </c>
      <c r="AD8" s="23" t="n">
        <f aca="false">$S$5/AC8</f>
        <v>30</v>
      </c>
      <c r="AE8" s="12" t="n">
        <v>1.6</v>
      </c>
      <c r="AF8" s="13" t="n">
        <v>0.4</v>
      </c>
      <c r="AG8" s="22" t="n">
        <f aca="false">$AE$7*AF8</f>
        <v>0.12</v>
      </c>
      <c r="AH8" s="23" t="n">
        <f aca="false">$S$5/AG8</f>
        <v>30</v>
      </c>
      <c r="AI8" s="30" t="n">
        <v>4</v>
      </c>
      <c r="AJ8" s="63" t="n">
        <f aca="false">$AI$7*AI8</f>
        <v>0.4</v>
      </c>
      <c r="AK8" s="22" t="n">
        <f aca="false">$AI$7*AJ8</f>
        <v>0.04</v>
      </c>
      <c r="AL8" s="23" t="n">
        <f aca="false">$AI$5/AK8</f>
        <v>200</v>
      </c>
      <c r="AM8" s="64" t="n">
        <v>2.67</v>
      </c>
      <c r="AN8" s="65" t="n">
        <f aca="false">$AM$7*AM8</f>
        <v>0.4005</v>
      </c>
      <c r="AO8" s="22" t="n">
        <f aca="false">$AM$7*AN8</f>
        <v>0.060075</v>
      </c>
      <c r="AP8" s="23" t="n">
        <f aca="false">$AI$5/AO8</f>
        <v>133.166874739908</v>
      </c>
      <c r="AQ8" s="64" t="n">
        <v>2</v>
      </c>
      <c r="AR8" s="63" t="n">
        <f aca="false">$AQ$7*AQ8</f>
        <v>0.4</v>
      </c>
      <c r="AS8" s="22" t="n">
        <f aca="false">$AQ$7*AR8</f>
        <v>0.08</v>
      </c>
      <c r="AT8" s="23" t="n">
        <f aca="false">$AI$5/AS8</f>
        <v>100</v>
      </c>
      <c r="AU8" s="24" t="n">
        <v>2</v>
      </c>
      <c r="AV8" s="6" t="n">
        <f aca="false">$AU$7*AU8</f>
        <v>0.5</v>
      </c>
      <c r="AW8" s="22" t="n">
        <f aca="false">$AU$7*AV8</f>
        <v>0.125</v>
      </c>
      <c r="AX8" s="23" t="n">
        <f aca="false">$AI$5/AW8</f>
        <v>64</v>
      </c>
      <c r="AY8" s="66" t="n">
        <v>2</v>
      </c>
      <c r="AZ8" s="63" t="n">
        <f aca="false">$AY$7*AY8</f>
        <v>0.6</v>
      </c>
      <c r="BA8" s="22" t="n">
        <f aca="false">$AY$7*AZ8</f>
        <v>0.18</v>
      </c>
      <c r="BB8" s="23" t="n">
        <f aca="false">$AI$5/BA8</f>
        <v>44.4444444444444</v>
      </c>
      <c r="BC8" s="66" t="n">
        <v>1.5</v>
      </c>
      <c r="BD8" s="63" t="n">
        <f aca="false">$BC$7*BC8</f>
        <v>0.6</v>
      </c>
      <c r="BE8" s="22" t="n">
        <f aca="false">$BC$7*BD8</f>
        <v>0.24</v>
      </c>
      <c r="BF8" s="23" t="n">
        <f aca="false">$AI$5/BE8</f>
        <v>33.3333333333333</v>
      </c>
      <c r="BJ8" s="23"/>
      <c r="BK8" s="24" t="n">
        <v>4</v>
      </c>
      <c r="BL8" s="7" t="n">
        <f aca="false">$BK$7*BK8</f>
        <v>1.2</v>
      </c>
      <c r="BM8" s="22" t="n">
        <f aca="false">$BK$7*BL8</f>
        <v>0.36</v>
      </c>
      <c r="BN8" s="23" t="n">
        <f aca="false">$BK$5/BM8</f>
        <v>33.3333333333333</v>
      </c>
      <c r="BO8" s="67" t="n">
        <v>3</v>
      </c>
      <c r="BP8" s="7" t="n">
        <f aca="false">$BO$7*BO8</f>
        <v>1.2</v>
      </c>
      <c r="BQ8" s="22" t="n">
        <f aca="false">$BO$7*BP8</f>
        <v>0.48</v>
      </c>
      <c r="BR8" s="23" t="n">
        <f aca="false">$BK$5/BQ8</f>
        <v>25</v>
      </c>
      <c r="BS8" s="24" t="n">
        <v>2.5</v>
      </c>
      <c r="BT8" s="7" t="n">
        <f aca="false">$BS$7*BS8</f>
        <v>1.250000001</v>
      </c>
      <c r="BU8" s="22" t="n">
        <f aca="false">$BS$7*BT8</f>
        <v>0.625000001</v>
      </c>
      <c r="BV8" s="23" t="n">
        <f aca="false">$BK$5/BU8</f>
        <v>19.19999996928</v>
      </c>
      <c r="BW8" s="67" t="n">
        <v>2</v>
      </c>
      <c r="BX8" s="6" t="n">
        <f aca="false">$BW$7*BW8</f>
        <v>1.2</v>
      </c>
      <c r="BY8" s="22" t="n">
        <f aca="false">$BW$7*BX8</f>
        <v>0.72</v>
      </c>
      <c r="BZ8" s="68" t="n">
        <f aca="false">$BK$5/BY8</f>
        <v>16.6666666666667</v>
      </c>
      <c r="CA8" s="67" t="n">
        <v>1.9</v>
      </c>
      <c r="CB8" s="6" t="n">
        <f aca="false">$CA$7*CA8</f>
        <v>1.425</v>
      </c>
      <c r="CC8" s="22" t="n">
        <f aca="false">$CA$7*CB8</f>
        <v>1.06875</v>
      </c>
      <c r="CD8" s="68" t="n">
        <f aca="false">$BK$5/CC8</f>
        <v>11.2280701754386</v>
      </c>
      <c r="CP8" s="24" t="n">
        <v>4.8</v>
      </c>
      <c r="CQ8" s="7" t="n">
        <f aca="false">$CP$7*CP8</f>
        <v>0.48</v>
      </c>
      <c r="CR8" s="22" t="n">
        <f aca="false">$CP$7*CQ8</f>
        <v>0.048</v>
      </c>
      <c r="CS8" s="23" t="n">
        <f aca="false">$CP$5/CR8</f>
        <v>250</v>
      </c>
      <c r="CT8" s="24" t="n">
        <v>3</v>
      </c>
      <c r="CU8" s="7" t="n">
        <f aca="false">$CT$7*CT8</f>
        <v>0.6</v>
      </c>
      <c r="CV8" s="22" t="n">
        <f aca="false">$CT$7*CU8</f>
        <v>0.12</v>
      </c>
      <c r="CW8" s="23" t="n">
        <f aca="false">$CP$5/CV8</f>
        <v>100</v>
      </c>
      <c r="CX8" s="67" t="n">
        <v>2</v>
      </c>
      <c r="CY8" s="6" t="n">
        <f aca="false">$CX$7*CX8</f>
        <v>0.6</v>
      </c>
      <c r="CZ8" s="22" t="n">
        <f aca="false">$CX$7*CY8</f>
        <v>0.18</v>
      </c>
      <c r="DA8" s="68" t="n">
        <f aca="false">$CP$5/CZ8</f>
        <v>66.6666666666666</v>
      </c>
      <c r="DB8" s="24" t="n">
        <v>1.5</v>
      </c>
      <c r="DC8" s="7" t="n">
        <f aca="false">$DB$7*DB8</f>
        <v>0.6</v>
      </c>
      <c r="DD8" s="22" t="n">
        <f aca="false">$DB$7*DC8</f>
        <v>0.24</v>
      </c>
      <c r="DE8" s="23" t="n">
        <f aca="false">$CP$5/DD8</f>
        <v>50</v>
      </c>
    </row>
    <row r="9" customFormat="false" ht="14.4" hidden="false" customHeight="false" outlineLevel="0" collapsed="false">
      <c r="A9" s="1" t="s">
        <v>24</v>
      </c>
      <c r="B9" s="12"/>
      <c r="C9" s="27" t="n">
        <v>4.8</v>
      </c>
      <c r="D9" s="59" t="n">
        <f aca="false">C$7*$C9</f>
        <v>0.2376</v>
      </c>
      <c r="E9" s="60" t="n">
        <f aca="false">$C$7*D9</f>
        <v>0.0117612</v>
      </c>
      <c r="F9" s="23" t="n">
        <f aca="false">$C$5/E9</f>
        <v>340.10135020236</v>
      </c>
      <c r="G9" s="61" t="n">
        <v>2.4</v>
      </c>
      <c r="H9" s="59" t="n">
        <f aca="false">G$7*$G9</f>
        <v>0.23976</v>
      </c>
      <c r="I9" s="60" t="n">
        <f aca="false">$G$7*H9</f>
        <v>0.023952024</v>
      </c>
      <c r="J9" s="23" t="n">
        <f aca="false">$C$5/I9</f>
        <v>167.000500667501</v>
      </c>
      <c r="K9" s="24" t="n">
        <v>2</v>
      </c>
      <c r="L9" s="62" t="n">
        <f aca="false">K$7*$K9</f>
        <v>0.3</v>
      </c>
      <c r="M9" s="60" t="n">
        <f aca="false">$K$7*L9</f>
        <v>0.045</v>
      </c>
      <c r="N9" s="23" t="n">
        <f aca="false">$C$5/M9</f>
        <v>88.8888888888889</v>
      </c>
      <c r="O9" s="61" t="n">
        <v>1.75</v>
      </c>
      <c r="P9" s="59" t="n">
        <f aca="false">O$7*$O9</f>
        <v>0.35001225</v>
      </c>
      <c r="Q9" s="60" t="n">
        <f aca="false">$O$7*P9</f>
        <v>0.07000490008575</v>
      </c>
      <c r="R9" s="23" t="n">
        <f aca="false">$C$5/Q9</f>
        <v>57.1388573528473</v>
      </c>
      <c r="S9" s="27" t="n">
        <v>4</v>
      </c>
      <c r="T9" s="13" t="n">
        <f aca="false">S$7*$S9</f>
        <v>0.4</v>
      </c>
      <c r="U9" s="25" t="n">
        <f aca="false">$S$7*T9</f>
        <v>0.04</v>
      </c>
      <c r="V9" s="26" t="n">
        <f aca="false">$S$5/U9</f>
        <v>90</v>
      </c>
      <c r="W9" s="24" t="n">
        <v>2</v>
      </c>
      <c r="X9" s="7" t="n">
        <f aca="false">W$7*$W9</f>
        <v>0.4</v>
      </c>
      <c r="Y9" s="25" t="n">
        <f aca="false">$W$7*X9</f>
        <v>0.08</v>
      </c>
      <c r="Z9" s="23" t="n">
        <f aca="false">$S$5/Y9</f>
        <v>45</v>
      </c>
      <c r="AA9" s="12" t="n">
        <v>1.92</v>
      </c>
      <c r="AB9" s="13" t="n">
        <f aca="false">AA$7*$AA9</f>
        <v>0.48</v>
      </c>
      <c r="AC9" s="25" t="n">
        <f aca="false">$AA$7*AB9</f>
        <v>0.12</v>
      </c>
      <c r="AD9" s="23" t="n">
        <f aca="false">$S$5/AC9</f>
        <v>30</v>
      </c>
      <c r="AE9" s="12" t="n">
        <v>1.6</v>
      </c>
      <c r="AF9" s="13" t="n">
        <f aca="false">AE$7*$AE9</f>
        <v>0.48</v>
      </c>
      <c r="AG9" s="22" t="n">
        <f aca="false">$AE$7*AF9</f>
        <v>0.144</v>
      </c>
      <c r="AH9" s="23" t="n">
        <f aca="false">$S$5/AG9</f>
        <v>25</v>
      </c>
      <c r="AI9" s="30" t="n">
        <v>4</v>
      </c>
      <c r="AJ9" s="63" t="n">
        <f aca="false">$AI$7*AI9</f>
        <v>0.4</v>
      </c>
      <c r="AK9" s="22" t="n">
        <f aca="false">$AI$7*AJ9</f>
        <v>0.04</v>
      </c>
      <c r="AL9" s="23" t="n">
        <f aca="false">$AI$5/AK9</f>
        <v>200</v>
      </c>
      <c r="AM9" s="64" t="n">
        <v>2.65</v>
      </c>
      <c r="AN9" s="65" t="n">
        <f aca="false">$AM$7*AM9</f>
        <v>0.3975</v>
      </c>
      <c r="AO9" s="22" t="n">
        <f aca="false">$AM$7*AN9</f>
        <v>0.059625</v>
      </c>
      <c r="AP9" s="23" t="n">
        <f aca="false">$AI$5/AO9</f>
        <v>134.171907756813</v>
      </c>
      <c r="AQ9" s="64" t="n">
        <v>2</v>
      </c>
      <c r="AR9" s="63" t="n">
        <f aca="false">$AQ$7*AQ9</f>
        <v>0.4</v>
      </c>
      <c r="AS9" s="22" t="n">
        <f aca="false">$AQ$7*AR9</f>
        <v>0.08</v>
      </c>
      <c r="AT9" s="23" t="n">
        <f aca="false">$AI$5/AS9</f>
        <v>100</v>
      </c>
      <c r="AU9" s="24" t="n">
        <v>2</v>
      </c>
      <c r="AV9" s="6" t="n">
        <f aca="false">$AU$7*AU9</f>
        <v>0.5</v>
      </c>
      <c r="AW9" s="22" t="n">
        <f aca="false">$AU$7*AV9</f>
        <v>0.125</v>
      </c>
      <c r="AX9" s="23" t="n">
        <f aca="false">$AI$5/AW9</f>
        <v>64</v>
      </c>
      <c r="AY9" s="66" t="n">
        <v>2</v>
      </c>
      <c r="AZ9" s="63" t="n">
        <f aca="false">$AY$7*AY9</f>
        <v>0.6</v>
      </c>
      <c r="BA9" s="22" t="n">
        <f aca="false">$AY$7*AZ9</f>
        <v>0.18</v>
      </c>
      <c r="BB9" s="23" t="n">
        <f aca="false">$AI$5/BA9</f>
        <v>44.4444444444444</v>
      </c>
      <c r="BC9" s="66" t="n">
        <v>1.5</v>
      </c>
      <c r="BD9" s="63" t="n">
        <f aca="false">$BC$7*BC9</f>
        <v>0.6</v>
      </c>
      <c r="BE9" s="22" t="n">
        <f aca="false">$BC$7*BD9</f>
        <v>0.24</v>
      </c>
      <c r="BF9" s="23" t="n">
        <f aca="false">$AI$5/BE9</f>
        <v>33.3333333333333</v>
      </c>
      <c r="BJ9" s="23"/>
      <c r="BK9" s="24" t="n">
        <v>4</v>
      </c>
      <c r="BL9" s="7" t="n">
        <f aca="false">$BK$7*BK9</f>
        <v>1.2</v>
      </c>
      <c r="BM9" s="22" t="n">
        <f aca="false">$BK$7*BL9</f>
        <v>0.36</v>
      </c>
      <c r="BN9" s="23" t="n">
        <f aca="false">$BK$5/BM9</f>
        <v>33.3333333333333</v>
      </c>
      <c r="BO9" s="67" t="n">
        <v>3</v>
      </c>
      <c r="BP9" s="7" t="n">
        <f aca="false">$BO$7*BO9</f>
        <v>1.2</v>
      </c>
      <c r="BQ9" s="22" t="n">
        <f aca="false">$BO$7*BP9</f>
        <v>0.48</v>
      </c>
      <c r="BR9" s="23" t="n">
        <f aca="false">$BK$5/BQ9</f>
        <v>25</v>
      </c>
      <c r="BS9" s="24" t="n">
        <v>2.5</v>
      </c>
      <c r="BT9" s="7" t="n">
        <f aca="false">$BS$7*BS9</f>
        <v>1.250000001</v>
      </c>
      <c r="BU9" s="22" t="n">
        <f aca="false">$BS$7*BT9</f>
        <v>0.625000001</v>
      </c>
      <c r="BV9" s="23" t="n">
        <f aca="false">$BK$5/BU9</f>
        <v>19.19999996928</v>
      </c>
      <c r="BW9" s="67" t="n">
        <v>2</v>
      </c>
      <c r="BX9" s="6" t="n">
        <f aca="false">$BW$7*BW9</f>
        <v>1.2</v>
      </c>
      <c r="BY9" s="22" t="n">
        <f aca="false">$BW$7*BX9</f>
        <v>0.72</v>
      </c>
      <c r="BZ9" s="68" t="n">
        <f aca="false">$BK$5/BY9</f>
        <v>16.6666666666667</v>
      </c>
      <c r="CA9" s="67" t="n">
        <v>1.9</v>
      </c>
      <c r="CB9" s="6" t="n">
        <f aca="false">$CA$7*CA9</f>
        <v>1.425</v>
      </c>
      <c r="CC9" s="22" t="n">
        <f aca="false">$CA$7*CB9</f>
        <v>1.06875</v>
      </c>
      <c r="CD9" s="68" t="n">
        <f aca="false">$BK$5/CC9</f>
        <v>11.2280701754386</v>
      </c>
      <c r="CP9" s="24" t="n">
        <v>4.8</v>
      </c>
      <c r="CQ9" s="7" t="n">
        <f aca="false">$CP$7*CP9</f>
        <v>0.48</v>
      </c>
      <c r="CR9" s="22" t="n">
        <f aca="false">$CP$7*CQ9</f>
        <v>0.048</v>
      </c>
      <c r="CS9" s="23" t="n">
        <f aca="false">$CP$5/CR9</f>
        <v>250</v>
      </c>
      <c r="CT9" s="24" t="n">
        <v>3</v>
      </c>
      <c r="CU9" s="7" t="n">
        <f aca="false">$CT$7*CT9</f>
        <v>0.6</v>
      </c>
      <c r="CV9" s="22" t="n">
        <f aca="false">$CT$7*CU9</f>
        <v>0.12</v>
      </c>
      <c r="CW9" s="23" t="n">
        <f aca="false">$CP$5/CV9</f>
        <v>100</v>
      </c>
      <c r="CX9" s="67" t="n">
        <v>2</v>
      </c>
      <c r="CY9" s="6" t="n">
        <f aca="false">$CX$7*CX9</f>
        <v>0.6</v>
      </c>
      <c r="CZ9" s="22" t="n">
        <f aca="false">$CX$7*CY9</f>
        <v>0.18</v>
      </c>
      <c r="DA9" s="68" t="n">
        <f aca="false">$CP$5/CZ9</f>
        <v>66.6666666666666</v>
      </c>
      <c r="DB9" s="24" t="n">
        <v>1.5</v>
      </c>
      <c r="DC9" s="7" t="n">
        <f aca="false">$DB$7*DB9</f>
        <v>0.6</v>
      </c>
      <c r="DD9" s="22" t="n">
        <f aca="false">$DB$7*DC9</f>
        <v>0.24</v>
      </c>
      <c r="DE9" s="23" t="n">
        <f aca="false">$CP$5/DD9</f>
        <v>50</v>
      </c>
    </row>
    <row r="10" customFormat="false" ht="14.4" hidden="false" customHeight="false" outlineLevel="0" collapsed="false">
      <c r="A10" s="1" t="s">
        <v>25</v>
      </c>
      <c r="B10" s="12"/>
      <c r="C10" s="27" t="n">
        <v>4.8</v>
      </c>
      <c r="D10" s="59" t="n">
        <f aca="false">C$7*$C10</f>
        <v>0.2376</v>
      </c>
      <c r="E10" s="60" t="n">
        <f aca="false">$C$7*D10</f>
        <v>0.0117612</v>
      </c>
      <c r="F10" s="23" t="n">
        <f aca="false">$C$5/E10</f>
        <v>340.10135020236</v>
      </c>
      <c r="G10" s="61" t="n">
        <v>2.4</v>
      </c>
      <c r="H10" s="59" t="n">
        <f aca="false">G$7*$G10</f>
        <v>0.23976</v>
      </c>
      <c r="I10" s="60" t="n">
        <f aca="false">$G$7*H10</f>
        <v>0.023952024</v>
      </c>
      <c r="J10" s="23" t="n">
        <f aca="false">$C$5/I10</f>
        <v>167.000500667501</v>
      </c>
      <c r="K10" s="24" t="n">
        <v>1.6</v>
      </c>
      <c r="L10" s="62" t="n">
        <f aca="false">K$7*$K10</f>
        <v>0.24</v>
      </c>
      <c r="M10" s="60" t="n">
        <f aca="false">$K$7*L10</f>
        <v>0.036</v>
      </c>
      <c r="N10" s="23" t="n">
        <f aca="false">$C$5/M10</f>
        <v>111.111111111111</v>
      </c>
      <c r="O10" s="61" t="n">
        <v>1.75</v>
      </c>
      <c r="P10" s="59" t="n">
        <f aca="false">O$7*$O10</f>
        <v>0.35001225</v>
      </c>
      <c r="Q10" s="60" t="n">
        <f aca="false">$O$7*P10</f>
        <v>0.07000490008575</v>
      </c>
      <c r="R10" s="23" t="n">
        <f aca="false">$C$5/Q10</f>
        <v>57.1388573528473</v>
      </c>
      <c r="S10" s="27" t="n">
        <v>3.2</v>
      </c>
      <c r="T10" s="13" t="n">
        <f aca="false">S$7*$S10</f>
        <v>0.32</v>
      </c>
      <c r="U10" s="25" t="n">
        <f aca="false">$S$7*T10</f>
        <v>0.032</v>
      </c>
      <c r="V10" s="26" t="n">
        <f aca="false">$S$5/U10</f>
        <v>112.5</v>
      </c>
      <c r="W10" s="24" t="n">
        <v>1.6</v>
      </c>
      <c r="X10" s="7" t="n">
        <f aca="false">W$7*$W10</f>
        <v>0.32</v>
      </c>
      <c r="Y10" s="25" t="n">
        <f aca="false">$W$7*X10</f>
        <v>0.064</v>
      </c>
      <c r="Z10" s="23" t="n">
        <f aca="false">$S$5/Y10</f>
        <v>56.25</v>
      </c>
      <c r="AA10" s="12" t="n">
        <v>1.92</v>
      </c>
      <c r="AB10" s="13" t="n">
        <f aca="false">AA$7*$AA10</f>
        <v>0.48</v>
      </c>
      <c r="AC10" s="25" t="n">
        <f aca="false">$AA$7*AB10</f>
        <v>0.12</v>
      </c>
      <c r="AD10" s="23" t="n">
        <f aca="false">$S$5/AC10</f>
        <v>30</v>
      </c>
      <c r="AE10" s="12" t="n">
        <v>1.6</v>
      </c>
      <c r="AF10" s="13" t="n">
        <f aca="false">AE$7*$AE10</f>
        <v>0.48</v>
      </c>
      <c r="AG10" s="22" t="n">
        <f aca="false">$AE$7*AF10</f>
        <v>0.144</v>
      </c>
      <c r="AH10" s="23" t="n">
        <f aca="false">$S$5/AG10</f>
        <v>25</v>
      </c>
      <c r="AI10" s="30" t="n">
        <v>4</v>
      </c>
      <c r="AJ10" s="63" t="n">
        <f aca="false">$AI$7*AI10</f>
        <v>0.4</v>
      </c>
      <c r="AK10" s="22" t="n">
        <f aca="false">$AI$7*AJ10</f>
        <v>0.04</v>
      </c>
      <c r="AL10" s="23" t="n">
        <f aca="false">$AI$5/AK10</f>
        <v>200</v>
      </c>
      <c r="AM10" s="64" t="n">
        <v>1.65</v>
      </c>
      <c r="AN10" s="65" t="n">
        <f aca="false">$AM$7*AM10</f>
        <v>0.2475</v>
      </c>
      <c r="AO10" s="22" t="n">
        <f aca="false">$AM$7*AN10</f>
        <v>0.037125</v>
      </c>
      <c r="AP10" s="23" t="n">
        <f aca="false">$AI$5/AO10</f>
        <v>215.488215488215</v>
      </c>
      <c r="AQ10" s="64" t="n">
        <v>2</v>
      </c>
      <c r="AR10" s="63" t="n">
        <f aca="false">$AQ$7*AQ10</f>
        <v>0.4</v>
      </c>
      <c r="AS10" s="22" t="n">
        <f aca="false">$AQ$7*AR10</f>
        <v>0.08</v>
      </c>
      <c r="AT10" s="23" t="n">
        <f aca="false">$AI$5/AS10</f>
        <v>100</v>
      </c>
      <c r="AU10" s="24" t="n">
        <v>1.6</v>
      </c>
      <c r="AV10" s="6" t="n">
        <f aca="false">$AU$7*AU10</f>
        <v>0.4</v>
      </c>
      <c r="AW10" s="22" t="n">
        <f aca="false">$AU$7*AV10</f>
        <v>0.1</v>
      </c>
      <c r="AX10" s="23" t="n">
        <f aca="false">$AI$5/AW10</f>
        <v>80</v>
      </c>
      <c r="AY10" s="66" t="n">
        <v>1.67</v>
      </c>
      <c r="AZ10" s="63" t="n">
        <f aca="false">$AY$7*AY10</f>
        <v>0.501</v>
      </c>
      <c r="BA10" s="22" t="n">
        <f aca="false">$AY$7*AZ10</f>
        <v>0.1503</v>
      </c>
      <c r="BB10" s="23" t="n">
        <f aca="false">$AI$5/BA10</f>
        <v>53.226879574185</v>
      </c>
      <c r="BC10" s="66" t="n">
        <v>1.5</v>
      </c>
      <c r="BD10" s="63" t="n">
        <f aca="false">$BC$7*BC10</f>
        <v>0.6</v>
      </c>
      <c r="BE10" s="22" t="n">
        <f aca="false">$BC$7*BD10</f>
        <v>0.24</v>
      </c>
      <c r="BF10" s="23" t="n">
        <f aca="false">$AI$5/BE10</f>
        <v>33.3333333333333</v>
      </c>
      <c r="BJ10" s="23"/>
      <c r="BK10" s="24" t="n">
        <v>4</v>
      </c>
      <c r="BL10" s="7" t="n">
        <f aca="false">$BK$7*BK10</f>
        <v>1.2</v>
      </c>
      <c r="BM10" s="22" t="n">
        <f aca="false">$BK$7*BL10</f>
        <v>0.36</v>
      </c>
      <c r="BN10" s="23" t="n">
        <f aca="false">$BK$5/BM10</f>
        <v>33.3333333333333</v>
      </c>
      <c r="BO10" s="67" t="n">
        <v>3</v>
      </c>
      <c r="BP10" s="7" t="n">
        <f aca="false">$BO$7*BO10</f>
        <v>1.2</v>
      </c>
      <c r="BQ10" s="22" t="n">
        <f aca="false">$BO$7*BP10</f>
        <v>0.48</v>
      </c>
      <c r="BR10" s="23" t="n">
        <f aca="false">$BK$5/BQ10</f>
        <v>25</v>
      </c>
      <c r="BS10" s="24" t="n">
        <v>2.5</v>
      </c>
      <c r="BT10" s="7" t="n">
        <f aca="false">$BS$7*BS10</f>
        <v>1.250000001</v>
      </c>
      <c r="BU10" s="22" t="n">
        <f aca="false">$BS$7*BT10</f>
        <v>0.625000001</v>
      </c>
      <c r="BV10" s="23" t="n">
        <f aca="false">$BK$5/BU10</f>
        <v>19.19999996928</v>
      </c>
      <c r="BW10" s="67" t="n">
        <v>2</v>
      </c>
      <c r="BX10" s="6" t="n">
        <f aca="false">$BW$7*BW10</f>
        <v>1.2</v>
      </c>
      <c r="BY10" s="22" t="n">
        <f aca="false">$BW$7*BX10</f>
        <v>0.72</v>
      </c>
      <c r="BZ10" s="68" t="n">
        <f aca="false">$BK$5/BY10</f>
        <v>16.6666666666667</v>
      </c>
      <c r="CA10" s="67" t="n">
        <v>1.9</v>
      </c>
      <c r="CB10" s="6" t="n">
        <f aca="false">$CA$7*CA10</f>
        <v>1.425</v>
      </c>
      <c r="CC10" s="22" t="n">
        <f aca="false">$CA$7*CB10</f>
        <v>1.06875</v>
      </c>
      <c r="CD10" s="68" t="n">
        <f aca="false">$BK$5/CC10</f>
        <v>11.2280701754386</v>
      </c>
      <c r="CP10" s="24" t="n">
        <v>4.8</v>
      </c>
      <c r="CQ10" s="7" t="n">
        <f aca="false">$CP$7*CP10</f>
        <v>0.48</v>
      </c>
      <c r="CR10" s="22" t="n">
        <f aca="false">$CP$7*CQ10</f>
        <v>0.048</v>
      </c>
      <c r="CS10" s="23" t="n">
        <f aca="false">$CP$5/CR10</f>
        <v>250</v>
      </c>
      <c r="CT10" s="24" t="n">
        <v>3</v>
      </c>
      <c r="CU10" s="7" t="n">
        <f aca="false">$CT$7*CT10</f>
        <v>0.6</v>
      </c>
      <c r="CV10" s="22" t="n">
        <f aca="false">$CT$7*CU10</f>
        <v>0.12</v>
      </c>
      <c r="CW10" s="23" t="n">
        <f aca="false">$CP$5/CV10</f>
        <v>100</v>
      </c>
      <c r="CX10" s="67" t="n">
        <v>2</v>
      </c>
      <c r="CY10" s="6" t="n">
        <f aca="false">$CX$7*CX10</f>
        <v>0.6</v>
      </c>
      <c r="CZ10" s="22" t="n">
        <f aca="false">$CX$7*CY10</f>
        <v>0.18</v>
      </c>
      <c r="DA10" s="68" t="n">
        <f aca="false">$CP$5/CZ10</f>
        <v>66.6666666666666</v>
      </c>
      <c r="DB10" s="24" t="n">
        <v>1.5</v>
      </c>
      <c r="DC10" s="7" t="n">
        <f aca="false">$DB$7*DB10</f>
        <v>0.6</v>
      </c>
      <c r="DD10" s="22" t="n">
        <f aca="false">$DB$7*DC10</f>
        <v>0.24</v>
      </c>
      <c r="DE10" s="23" t="n">
        <f aca="false">$CP$5/DD10</f>
        <v>50</v>
      </c>
    </row>
    <row r="11" customFormat="false" ht="14.4" hidden="false" customHeight="false" outlineLevel="0" collapsed="false">
      <c r="A11" s="1" t="s">
        <v>26</v>
      </c>
      <c r="B11" s="12"/>
      <c r="C11" s="27" t="n">
        <v>4.8</v>
      </c>
      <c r="D11" s="59" t="n">
        <f aca="false">C$7*$C11</f>
        <v>0.2376</v>
      </c>
      <c r="E11" s="60" t="n">
        <f aca="false">$C$7*D11</f>
        <v>0.0117612</v>
      </c>
      <c r="F11" s="23" t="n">
        <f aca="false">$C$5/E11</f>
        <v>340.10135020236</v>
      </c>
      <c r="G11" s="61" t="n">
        <v>2.4</v>
      </c>
      <c r="H11" s="59" t="n">
        <f aca="false">G$7*$G11</f>
        <v>0.23976</v>
      </c>
      <c r="I11" s="60" t="n">
        <f aca="false">$G$7*H11</f>
        <v>0.023952024</v>
      </c>
      <c r="J11" s="23" t="n">
        <f aca="false">$C$5/I11</f>
        <v>167.000500667501</v>
      </c>
      <c r="K11" s="24" t="n">
        <v>2</v>
      </c>
      <c r="L11" s="62" t="n">
        <f aca="false">K$7*$K11</f>
        <v>0.3</v>
      </c>
      <c r="M11" s="60" t="n">
        <f aca="false">$K$7*L11</f>
        <v>0.045</v>
      </c>
      <c r="N11" s="23" t="n">
        <f aca="false">$C$5/M11</f>
        <v>88.8888888888889</v>
      </c>
      <c r="O11" s="61" t="n">
        <v>1.75</v>
      </c>
      <c r="P11" s="59" t="n">
        <f aca="false">O$7*$O11</f>
        <v>0.35001225</v>
      </c>
      <c r="Q11" s="60" t="n">
        <f aca="false">$O$7*P11</f>
        <v>0.07000490008575</v>
      </c>
      <c r="R11" s="23" t="n">
        <f aca="false">$C$5/Q11</f>
        <v>57.1388573528473</v>
      </c>
      <c r="S11" s="27" t="n">
        <v>4</v>
      </c>
      <c r="T11" s="13" t="n">
        <f aca="false">S$7*$S11</f>
        <v>0.4</v>
      </c>
      <c r="U11" s="25" t="n">
        <f aca="false">$S$7*T11</f>
        <v>0.04</v>
      </c>
      <c r="V11" s="26" t="n">
        <f aca="false">$S$5/U11</f>
        <v>90</v>
      </c>
      <c r="W11" s="24" t="n">
        <v>2</v>
      </c>
      <c r="X11" s="7" t="n">
        <f aca="false">W$7*$W11</f>
        <v>0.4</v>
      </c>
      <c r="Y11" s="25" t="n">
        <f aca="false">$W$7*X11</f>
        <v>0.08</v>
      </c>
      <c r="Z11" s="23" t="n">
        <f aca="false">$S$5/Y11</f>
        <v>45</v>
      </c>
      <c r="AA11" s="12" t="n">
        <v>1.92</v>
      </c>
      <c r="AB11" s="13" t="n">
        <f aca="false">AA$7*$AA11</f>
        <v>0.48</v>
      </c>
      <c r="AC11" s="25" t="n">
        <f aca="false">$AA$7*AB11</f>
        <v>0.12</v>
      </c>
      <c r="AD11" s="23" t="n">
        <f aca="false">$S$5/AC11</f>
        <v>30</v>
      </c>
      <c r="AE11" s="12" t="n">
        <v>1.6</v>
      </c>
      <c r="AF11" s="13" t="n">
        <f aca="false">AE$7*$AE11</f>
        <v>0.48</v>
      </c>
      <c r="AG11" s="22" t="n">
        <f aca="false">$AE$7*AF11</f>
        <v>0.144</v>
      </c>
      <c r="AH11" s="23" t="n">
        <f aca="false">$S$5/AG11</f>
        <v>25</v>
      </c>
      <c r="AI11" s="30" t="n">
        <v>4</v>
      </c>
      <c r="AJ11" s="63" t="n">
        <f aca="false">$AI$7*AI11</f>
        <v>0.4</v>
      </c>
      <c r="AK11" s="22" t="n">
        <f aca="false">$AI$7*AJ11</f>
        <v>0.04</v>
      </c>
      <c r="AL11" s="23" t="n">
        <f aca="false">$AI$5/AK11</f>
        <v>200</v>
      </c>
      <c r="AM11" s="64" t="n">
        <v>2.65</v>
      </c>
      <c r="AN11" s="65" t="n">
        <f aca="false">$AM$7*AM11</f>
        <v>0.3975</v>
      </c>
      <c r="AO11" s="22" t="n">
        <f aca="false">$AM$7*AN11</f>
        <v>0.059625</v>
      </c>
      <c r="AP11" s="23" t="n">
        <f aca="false">$AI$5/AO11</f>
        <v>134.171907756813</v>
      </c>
      <c r="AQ11" s="64" t="n">
        <v>2</v>
      </c>
      <c r="AR11" s="63" t="n">
        <f aca="false">$AQ$7*AQ11</f>
        <v>0.4</v>
      </c>
      <c r="AS11" s="22" t="n">
        <f aca="false">$AQ$7*AR11</f>
        <v>0.08</v>
      </c>
      <c r="AT11" s="23" t="n">
        <f aca="false">$AI$5/AS11</f>
        <v>100</v>
      </c>
      <c r="AU11" s="24" t="n">
        <v>2</v>
      </c>
      <c r="AV11" s="6" t="n">
        <f aca="false">$AU$7*AU11</f>
        <v>0.5</v>
      </c>
      <c r="AW11" s="22" t="n">
        <f aca="false">$AU$7*AV11</f>
        <v>0.125</v>
      </c>
      <c r="AX11" s="23" t="n">
        <f aca="false">$AI$5/AW11</f>
        <v>64</v>
      </c>
      <c r="AY11" s="66" t="n">
        <v>2</v>
      </c>
      <c r="AZ11" s="63" t="n">
        <f aca="false">$AY$7*AY11</f>
        <v>0.6</v>
      </c>
      <c r="BA11" s="22" t="n">
        <f aca="false">$AY$7*AZ11</f>
        <v>0.18</v>
      </c>
      <c r="BB11" s="23" t="n">
        <f aca="false">$AI$5/BA11</f>
        <v>44.4444444444444</v>
      </c>
      <c r="BC11" s="66" t="n">
        <v>1.5</v>
      </c>
      <c r="BD11" s="63" t="n">
        <f aca="false">$BC$7*BC11</f>
        <v>0.6</v>
      </c>
      <c r="BE11" s="22" t="n">
        <f aca="false">$BC$7*BD11</f>
        <v>0.24</v>
      </c>
      <c r="BF11" s="23" t="n">
        <f aca="false">$AI$5/BE11</f>
        <v>33.3333333333333</v>
      </c>
      <c r="BJ11" s="23"/>
      <c r="BK11" s="24" t="n">
        <v>3.34</v>
      </c>
      <c r="BL11" s="69" t="n">
        <f aca="false">$BK$7*BK11</f>
        <v>1.002</v>
      </c>
      <c r="BM11" s="22" t="n">
        <f aca="false">$BK$7*BL11</f>
        <v>0.3006</v>
      </c>
      <c r="BN11" s="23" t="n">
        <f aca="false">$BK$5/BM11</f>
        <v>39.9201596806387</v>
      </c>
      <c r="BO11" s="67" t="n">
        <v>2.4</v>
      </c>
      <c r="BP11" s="7" t="n">
        <f aca="false">$BO$7*BO11</f>
        <v>0.96</v>
      </c>
      <c r="BQ11" s="22" t="n">
        <f aca="false">$BO$7*BP11</f>
        <v>0.384</v>
      </c>
      <c r="BR11" s="23" t="n">
        <f aca="false">$BK$5/BQ11</f>
        <v>31.25</v>
      </c>
      <c r="BS11" s="24" t="n">
        <v>2.5</v>
      </c>
      <c r="BT11" s="7" t="n">
        <f aca="false">$BS$7*BS11</f>
        <v>1.250000001</v>
      </c>
      <c r="BU11" s="22" t="n">
        <f aca="false">$BS$7*BT11</f>
        <v>0.625000001</v>
      </c>
      <c r="BV11" s="23" t="n">
        <f aca="false">$BK$5/BU11</f>
        <v>19.19999996928</v>
      </c>
      <c r="BW11" s="67" t="n">
        <v>2</v>
      </c>
      <c r="BX11" s="6" t="n">
        <f aca="false">$BW$7*BW11</f>
        <v>1.2</v>
      </c>
      <c r="BY11" s="22" t="n">
        <f aca="false">$BW$7*BX11</f>
        <v>0.72</v>
      </c>
      <c r="BZ11" s="68" t="n">
        <f aca="false">$BK$5/BY11</f>
        <v>16.6666666666667</v>
      </c>
      <c r="CA11" s="67" t="n">
        <v>1.9</v>
      </c>
      <c r="CB11" s="6" t="n">
        <f aca="false">$CA$7*CA11</f>
        <v>1.425</v>
      </c>
      <c r="CC11" s="22" t="n">
        <f aca="false">$CA$7*CB11</f>
        <v>1.06875</v>
      </c>
      <c r="CD11" s="68" t="n">
        <f aca="false">$BK$5/CC11</f>
        <v>11.2280701754386</v>
      </c>
      <c r="CP11" s="24" t="n">
        <v>4.8</v>
      </c>
      <c r="CQ11" s="7" t="n">
        <f aca="false">$CP$7*CP11</f>
        <v>0.48</v>
      </c>
      <c r="CR11" s="22" t="n">
        <f aca="false">$CP$7*CQ11</f>
        <v>0.048</v>
      </c>
      <c r="CS11" s="23" t="n">
        <f aca="false">$CP$5/CR11</f>
        <v>250</v>
      </c>
      <c r="CT11" s="24" t="n">
        <v>3</v>
      </c>
      <c r="CU11" s="7" t="n">
        <f aca="false">$CT$7*CT11</f>
        <v>0.6</v>
      </c>
      <c r="CV11" s="22" t="n">
        <f aca="false">$CT$7*CU11</f>
        <v>0.12</v>
      </c>
      <c r="CW11" s="23" t="n">
        <f aca="false">$CP$5/CV11</f>
        <v>100</v>
      </c>
      <c r="CX11" s="67" t="n">
        <v>2</v>
      </c>
      <c r="CY11" s="6" t="n">
        <f aca="false">$CX$7*CX11</f>
        <v>0.6</v>
      </c>
      <c r="CZ11" s="22" t="n">
        <f aca="false">$CX$7*CY11</f>
        <v>0.18</v>
      </c>
      <c r="DA11" s="68" t="n">
        <f aca="false">$CP$5/CZ11</f>
        <v>66.6666666666666</v>
      </c>
      <c r="DB11" s="24" t="n">
        <v>1.5</v>
      </c>
      <c r="DC11" s="7" t="n">
        <f aca="false">$DB$7*DB11</f>
        <v>0.6</v>
      </c>
      <c r="DD11" s="22" t="n">
        <f aca="false">$DB$7*DC11</f>
        <v>0.24</v>
      </c>
      <c r="DE11" s="23" t="n">
        <f aca="false">$CP$5/DD11</f>
        <v>50</v>
      </c>
    </row>
    <row r="12" customFormat="false" ht="14.4" hidden="false" customHeight="false" outlineLevel="0" collapsed="false">
      <c r="A12" s="1" t="s">
        <v>27</v>
      </c>
      <c r="B12" s="12"/>
      <c r="C12" s="27" t="n">
        <v>4.8</v>
      </c>
      <c r="D12" s="59" t="n">
        <f aca="false">C$7*$C12</f>
        <v>0.2376</v>
      </c>
      <c r="E12" s="60" t="n">
        <f aca="false">$C$7*D12</f>
        <v>0.0117612</v>
      </c>
      <c r="F12" s="23" t="n">
        <f aca="false">$C$5/E12</f>
        <v>340.10135020236</v>
      </c>
      <c r="G12" s="61" t="n">
        <v>2.4</v>
      </c>
      <c r="H12" s="59" t="n">
        <f aca="false">G$7*$G12</f>
        <v>0.23976</v>
      </c>
      <c r="I12" s="60" t="n">
        <f aca="false">$G$7*H12</f>
        <v>0.023952024</v>
      </c>
      <c r="J12" s="23" t="n">
        <f aca="false">$C$5/I12</f>
        <v>167.000500667501</v>
      </c>
      <c r="K12" s="24" t="n">
        <v>2</v>
      </c>
      <c r="L12" s="62" t="n">
        <f aca="false">K$7*$K12</f>
        <v>0.3</v>
      </c>
      <c r="M12" s="60" t="n">
        <f aca="false">$K$7*L12</f>
        <v>0.045</v>
      </c>
      <c r="N12" s="23" t="n">
        <f aca="false">$C$5/M12</f>
        <v>88.8888888888889</v>
      </c>
      <c r="O12" s="61" t="n">
        <v>1.75</v>
      </c>
      <c r="P12" s="59" t="n">
        <f aca="false">O$7*$O12</f>
        <v>0.35001225</v>
      </c>
      <c r="Q12" s="60" t="n">
        <f aca="false">$O$7*P12</f>
        <v>0.07000490008575</v>
      </c>
      <c r="R12" s="23" t="n">
        <f aca="false">$C$5/Q12</f>
        <v>57.1388573528473</v>
      </c>
      <c r="S12" s="27" t="n">
        <v>4</v>
      </c>
      <c r="T12" s="13" t="n">
        <f aca="false">S$7*$S12</f>
        <v>0.4</v>
      </c>
      <c r="U12" s="25" t="n">
        <f aca="false">$S$7*T12</f>
        <v>0.04</v>
      </c>
      <c r="V12" s="26" t="n">
        <f aca="false">$S$5/U12</f>
        <v>90</v>
      </c>
      <c r="W12" s="24" t="n">
        <v>2</v>
      </c>
      <c r="X12" s="7" t="n">
        <f aca="false">W$7*$W12</f>
        <v>0.4</v>
      </c>
      <c r="Y12" s="25" t="n">
        <f aca="false">$W$7*X12</f>
        <v>0.08</v>
      </c>
      <c r="Z12" s="23" t="n">
        <f aca="false">$S$5/Y12</f>
        <v>45</v>
      </c>
      <c r="AA12" s="12" t="n">
        <v>1.92</v>
      </c>
      <c r="AB12" s="13" t="n">
        <f aca="false">AA$7*$AA12</f>
        <v>0.48</v>
      </c>
      <c r="AC12" s="25" t="n">
        <f aca="false">$AA$7*AB12</f>
        <v>0.12</v>
      </c>
      <c r="AD12" s="23" t="n">
        <f aca="false">$S$5/AC12</f>
        <v>30</v>
      </c>
      <c r="AE12" s="12" t="n">
        <v>1.6</v>
      </c>
      <c r="AF12" s="13" t="n">
        <f aca="false">AE$7*$AE12</f>
        <v>0.48</v>
      </c>
      <c r="AG12" s="22" t="n">
        <f aca="false">$AE$7*AF12</f>
        <v>0.144</v>
      </c>
      <c r="AH12" s="23" t="n">
        <f aca="false">$S$5/AG12</f>
        <v>25</v>
      </c>
      <c r="AI12" s="30" t="n">
        <v>4</v>
      </c>
      <c r="AJ12" s="63" t="n">
        <f aca="false">$AI$7*AI12</f>
        <v>0.4</v>
      </c>
      <c r="AK12" s="22" t="n">
        <f aca="false">$AI$7*AJ12</f>
        <v>0.04</v>
      </c>
      <c r="AL12" s="23" t="n">
        <f aca="false">$AI$5/AK12</f>
        <v>200</v>
      </c>
      <c r="AM12" s="64" t="n">
        <v>2.65</v>
      </c>
      <c r="AN12" s="65" t="n">
        <f aca="false">$AM$7*AM12</f>
        <v>0.3975</v>
      </c>
      <c r="AO12" s="22" t="n">
        <f aca="false">$AM$7*AN12</f>
        <v>0.059625</v>
      </c>
      <c r="AP12" s="23" t="n">
        <f aca="false">$AI$5/AO12</f>
        <v>134.171907756813</v>
      </c>
      <c r="AQ12" s="64" t="n">
        <v>2</v>
      </c>
      <c r="AR12" s="63" t="n">
        <f aca="false">$AQ$7*AQ12</f>
        <v>0.4</v>
      </c>
      <c r="AS12" s="22" t="n">
        <f aca="false">$AQ$7*AR12</f>
        <v>0.08</v>
      </c>
      <c r="AT12" s="23" t="n">
        <f aca="false">$AI$5/AS12</f>
        <v>100</v>
      </c>
      <c r="AU12" s="24" t="n">
        <v>2</v>
      </c>
      <c r="AV12" s="6" t="n">
        <f aca="false">$AU$7*AU12</f>
        <v>0.5</v>
      </c>
      <c r="AW12" s="22" t="n">
        <f aca="false">$AU$7*AV12</f>
        <v>0.125</v>
      </c>
      <c r="AX12" s="23" t="n">
        <f aca="false">$AI$5/AW12</f>
        <v>64</v>
      </c>
      <c r="AY12" s="66" t="n">
        <v>2</v>
      </c>
      <c r="AZ12" s="63" t="n">
        <f aca="false">$AY$7*AY12</f>
        <v>0.6</v>
      </c>
      <c r="BA12" s="22" t="n">
        <f aca="false">$AY$7*AZ12</f>
        <v>0.18</v>
      </c>
      <c r="BB12" s="23" t="n">
        <f aca="false">$AI$5/BA12</f>
        <v>44.4444444444444</v>
      </c>
      <c r="BC12" s="66" t="n">
        <v>1.5</v>
      </c>
      <c r="BD12" s="63" t="n">
        <f aca="false">$BC$7*BC12</f>
        <v>0.6</v>
      </c>
      <c r="BE12" s="22" t="n">
        <f aca="false">$BC$7*BD12</f>
        <v>0.24</v>
      </c>
      <c r="BF12" s="23" t="n">
        <f aca="false">$AI$5/BE12</f>
        <v>33.3333333333333</v>
      </c>
      <c r="BJ12" s="23"/>
      <c r="BK12" s="24" t="n">
        <v>4</v>
      </c>
      <c r="BL12" s="7" t="n">
        <f aca="false">$BK$7*BK12</f>
        <v>1.2</v>
      </c>
      <c r="BM12" s="22" t="n">
        <f aca="false">$BK$7*BL12</f>
        <v>0.36</v>
      </c>
      <c r="BN12" s="23" t="n">
        <f aca="false">$BK$5/BM12</f>
        <v>33.3333333333333</v>
      </c>
      <c r="BO12" s="67" t="n">
        <v>3</v>
      </c>
      <c r="BP12" s="7" t="n">
        <f aca="false">$BO$7*BO12</f>
        <v>1.2</v>
      </c>
      <c r="BQ12" s="22" t="n">
        <f aca="false">$BO$7*BP12</f>
        <v>0.48</v>
      </c>
      <c r="BR12" s="23" t="n">
        <f aca="false">$BK$5/BQ12</f>
        <v>25</v>
      </c>
      <c r="BS12" s="24" t="n">
        <v>2.5</v>
      </c>
      <c r="BT12" s="7" t="n">
        <f aca="false">$BS$7*BS12</f>
        <v>1.250000001</v>
      </c>
      <c r="BU12" s="22" t="n">
        <f aca="false">$BS$7*BT12</f>
        <v>0.625000001</v>
      </c>
      <c r="BV12" s="23" t="n">
        <f aca="false">$BK$5/BU12</f>
        <v>19.19999996928</v>
      </c>
      <c r="BW12" s="67" t="n">
        <v>2</v>
      </c>
      <c r="BX12" s="6" t="n">
        <f aca="false">$BW$7*BW12</f>
        <v>1.2</v>
      </c>
      <c r="BY12" s="22" t="n">
        <f aca="false">$BW$7*BX12</f>
        <v>0.72</v>
      </c>
      <c r="BZ12" s="68" t="n">
        <f aca="false">$BK$5/BY12</f>
        <v>16.6666666666667</v>
      </c>
      <c r="CA12" s="67" t="n">
        <v>1.9</v>
      </c>
      <c r="CB12" s="6" t="n">
        <f aca="false">$CA$7*CA12</f>
        <v>1.425</v>
      </c>
      <c r="CC12" s="22" t="n">
        <f aca="false">$CA$7*CB12</f>
        <v>1.06875</v>
      </c>
      <c r="CD12" s="68" t="n">
        <f aca="false">$BK$5/CC12</f>
        <v>11.2280701754386</v>
      </c>
      <c r="CP12" s="24" t="n">
        <v>4.8</v>
      </c>
      <c r="CQ12" s="7" t="n">
        <f aca="false">$CP$7*CP12</f>
        <v>0.48</v>
      </c>
      <c r="CR12" s="22" t="n">
        <f aca="false">$CP$7*CQ12</f>
        <v>0.048</v>
      </c>
      <c r="CS12" s="23" t="n">
        <f aca="false">$CP$5/CR12</f>
        <v>250</v>
      </c>
      <c r="CT12" s="24" t="n">
        <v>3</v>
      </c>
      <c r="CU12" s="7" t="n">
        <f aca="false">$CT$7*CT12</f>
        <v>0.6</v>
      </c>
      <c r="CV12" s="22" t="n">
        <f aca="false">$CT$7*CU12</f>
        <v>0.12</v>
      </c>
      <c r="CW12" s="23" t="n">
        <f aca="false">$CP$5/CV12</f>
        <v>100</v>
      </c>
      <c r="CX12" s="67" t="n">
        <v>2</v>
      </c>
      <c r="CY12" s="6" t="n">
        <f aca="false">$CX$7*CX12</f>
        <v>0.6</v>
      </c>
      <c r="CZ12" s="22" t="n">
        <f aca="false">$CX$7*CY12</f>
        <v>0.18</v>
      </c>
      <c r="DA12" s="68" t="n">
        <f aca="false">$CP$5/CZ12</f>
        <v>66.6666666666666</v>
      </c>
      <c r="DB12" s="24" t="n">
        <v>1.5</v>
      </c>
      <c r="DC12" s="7" t="n">
        <f aca="false">$DB$7*DB12</f>
        <v>0.6</v>
      </c>
      <c r="DD12" s="22" t="n">
        <f aca="false">$DB$7*DC12</f>
        <v>0.24</v>
      </c>
      <c r="DE12" s="23" t="n">
        <f aca="false">$CP$5/DD12</f>
        <v>50</v>
      </c>
    </row>
    <row r="13" customFormat="false" ht="14.4" hidden="false" customHeight="false" outlineLevel="0" collapsed="false">
      <c r="A13" s="1" t="s">
        <v>28</v>
      </c>
      <c r="B13" s="12"/>
      <c r="C13" s="27" t="n">
        <v>3.04</v>
      </c>
      <c r="D13" s="59" t="n">
        <f aca="false">C$7*$C13</f>
        <v>0.15048</v>
      </c>
      <c r="E13" s="60" t="n">
        <f aca="false">$C$7*D13</f>
        <v>0.00744876</v>
      </c>
      <c r="F13" s="23" t="n">
        <f aca="false">$C$5/E13</f>
        <v>537.002131898463</v>
      </c>
      <c r="G13" s="61" t="n">
        <v>2.4</v>
      </c>
      <c r="H13" s="59" t="n">
        <f aca="false">G$7*$G13</f>
        <v>0.23976</v>
      </c>
      <c r="I13" s="60" t="n">
        <f aca="false">$G$7*H13</f>
        <v>0.023952024</v>
      </c>
      <c r="J13" s="23" t="n">
        <f aca="false">$C$5/I13</f>
        <v>167.000500667501</v>
      </c>
      <c r="K13" s="24" t="n">
        <v>1.6</v>
      </c>
      <c r="L13" s="62" t="n">
        <f aca="false">K$7*$K13</f>
        <v>0.24</v>
      </c>
      <c r="M13" s="60" t="n">
        <f aca="false">$K$7*L13</f>
        <v>0.036</v>
      </c>
      <c r="N13" s="23" t="n">
        <f aca="false">$C$5/M13</f>
        <v>111.111111111111</v>
      </c>
      <c r="O13" s="61" t="n">
        <v>1.6</v>
      </c>
      <c r="P13" s="59" t="n">
        <f aca="false">O$7*$O13</f>
        <v>0.3200112</v>
      </c>
      <c r="Q13" s="60" t="n">
        <f aca="false">$O$7*P13</f>
        <v>0.0640044800784</v>
      </c>
      <c r="R13" s="23" t="n">
        <f aca="false">$C$5/Q13</f>
        <v>62.4956252296768</v>
      </c>
      <c r="S13" s="27" t="n">
        <v>3.2</v>
      </c>
      <c r="T13" s="13" t="n">
        <f aca="false">S$7*$S13</f>
        <v>0.32</v>
      </c>
      <c r="U13" s="25" t="n">
        <f aca="false">$S$7*T13</f>
        <v>0.032</v>
      </c>
      <c r="V13" s="26" t="n">
        <f aca="false">$S$5/U13</f>
        <v>112.5</v>
      </c>
      <c r="W13" s="24" t="n">
        <v>1.6</v>
      </c>
      <c r="X13" s="7" t="n">
        <f aca="false">W$7*$W13</f>
        <v>0.32</v>
      </c>
      <c r="Y13" s="25" t="n">
        <f aca="false">$W$7*X13</f>
        <v>0.064</v>
      </c>
      <c r="Z13" s="23" t="n">
        <f aca="false">$S$5/Y13</f>
        <v>56.25</v>
      </c>
      <c r="AA13" s="12" t="n">
        <v>1.6</v>
      </c>
      <c r="AB13" s="13" t="n">
        <f aca="false">AA$7*$AA13</f>
        <v>0.4</v>
      </c>
      <c r="AC13" s="25" t="n">
        <f aca="false">$AA$7*AB13</f>
        <v>0.1</v>
      </c>
      <c r="AD13" s="23" t="n">
        <f aca="false">$S$5/AC13</f>
        <v>36</v>
      </c>
      <c r="AE13" s="12" t="n">
        <v>1.35</v>
      </c>
      <c r="AF13" s="13" t="n">
        <f aca="false">AE$7*$AE13</f>
        <v>0.405</v>
      </c>
      <c r="AG13" s="22" t="n">
        <f aca="false">$AE$7*AF13</f>
        <v>0.1215</v>
      </c>
      <c r="AH13" s="23" t="n">
        <f aca="false">$S$5/AG13</f>
        <v>29.6296296296296</v>
      </c>
      <c r="AI13" s="30" t="n">
        <v>2.5</v>
      </c>
      <c r="AJ13" s="63" t="n">
        <f aca="false">$AI$7*AI13</f>
        <v>0.25</v>
      </c>
      <c r="AK13" s="22" t="n">
        <f aca="false">$AI$7*AJ13</f>
        <v>0.025</v>
      </c>
      <c r="AL13" s="23" t="n">
        <f aca="false">$AI$5/AK13</f>
        <v>320</v>
      </c>
      <c r="AM13" s="64" t="n">
        <v>1.65</v>
      </c>
      <c r="AN13" s="65" t="n">
        <f aca="false">$AM$7*AM13</f>
        <v>0.2475</v>
      </c>
      <c r="AO13" s="22" t="n">
        <f aca="false">$AM$7*AN13</f>
        <v>0.037125</v>
      </c>
      <c r="AP13" s="23" t="n">
        <f aca="false">$AI$5/AO13</f>
        <v>215.488215488215</v>
      </c>
      <c r="AQ13" s="64" t="n">
        <v>1.65</v>
      </c>
      <c r="AR13" s="63" t="n">
        <f aca="false">$AQ$7*AQ13</f>
        <v>0.33</v>
      </c>
      <c r="AS13" s="22" t="n">
        <f aca="false">$AQ$7*AR13</f>
        <v>0.066</v>
      </c>
      <c r="AT13" s="23" t="n">
        <f aca="false">$AI$5/AS13</f>
        <v>121.212121212121</v>
      </c>
      <c r="AU13" s="24" t="n">
        <v>1.6</v>
      </c>
      <c r="AV13" s="6" t="n">
        <f aca="false">$AU$7*AU13</f>
        <v>0.4</v>
      </c>
      <c r="AW13" s="22" t="n">
        <f aca="false">$AU$7*AV13</f>
        <v>0.1</v>
      </c>
      <c r="AX13" s="23" t="n">
        <f aca="false">$AI$5/AW13</f>
        <v>80</v>
      </c>
      <c r="AY13" s="66" t="n">
        <v>1.67</v>
      </c>
      <c r="AZ13" s="63" t="n">
        <f aca="false">$AY$7*AY13</f>
        <v>0.501</v>
      </c>
      <c r="BA13" s="22" t="n">
        <f aca="false">$AY$7*AZ13</f>
        <v>0.1503</v>
      </c>
      <c r="BB13" s="23" t="n">
        <f aca="false">$AI$5/BA13</f>
        <v>53.226879574185</v>
      </c>
      <c r="BC13" s="66" t="n">
        <v>1.5</v>
      </c>
      <c r="BD13" s="63" t="n">
        <f aca="false">$BC$7*BC13</f>
        <v>0.6</v>
      </c>
      <c r="BE13" s="22" t="n">
        <f aca="false">$BC$7*BD13</f>
        <v>0.24</v>
      </c>
      <c r="BF13" s="23" t="n">
        <f aca="false">$AI$5/BE13</f>
        <v>33.3333333333333</v>
      </c>
      <c r="BJ13" s="23"/>
      <c r="BK13" s="24" t="n">
        <v>3</v>
      </c>
      <c r="BL13" s="7" t="n">
        <f aca="false">$BK$7*BK13</f>
        <v>0.9</v>
      </c>
      <c r="BM13" s="22" t="n">
        <f aca="false">$BK$7*BL13</f>
        <v>0.27</v>
      </c>
      <c r="BN13" s="23" t="n">
        <f aca="false">$BK$5/BM13</f>
        <v>44.4444444444444</v>
      </c>
      <c r="BO13" s="67" t="n">
        <v>2.4</v>
      </c>
      <c r="BP13" s="7" t="n">
        <f aca="false">$BO$7*BO13</f>
        <v>0.96</v>
      </c>
      <c r="BQ13" s="22" t="n">
        <f aca="false">$BO$7*BP13</f>
        <v>0.384</v>
      </c>
      <c r="BR13" s="23" t="n">
        <f aca="false">$BK$5/BQ13</f>
        <v>31.25</v>
      </c>
      <c r="BS13" s="24" t="n">
        <v>2.5</v>
      </c>
      <c r="BT13" s="7" t="n">
        <f aca="false">$BS$7*BS13</f>
        <v>1.250000001</v>
      </c>
      <c r="BU13" s="22" t="n">
        <f aca="false">$BS$7*BT13</f>
        <v>0.625000001</v>
      </c>
      <c r="BV13" s="23" t="n">
        <f aca="false">$BK$5/BU13</f>
        <v>19.19999996928</v>
      </c>
      <c r="BW13" s="67" t="n">
        <v>1.6</v>
      </c>
      <c r="BX13" s="6" t="n">
        <f aca="false">$BW$7*BW13</f>
        <v>0.96</v>
      </c>
      <c r="BY13" s="22" t="n">
        <f aca="false">$BW$7*BX13</f>
        <v>0.576</v>
      </c>
      <c r="BZ13" s="68" t="n">
        <f aca="false">$BK$5/BY13</f>
        <v>20.8333333333333</v>
      </c>
      <c r="CA13" s="67" t="n">
        <v>1.9</v>
      </c>
      <c r="CB13" s="6" t="n">
        <f aca="false">$CA$7*CA13</f>
        <v>1.425</v>
      </c>
      <c r="CC13" s="22" t="n">
        <f aca="false">$CA$7*CB13</f>
        <v>1.06875</v>
      </c>
      <c r="CD13" s="68" t="n">
        <f aca="false">$BK$5/CC13</f>
        <v>11.2280701754386</v>
      </c>
      <c r="CP13" s="24" t="n">
        <v>4.8</v>
      </c>
      <c r="CQ13" s="7" t="n">
        <f aca="false">$CP$7*CP13</f>
        <v>0.48</v>
      </c>
      <c r="CR13" s="22" t="n">
        <f aca="false">$CP$7*CQ13</f>
        <v>0.048</v>
      </c>
      <c r="CS13" s="23" t="n">
        <f aca="false">$CP$5/CR13</f>
        <v>250</v>
      </c>
      <c r="CT13" s="24" t="n">
        <v>3</v>
      </c>
      <c r="CU13" s="7" t="n">
        <f aca="false">$CT$7*CT13</f>
        <v>0.6</v>
      </c>
      <c r="CV13" s="22" t="n">
        <f aca="false">$CT$7*CU13</f>
        <v>0.12</v>
      </c>
      <c r="CW13" s="23" t="n">
        <f aca="false">$CP$5/CV13</f>
        <v>100</v>
      </c>
      <c r="CX13" s="67" t="n">
        <v>1.6</v>
      </c>
      <c r="CY13" s="6" t="n">
        <f aca="false">$CX$7*CX13</f>
        <v>0.48</v>
      </c>
      <c r="CZ13" s="22" t="n">
        <f aca="false">$CX$7*CY13</f>
        <v>0.144</v>
      </c>
      <c r="DA13" s="68" t="n">
        <f aca="false">$CP$5/CZ13</f>
        <v>83.3333333333333</v>
      </c>
      <c r="DB13" s="24" t="n">
        <v>1.5</v>
      </c>
      <c r="DC13" s="7" t="n">
        <f aca="false">$DB$7*DB13</f>
        <v>0.6</v>
      </c>
      <c r="DD13" s="22" t="n">
        <f aca="false">$DB$7*DC13</f>
        <v>0.24</v>
      </c>
      <c r="DE13" s="23" t="n">
        <f aca="false">$CP$5/DD13</f>
        <v>50</v>
      </c>
    </row>
    <row r="14" customFormat="false" ht="14.4" hidden="false" customHeight="false" outlineLevel="0" collapsed="false">
      <c r="C14" s="25" t="s">
        <v>13</v>
      </c>
      <c r="D14" s="25" t="s">
        <v>14</v>
      </c>
      <c r="E14" s="25" t="s">
        <v>15</v>
      </c>
      <c r="F14" s="29" t="s">
        <v>16</v>
      </c>
      <c r="G14" s="28" t="s">
        <v>13</v>
      </c>
      <c r="H14" s="25" t="s">
        <v>14</v>
      </c>
      <c r="I14" s="25" t="s">
        <v>15</v>
      </c>
      <c r="J14" s="29" t="s">
        <v>16</v>
      </c>
      <c r="K14" s="28" t="s">
        <v>13</v>
      </c>
      <c r="L14" s="25" t="s">
        <v>14</v>
      </c>
      <c r="M14" s="25" t="s">
        <v>15</v>
      </c>
      <c r="N14" s="29" t="s">
        <v>16</v>
      </c>
      <c r="O14" s="28" t="s">
        <v>13</v>
      </c>
      <c r="P14" s="25" t="s">
        <v>14</v>
      </c>
      <c r="Q14" s="25" t="s">
        <v>15</v>
      </c>
      <c r="R14" s="29" t="s">
        <v>16</v>
      </c>
      <c r="S14" s="25" t="s">
        <v>13</v>
      </c>
      <c r="T14" s="2" t="s">
        <v>14</v>
      </c>
      <c r="U14" s="2" t="s">
        <v>15</v>
      </c>
      <c r="V14" s="2" t="s">
        <v>16</v>
      </c>
      <c r="W14" s="28" t="s">
        <v>13</v>
      </c>
      <c r="X14" s="2" t="s">
        <v>14</v>
      </c>
      <c r="Y14" s="2" t="s">
        <v>15</v>
      </c>
      <c r="Z14" s="29" t="s">
        <v>16</v>
      </c>
      <c r="AA14" s="28" t="s">
        <v>13</v>
      </c>
      <c r="AB14" s="2" t="s">
        <v>14</v>
      </c>
      <c r="AC14" s="2" t="s">
        <v>15</v>
      </c>
      <c r="AD14" s="29" t="s">
        <v>16</v>
      </c>
      <c r="AE14" s="28" t="s">
        <v>13</v>
      </c>
      <c r="AF14" s="2" t="s">
        <v>14</v>
      </c>
      <c r="AG14" s="2" t="s">
        <v>15</v>
      </c>
      <c r="AH14" s="29" t="s">
        <v>16</v>
      </c>
      <c r="AI14" s="25" t="s">
        <v>13</v>
      </c>
      <c r="AJ14" s="2" t="s">
        <v>14</v>
      </c>
      <c r="AK14" s="2" t="s">
        <v>15</v>
      </c>
      <c r="AL14" s="29" t="s">
        <v>16</v>
      </c>
      <c r="AM14" s="28" t="s">
        <v>13</v>
      </c>
      <c r="AN14" s="2" t="s">
        <v>14</v>
      </c>
      <c r="AO14" s="2" t="s">
        <v>15</v>
      </c>
      <c r="AP14" s="29" t="s">
        <v>16</v>
      </c>
      <c r="AQ14" s="28" t="s">
        <v>13</v>
      </c>
      <c r="AR14" s="2" t="s">
        <v>14</v>
      </c>
      <c r="AS14" s="2" t="s">
        <v>15</v>
      </c>
      <c r="AT14" s="29" t="s">
        <v>16</v>
      </c>
      <c r="AU14" s="28" t="s">
        <v>13</v>
      </c>
      <c r="AV14" s="2" t="s">
        <v>14</v>
      </c>
      <c r="AW14" s="2" t="s">
        <v>15</v>
      </c>
      <c r="AX14" s="29" t="s">
        <v>16</v>
      </c>
      <c r="AY14" s="28" t="s">
        <v>13</v>
      </c>
      <c r="AZ14" s="2" t="s">
        <v>14</v>
      </c>
      <c r="BA14" s="2" t="s">
        <v>15</v>
      </c>
      <c r="BB14" s="29" t="s">
        <v>16</v>
      </c>
      <c r="BC14" s="28" t="s">
        <v>13</v>
      </c>
      <c r="BD14" s="2" t="s">
        <v>14</v>
      </c>
      <c r="BE14" s="2" t="s">
        <v>15</v>
      </c>
      <c r="BF14" s="29" t="s">
        <v>16</v>
      </c>
      <c r="BJ14" s="29"/>
      <c r="BK14" s="28" t="s">
        <v>13</v>
      </c>
      <c r="BL14" s="25" t="s">
        <v>14</v>
      </c>
      <c r="BM14" s="25" t="s">
        <v>15</v>
      </c>
      <c r="BN14" s="29" t="s">
        <v>16</v>
      </c>
      <c r="BO14" s="25" t="s">
        <v>13</v>
      </c>
      <c r="BP14" s="25" t="s">
        <v>14</v>
      </c>
      <c r="BQ14" s="25" t="s">
        <v>15</v>
      </c>
      <c r="BR14" s="29" t="s">
        <v>16</v>
      </c>
      <c r="BS14" s="28" t="s">
        <v>13</v>
      </c>
      <c r="BT14" s="25" t="s">
        <v>14</v>
      </c>
      <c r="BU14" s="25" t="s">
        <v>15</v>
      </c>
      <c r="BV14" s="29" t="s">
        <v>16</v>
      </c>
      <c r="BW14" s="25" t="s">
        <v>13</v>
      </c>
      <c r="BX14" s="2" t="s">
        <v>14</v>
      </c>
      <c r="BY14" s="2" t="s">
        <v>15</v>
      </c>
      <c r="BZ14" s="25" t="s">
        <v>16</v>
      </c>
      <c r="CA14" s="25" t="s">
        <v>13</v>
      </c>
      <c r="CB14" s="2" t="s">
        <v>14</v>
      </c>
      <c r="CC14" s="2" t="s">
        <v>15</v>
      </c>
      <c r="CD14" s="25" t="s">
        <v>16</v>
      </c>
      <c r="CP14" s="28" t="s">
        <v>13</v>
      </c>
      <c r="CQ14" s="25" t="s">
        <v>14</v>
      </c>
      <c r="CR14" s="25" t="s">
        <v>15</v>
      </c>
      <c r="CS14" s="29" t="s">
        <v>16</v>
      </c>
      <c r="CT14" s="28" t="s">
        <v>13</v>
      </c>
      <c r="CU14" s="25" t="s">
        <v>14</v>
      </c>
      <c r="CV14" s="25" t="s">
        <v>15</v>
      </c>
      <c r="CW14" s="29" t="s">
        <v>16</v>
      </c>
      <c r="CX14" s="25" t="s">
        <v>13</v>
      </c>
      <c r="CY14" s="2" t="s">
        <v>14</v>
      </c>
      <c r="CZ14" s="2" t="s">
        <v>15</v>
      </c>
      <c r="DA14" s="25" t="s">
        <v>16</v>
      </c>
      <c r="DB14" s="28" t="s">
        <v>13</v>
      </c>
      <c r="DC14" s="25" t="s">
        <v>14</v>
      </c>
      <c r="DD14" s="25" t="s">
        <v>15</v>
      </c>
      <c r="DE14" s="29" t="s">
        <v>16</v>
      </c>
    </row>
    <row r="15" customFormat="false" ht="14.4" hidden="false" customHeight="false" outlineLevel="0" collapsed="false">
      <c r="A15" s="1" t="s">
        <v>29</v>
      </c>
      <c r="D15" s="27"/>
      <c r="H15" s="27"/>
      <c r="L15" s="27"/>
      <c r="P15" s="27"/>
      <c r="S15" s="47" t="n">
        <v>4.8</v>
      </c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27"/>
      <c r="AJ15" s="12"/>
      <c r="AK15" s="2"/>
      <c r="AL15" s="2"/>
      <c r="AM15" s="27"/>
      <c r="AN15" s="12"/>
      <c r="AO15" s="2"/>
      <c r="AP15" s="2"/>
      <c r="AQ15" s="27"/>
      <c r="AR15" s="12"/>
      <c r="AS15" s="2"/>
      <c r="AT15" s="2"/>
      <c r="AU15" s="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31"/>
      <c r="BK15" s="24" t="n">
        <v>3.2</v>
      </c>
      <c r="BL15" s="7" t="n">
        <f aca="false">$BK$7*BK15</f>
        <v>0.96</v>
      </c>
      <c r="BM15" s="22" t="n">
        <f aca="false">$BK$7*BL15</f>
        <v>0.288</v>
      </c>
      <c r="BN15" s="23" t="n">
        <f aca="false">$BK$5/BM15</f>
        <v>41.6666666666667</v>
      </c>
      <c r="BO15" s="67" t="n">
        <v>2.4</v>
      </c>
      <c r="BP15" s="7" t="n">
        <f aca="false">$BO$7*BO15</f>
        <v>0.96</v>
      </c>
      <c r="BQ15" s="22" t="n">
        <f aca="false">$BO$7*BP15</f>
        <v>0.384</v>
      </c>
      <c r="BR15" s="23" t="n">
        <f aca="false">$BK$5/BQ15</f>
        <v>31.25</v>
      </c>
      <c r="BT15" s="12"/>
      <c r="BW15" s="2"/>
      <c r="BX15" s="2"/>
      <c r="BY15" s="2"/>
      <c r="BZ15" s="2"/>
    </row>
    <row r="16" customFormat="false" ht="14.4" hidden="false" customHeight="false" outlineLevel="0" collapsed="false">
      <c r="A16" s="1" t="s">
        <v>30</v>
      </c>
      <c r="D16" s="27"/>
      <c r="H16" s="27"/>
      <c r="L16" s="27"/>
      <c r="P16" s="27"/>
      <c r="S16" s="27"/>
      <c r="T16" s="27"/>
      <c r="U16" s="27"/>
      <c r="V16" s="27"/>
      <c r="W16" s="24" t="n">
        <v>3</v>
      </c>
      <c r="X16" s="7" t="n">
        <f aca="false">W$7*$W16</f>
        <v>0.6</v>
      </c>
      <c r="Y16" s="25" t="n">
        <f aca="false">$W$7*X16</f>
        <v>0.12</v>
      </c>
      <c r="Z16" s="23" t="n">
        <f aca="false">$S$15/Y16</f>
        <v>40</v>
      </c>
      <c r="AA16" s="12" t="n">
        <v>2.4</v>
      </c>
      <c r="AB16" s="13" t="n">
        <f aca="false">AA$7*$AA16</f>
        <v>0.6</v>
      </c>
      <c r="AC16" s="25" t="n">
        <f aca="false">$AA$7*AB16</f>
        <v>0.15</v>
      </c>
      <c r="AD16" s="23" t="n">
        <f aca="false">$S$15/AC16</f>
        <v>32</v>
      </c>
      <c r="AE16" s="12" t="n">
        <v>2</v>
      </c>
      <c r="AF16" s="13" t="n">
        <f aca="false">AE$7*$AE16</f>
        <v>0.6</v>
      </c>
      <c r="AG16" s="22" t="n">
        <f aca="false">$AE$7*AF16</f>
        <v>0.18</v>
      </c>
      <c r="AH16" s="23" t="n">
        <f aca="false">$S$15/AG16</f>
        <v>26.6666666666667</v>
      </c>
      <c r="AI16" s="27"/>
      <c r="AJ16" s="12"/>
      <c r="AK16" s="2"/>
      <c r="AL16" s="2"/>
      <c r="AM16" s="27"/>
      <c r="AN16" s="12"/>
      <c r="AO16" s="2"/>
      <c r="AP16" s="2"/>
      <c r="AQ16" s="27"/>
      <c r="AR16" s="12"/>
      <c r="AS16" s="2"/>
      <c r="AT16" s="2"/>
      <c r="AU16" s="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31"/>
      <c r="BK16" s="24" t="n">
        <v>4</v>
      </c>
      <c r="BL16" s="7" t="n">
        <f aca="false">$BK$7*BK16</f>
        <v>1.2</v>
      </c>
      <c r="BM16" s="22" t="n">
        <f aca="false">$BK$7*BL16</f>
        <v>0.36</v>
      </c>
      <c r="BN16" s="23" t="n">
        <f aca="false">$BK$5/BM16</f>
        <v>33.3333333333333</v>
      </c>
      <c r="BO16" s="67" t="n">
        <v>3</v>
      </c>
      <c r="BP16" s="7" t="n">
        <f aca="false">$BO$7*BO16</f>
        <v>1.2</v>
      </c>
      <c r="BQ16" s="22" t="n">
        <f aca="false">$BO$7*BP16</f>
        <v>0.48</v>
      </c>
      <c r="BR16" s="23" t="n">
        <f aca="false">$BK$5/BQ16</f>
        <v>25</v>
      </c>
      <c r="BT16" s="12"/>
      <c r="BW16" s="2"/>
      <c r="BX16" s="2"/>
      <c r="BY16" s="2"/>
      <c r="BZ16" s="2"/>
      <c r="CP16" s="1" t="s">
        <v>31</v>
      </c>
      <c r="CS16" s="1" t="n">
        <v>4</v>
      </c>
    </row>
    <row r="17" customFormat="false" ht="14.4" hidden="false" customHeight="false" outlineLevel="0" collapsed="false">
      <c r="A17" s="1" t="s">
        <v>32</v>
      </c>
      <c r="D17" s="27"/>
      <c r="H17" s="27"/>
      <c r="L17" s="27"/>
      <c r="P17" s="27"/>
      <c r="S17" s="17" t="s">
        <v>33</v>
      </c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27"/>
      <c r="AJ17" s="12"/>
      <c r="AK17" s="2"/>
      <c r="AL17" s="2"/>
      <c r="AM17" s="27"/>
      <c r="AN17" s="12"/>
      <c r="AO17" s="2"/>
      <c r="AP17" s="2"/>
      <c r="AQ17" s="27"/>
      <c r="AR17" s="12"/>
      <c r="AS17" s="2"/>
      <c r="AT17" s="2"/>
      <c r="AU17" s="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31"/>
      <c r="BK17" s="24" t="n">
        <v>4</v>
      </c>
      <c r="BL17" s="7" t="n">
        <f aca="false">$BK$7*BK17</f>
        <v>1.2</v>
      </c>
      <c r="BM17" s="22" t="n">
        <f aca="false">$BK$7*BL17</f>
        <v>0.36</v>
      </c>
      <c r="BN17" s="23" t="n">
        <f aca="false">$BK$5/BM17</f>
        <v>33.3333333333333</v>
      </c>
      <c r="BO17" s="67" t="n">
        <v>2.4</v>
      </c>
      <c r="BP17" s="7" t="n">
        <f aca="false">$BO$7*BO17</f>
        <v>0.96</v>
      </c>
      <c r="BQ17" s="22" t="n">
        <f aca="false">$BO$7*BP17</f>
        <v>0.384</v>
      </c>
      <c r="BR17" s="23" t="n">
        <f aca="false">$BK$5/BQ17</f>
        <v>31.25</v>
      </c>
      <c r="BT17" s="12"/>
      <c r="BW17" s="13"/>
      <c r="BX17" s="13"/>
      <c r="BY17" s="13"/>
      <c r="BZ17" s="13"/>
      <c r="CP17" s="1" t="s">
        <v>34</v>
      </c>
      <c r="CS17" s="1" t="n">
        <v>8</v>
      </c>
    </row>
    <row r="18" customFormat="false" ht="14.4" hidden="false" customHeight="false" outlineLevel="0" collapsed="false">
      <c r="D18" s="27"/>
      <c r="H18" s="27"/>
      <c r="L18" s="27"/>
      <c r="P18" s="27"/>
      <c r="S18" s="27"/>
      <c r="T18" s="27"/>
      <c r="U18" s="27"/>
      <c r="V18" s="27"/>
      <c r="W18" s="27"/>
      <c r="X18" s="30"/>
      <c r="Y18" s="30"/>
      <c r="Z18" s="30"/>
      <c r="AA18" s="27"/>
      <c r="AB18" s="27"/>
      <c r="AC18" s="27"/>
      <c r="AD18" s="27"/>
      <c r="AE18" s="27"/>
      <c r="AF18" s="27"/>
      <c r="AG18" s="27"/>
      <c r="AH18" s="31"/>
      <c r="AI18" s="27"/>
      <c r="AJ18" s="12"/>
      <c r="AK18" s="2"/>
      <c r="AL18" s="2"/>
      <c r="AM18" s="27"/>
      <c r="AN18" s="12"/>
      <c r="AO18" s="2"/>
      <c r="AP18" s="2"/>
      <c r="AQ18" s="27"/>
      <c r="AR18" s="12"/>
      <c r="AS18" s="2"/>
      <c r="AT18" s="2"/>
      <c r="AU18" s="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31"/>
      <c r="BK18" s="67"/>
      <c r="BL18" s="7"/>
      <c r="BM18" s="22"/>
      <c r="BN18" s="68"/>
      <c r="BO18" s="67"/>
      <c r="BP18" s="7"/>
      <c r="BQ18" s="22"/>
      <c r="BR18" s="68"/>
      <c r="BT18" s="12"/>
      <c r="BW18" s="2"/>
      <c r="BX18" s="2"/>
      <c r="BY18" s="2"/>
      <c r="BZ18" s="2"/>
      <c r="CP18" s="1" t="s">
        <v>35</v>
      </c>
      <c r="CS18" s="1" t="n">
        <v>10</v>
      </c>
    </row>
    <row r="19" customFormat="false" ht="14.4" hidden="false" customHeight="false" outlineLevel="0" collapsed="false">
      <c r="A19" s="1" t="s">
        <v>17</v>
      </c>
      <c r="D19" s="27"/>
      <c r="H19" s="27"/>
      <c r="L19" s="27"/>
      <c r="P19" s="27"/>
      <c r="S19" s="27"/>
      <c r="T19" s="27"/>
      <c r="U19" s="27"/>
      <c r="V19" s="27"/>
      <c r="W19" s="27"/>
      <c r="X19" s="30"/>
      <c r="Y19" s="30"/>
      <c r="Z19" s="30"/>
      <c r="AA19" s="27"/>
      <c r="AB19" s="27"/>
      <c r="AC19" s="27"/>
      <c r="AD19" s="27"/>
      <c r="AE19" s="27"/>
      <c r="AF19" s="27"/>
      <c r="AG19" s="27"/>
      <c r="AH19" s="31"/>
      <c r="AI19" s="27"/>
      <c r="AJ19" s="12"/>
      <c r="AK19" s="2"/>
      <c r="AL19" s="2"/>
      <c r="AM19" s="27"/>
      <c r="AN19" s="12"/>
      <c r="AO19" s="2"/>
      <c r="AP19" s="2"/>
      <c r="AQ19" s="27"/>
      <c r="AR19" s="12"/>
      <c r="AS19" s="2"/>
      <c r="AT19" s="2"/>
      <c r="AU19" s="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31"/>
      <c r="BK19" s="2" t="s">
        <v>36</v>
      </c>
      <c r="BL19" s="2" t="n">
        <v>0.9</v>
      </c>
      <c r="BM19" s="2" t="n">
        <f aca="false">BK5*BL19</f>
        <v>10.8</v>
      </c>
      <c r="BN19" s="2" t="s">
        <v>37</v>
      </c>
      <c r="BP19" s="12"/>
      <c r="BT19" s="12"/>
      <c r="BW19" s="2"/>
      <c r="BX19" s="2"/>
      <c r="BY19" s="2"/>
      <c r="BZ19" s="2"/>
      <c r="CP19" s="1" t="s">
        <v>38</v>
      </c>
      <c r="CS19" s="1" t="n">
        <v>12</v>
      </c>
      <c r="CT19" s="1" t="s">
        <v>37</v>
      </c>
    </row>
    <row r="20" customFormat="false" ht="14.4" hidden="false" customHeight="false" outlineLevel="0" collapsed="false">
      <c r="D20" s="27"/>
      <c r="H20" s="27"/>
      <c r="L20" s="27"/>
      <c r="P20" s="27"/>
      <c r="S20" s="27"/>
      <c r="T20" s="27"/>
      <c r="U20" s="27"/>
      <c r="V20" s="27"/>
      <c r="W20" s="27"/>
      <c r="X20" s="30"/>
      <c r="Y20" s="30"/>
      <c r="Z20" s="30"/>
      <c r="AA20" s="27"/>
      <c r="AB20" s="27"/>
      <c r="AC20" s="27"/>
      <c r="AD20" s="27"/>
      <c r="AE20" s="27"/>
      <c r="AF20" s="27"/>
      <c r="AG20" s="27"/>
      <c r="AH20" s="31"/>
      <c r="AI20" s="27"/>
      <c r="AJ20" s="12"/>
      <c r="AK20" s="2"/>
      <c r="AL20" s="2"/>
      <c r="AM20" s="27"/>
      <c r="AN20" s="12"/>
      <c r="AO20" s="2"/>
      <c r="AP20" s="2"/>
      <c r="AQ20" s="27"/>
      <c r="AR20" s="12"/>
      <c r="AS20" s="2"/>
      <c r="AT20" s="2"/>
      <c r="AU20" s="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31"/>
      <c r="BP20" s="12"/>
      <c r="BT20" s="12"/>
      <c r="BW20" s="2"/>
      <c r="BX20" s="2"/>
      <c r="BY20" s="2"/>
      <c r="BZ20" s="2"/>
    </row>
    <row r="21" customFormat="false" ht="14.4" hidden="false" customHeight="false" outlineLevel="0" collapsed="false">
      <c r="D21" s="27"/>
      <c r="H21" s="27"/>
      <c r="L21" s="27"/>
      <c r="P21" s="27"/>
      <c r="S21" s="27"/>
      <c r="T21" s="27"/>
      <c r="U21" s="27"/>
      <c r="V21" s="27"/>
      <c r="W21" s="13" t="s">
        <v>8</v>
      </c>
      <c r="X21" s="13"/>
      <c r="Y21" s="13"/>
      <c r="Z21" s="13"/>
      <c r="AA21" s="27"/>
      <c r="AB21" s="27"/>
      <c r="AC21" s="27"/>
      <c r="AD21" s="27"/>
      <c r="AE21" s="27"/>
      <c r="AF21" s="27"/>
      <c r="AG21" s="27"/>
      <c r="AH21" s="31"/>
      <c r="AI21" s="27"/>
      <c r="AJ21" s="12"/>
      <c r="AK21" s="2"/>
      <c r="AL21" s="2"/>
      <c r="AM21" s="44"/>
      <c r="AN21" s="44"/>
      <c r="AO21" s="44"/>
      <c r="AP21" s="44"/>
      <c r="AQ21" s="27"/>
      <c r="AR21" s="12"/>
      <c r="AS21" s="2"/>
      <c r="AT21" s="2"/>
      <c r="AU21" s="13" t="s">
        <v>8</v>
      </c>
      <c r="AV21" s="13"/>
      <c r="AW21" s="13"/>
      <c r="AX21" s="13"/>
      <c r="AY21" s="1" t="s">
        <v>39</v>
      </c>
      <c r="AZ21" s="12"/>
      <c r="BA21" s="12"/>
      <c r="BB21" s="1" t="n">
        <v>30</v>
      </c>
      <c r="BC21" s="12"/>
      <c r="BD21" s="12"/>
      <c r="BE21" s="12"/>
      <c r="BF21" s="31"/>
      <c r="BJ21" s="36" t="s">
        <v>27</v>
      </c>
      <c r="BK21" s="24" t="n">
        <v>4</v>
      </c>
      <c r="BL21" s="7" t="n">
        <f aca="false">$BK$7*BK21</f>
        <v>1.2</v>
      </c>
      <c r="BM21" s="22" t="n">
        <f aca="false">$BK$7*BL21</f>
        <v>0.36</v>
      </c>
      <c r="BN21" s="23" t="n">
        <f aca="false">BO21/BM21</f>
        <v>44.4444444444444</v>
      </c>
      <c r="BO21" s="1" t="n">
        <v>16</v>
      </c>
      <c r="BW21" s="7" t="s">
        <v>40</v>
      </c>
      <c r="BX21" s="7"/>
      <c r="BY21" s="7"/>
      <c r="BZ21" s="7"/>
    </row>
    <row r="22" customFormat="false" ht="14.4" hidden="false" customHeight="true" outlineLevel="0" collapsed="false">
      <c r="C22" s="5"/>
      <c r="D22" s="3"/>
      <c r="F22" s="5"/>
      <c r="G22" s="70"/>
      <c r="I22" s="3"/>
      <c r="J22" s="3"/>
      <c r="S22" s="25" t="s">
        <v>39</v>
      </c>
      <c r="W22" s="7" t="s">
        <v>41</v>
      </c>
      <c r="X22" s="7"/>
      <c r="Y22" s="7"/>
      <c r="Z22" s="7"/>
      <c r="AJ22" s="2"/>
      <c r="AK22" s="2"/>
      <c r="AL22" s="2"/>
      <c r="AM22" s="33" t="s">
        <v>42</v>
      </c>
      <c r="AN22" s="2"/>
      <c r="AO22" s="2"/>
      <c r="AP22" s="2"/>
      <c r="AQ22" s="2"/>
      <c r="AR22" s="12"/>
      <c r="AS22" s="12"/>
      <c r="AT22" s="12"/>
      <c r="AU22" s="7" t="s">
        <v>43</v>
      </c>
      <c r="AV22" s="7"/>
      <c r="AW22" s="7"/>
      <c r="AX22" s="7"/>
      <c r="AY22" s="1" t="s">
        <v>29</v>
      </c>
      <c r="AZ22" s="12"/>
      <c r="BA22" s="12"/>
      <c r="BB22" s="1" t="n">
        <v>53</v>
      </c>
      <c r="BC22" s="12"/>
      <c r="BD22" s="12"/>
      <c r="BE22" s="12"/>
      <c r="BF22" s="31"/>
      <c r="BJ22" s="36" t="s">
        <v>28</v>
      </c>
      <c r="BK22" s="24" t="n">
        <v>3</v>
      </c>
      <c r="BL22" s="7" t="n">
        <f aca="false">$BK$7*BK22</f>
        <v>0.9</v>
      </c>
      <c r="BM22" s="22" t="n">
        <f aca="false">$BK$7*BL22</f>
        <v>0.27</v>
      </c>
      <c r="BN22" s="23" t="n">
        <f aca="false">BO22/BM22</f>
        <v>70.3703703703704</v>
      </c>
      <c r="BO22" s="1" t="n">
        <v>19</v>
      </c>
      <c r="BV22" s="36" t="s">
        <v>12</v>
      </c>
      <c r="BW22" s="67" t="n">
        <v>2</v>
      </c>
      <c r="BX22" s="6" t="n">
        <f aca="false">$BW$7*BW22</f>
        <v>1.2</v>
      </c>
      <c r="BY22" s="22" t="n">
        <f aca="false">$BW$7*BX22</f>
        <v>0.72</v>
      </c>
      <c r="BZ22" s="23" t="n">
        <f aca="false">CA22/BY22</f>
        <v>22.2222222222222</v>
      </c>
      <c r="CA22" s="1" t="n">
        <v>16</v>
      </c>
      <c r="CD22" s="1" t="s">
        <v>44</v>
      </c>
      <c r="CG22" s="1" t="s">
        <v>45</v>
      </c>
      <c r="CJ22" s="1" t="s">
        <v>46</v>
      </c>
    </row>
    <row r="23" s="1" customFormat="true" ht="14.4" hidden="false" customHeight="false" outlineLevel="0" collapsed="false">
      <c r="B23" s="2"/>
      <c r="D23" s="70"/>
      <c r="G23" s="70"/>
      <c r="I23" s="71"/>
      <c r="J23" s="45"/>
      <c r="R23" s="4"/>
      <c r="S23" s="25" t="s">
        <v>29</v>
      </c>
      <c r="T23" s="32"/>
      <c r="U23" s="32"/>
      <c r="V23" s="32"/>
      <c r="W23" s="3"/>
      <c r="AA23" s="2"/>
      <c r="AB23" s="25"/>
      <c r="AC23" s="25"/>
      <c r="AD23" s="25"/>
      <c r="AE23" s="25"/>
      <c r="AF23" s="25"/>
      <c r="AG23" s="25"/>
      <c r="AH23" s="29"/>
      <c r="AI23" s="3"/>
      <c r="AJ23" s="32"/>
      <c r="AK23" s="44"/>
      <c r="AL23" s="3"/>
      <c r="AM23" s="3"/>
      <c r="AN23" s="3"/>
      <c r="AO23" s="44"/>
      <c r="AP23" s="44"/>
      <c r="AQ23" s="44"/>
      <c r="AS23" s="3"/>
      <c r="AT23" s="3"/>
      <c r="AU23" s="3"/>
      <c r="AW23" s="3"/>
      <c r="AX23" s="3"/>
      <c r="AY23" s="1" t="s">
        <v>47</v>
      </c>
      <c r="BB23" s="1" t="n">
        <v>45</v>
      </c>
      <c r="BF23" s="4"/>
      <c r="BJ23" s="1" t="s">
        <v>39</v>
      </c>
      <c r="BK23" s="24" t="n">
        <v>4</v>
      </c>
      <c r="BL23" s="7" t="n">
        <f aca="false">$BK$7*BK23</f>
        <v>1.2</v>
      </c>
      <c r="BM23" s="22" t="n">
        <f aca="false">$BK$7*BL23</f>
        <v>0.36</v>
      </c>
      <c r="BN23" s="23" t="n">
        <f aca="false">BO23/BM23</f>
        <v>50</v>
      </c>
      <c r="BO23" s="1" t="n">
        <v>18</v>
      </c>
      <c r="BV23" s="36" t="s">
        <v>24</v>
      </c>
      <c r="BW23" s="67" t="n">
        <v>2</v>
      </c>
      <c r="BX23" s="6" t="n">
        <f aca="false">$BW$7*BW23</f>
        <v>1.2</v>
      </c>
      <c r="BY23" s="22" t="n">
        <f aca="false">$BW$7*BX23</f>
        <v>0.72</v>
      </c>
      <c r="BZ23" s="23" t="n">
        <f aca="false">CA23/BY23</f>
        <v>16.6666666666667</v>
      </c>
      <c r="CA23" s="1" t="n">
        <v>12</v>
      </c>
      <c r="CD23" s="1" t="s">
        <v>48</v>
      </c>
      <c r="CG23" s="1" t="n">
        <v>12</v>
      </c>
      <c r="CJ23" s="1" t="s">
        <v>49</v>
      </c>
      <c r="CK23" s="1" t="n">
        <v>1</v>
      </c>
    </row>
    <row r="24" s="1" customFormat="true" ht="14.4" hidden="false" customHeight="false" outlineLevel="0" collapsed="false">
      <c r="B24" s="2"/>
      <c r="D24" s="3"/>
      <c r="G24" s="70"/>
      <c r="I24" s="72"/>
      <c r="J24" s="3"/>
      <c r="R24" s="4"/>
      <c r="S24" s="25" t="s">
        <v>47</v>
      </c>
      <c r="T24" s="32"/>
      <c r="U24" s="32"/>
      <c r="V24" s="32"/>
      <c r="W24" s="1" t="s">
        <v>50</v>
      </c>
      <c r="AA24" s="2"/>
      <c r="AB24" s="25"/>
      <c r="AC24" s="25"/>
      <c r="AD24" s="25"/>
      <c r="AE24" s="25"/>
      <c r="AF24" s="25"/>
      <c r="AG24" s="25"/>
      <c r="AH24" s="29"/>
      <c r="AI24" s="3"/>
      <c r="AJ24" s="32"/>
      <c r="AK24" s="44"/>
      <c r="AL24" s="3"/>
      <c r="AM24" s="3"/>
      <c r="AN24" s="3"/>
      <c r="AO24" s="44"/>
      <c r="AP24" s="44"/>
      <c r="AQ24" s="44"/>
      <c r="AS24" s="3"/>
      <c r="AT24" s="3"/>
      <c r="AU24" s="1" t="s">
        <v>51</v>
      </c>
      <c r="AY24" s="3"/>
      <c r="BF24" s="4"/>
      <c r="BJ24" s="1" t="s">
        <v>29</v>
      </c>
      <c r="BK24" s="24" t="n">
        <v>3.2</v>
      </c>
      <c r="BL24" s="7" t="n">
        <f aca="false">$BK$7*BK24</f>
        <v>0.96</v>
      </c>
      <c r="BM24" s="22" t="n">
        <f aca="false">$BK$7*BL24</f>
        <v>0.288</v>
      </c>
      <c r="BN24" s="23" t="n">
        <f aca="false">BO24/BM24</f>
        <v>45.1388888888889</v>
      </c>
      <c r="BO24" s="1" t="n">
        <v>13</v>
      </c>
      <c r="BV24" s="36" t="s">
        <v>25</v>
      </c>
      <c r="BW24" s="67" t="n">
        <v>2</v>
      </c>
      <c r="BX24" s="6" t="n">
        <f aca="false">$BW$7*BW24</f>
        <v>1.2</v>
      </c>
      <c r="BY24" s="22" t="n">
        <f aca="false">$BW$7*BX24</f>
        <v>0.72</v>
      </c>
      <c r="BZ24" s="23" t="n">
        <f aca="false">CA24/BY24</f>
        <v>16.6666666666667</v>
      </c>
      <c r="CA24" s="1" t="n">
        <v>12</v>
      </c>
      <c r="CD24" s="1" t="s">
        <v>52</v>
      </c>
      <c r="CG24" s="36" t="s">
        <v>53</v>
      </c>
      <c r="CJ24" s="1" t="s">
        <v>54</v>
      </c>
      <c r="CK24" s="1" t="n">
        <v>0.4</v>
      </c>
      <c r="CL24" s="1" t="s">
        <v>55</v>
      </c>
    </row>
    <row r="25" s="1" customFormat="true" ht="14.4" hidden="false" customHeight="false" outlineLevel="0" collapsed="false">
      <c r="B25" s="2"/>
      <c r="D25" s="70"/>
      <c r="E25" s="73" t="s">
        <v>56</v>
      </c>
      <c r="F25" s="2" t="s">
        <v>57</v>
      </c>
      <c r="G25" s="70"/>
      <c r="I25" s="37"/>
      <c r="J25" s="3"/>
      <c r="P25" s="5"/>
      <c r="R25" s="4"/>
      <c r="S25" s="32"/>
      <c r="T25" s="32"/>
      <c r="U25" s="32"/>
      <c r="V25" s="32"/>
      <c r="W25" s="3"/>
      <c r="AA25" s="2"/>
      <c r="AB25" s="25"/>
      <c r="AC25" s="25"/>
      <c r="AD25" s="25"/>
      <c r="AE25" s="25"/>
      <c r="AF25" s="25"/>
      <c r="AG25" s="25"/>
      <c r="AH25" s="29"/>
      <c r="AI25" s="3"/>
      <c r="AJ25" s="32"/>
      <c r="AK25" s="44"/>
      <c r="AL25" s="3"/>
      <c r="AM25" s="3"/>
      <c r="AN25" s="3"/>
      <c r="AO25" s="44"/>
      <c r="AP25" s="44"/>
      <c r="AQ25" s="44"/>
      <c r="AS25" s="3"/>
      <c r="AT25" s="3"/>
      <c r="AU25" s="3"/>
      <c r="AW25" s="3"/>
      <c r="AX25" s="3"/>
      <c r="AY25" s="3"/>
      <c r="BF25" s="4"/>
      <c r="BJ25" s="1" t="s">
        <v>47</v>
      </c>
      <c r="BK25" s="24" t="n">
        <v>4</v>
      </c>
      <c r="BL25" s="7" t="n">
        <f aca="false">$BK$7*BK25</f>
        <v>1.2</v>
      </c>
      <c r="BM25" s="22" t="n">
        <f aca="false">$BK$7*BL25</f>
        <v>0.36</v>
      </c>
      <c r="BN25" s="23" t="n">
        <f aca="false">BO25/BM25</f>
        <v>40.2777777777778</v>
      </c>
      <c r="BO25" s="1" t="n">
        <v>14.5</v>
      </c>
      <c r="BV25" s="36" t="s">
        <v>26</v>
      </c>
      <c r="BW25" s="67" t="n">
        <v>1.6</v>
      </c>
      <c r="BX25" s="6" t="n">
        <f aca="false">$BW$7*BW25</f>
        <v>0.96</v>
      </c>
      <c r="BY25" s="22" t="n">
        <f aca="false">$BW$7*BX25</f>
        <v>0.576</v>
      </c>
      <c r="BZ25" s="23" t="n">
        <f aca="false">CA25/BY25</f>
        <v>20.8333333333333</v>
      </c>
      <c r="CA25" s="1" t="n">
        <v>12</v>
      </c>
      <c r="CJ25" s="1" t="s">
        <v>58</v>
      </c>
      <c r="CK25" s="1" t="n">
        <v>40</v>
      </c>
      <c r="CL25" s="1" t="s">
        <v>16</v>
      </c>
    </row>
    <row r="26" s="1" customFormat="true" ht="14.4" hidden="false" customHeight="false" outlineLevel="0" collapsed="false">
      <c r="B26" s="33"/>
      <c r="C26" s="2"/>
      <c r="E26" s="2" t="n">
        <v>44</v>
      </c>
      <c r="F26" s="2" t="n">
        <v>100</v>
      </c>
      <c r="I26" s="37"/>
      <c r="J26" s="3"/>
      <c r="O26" s="1" t="s">
        <v>59</v>
      </c>
      <c r="P26" s="5" t="n">
        <v>300</v>
      </c>
      <c r="Q26" s="1" t="s">
        <v>60</v>
      </c>
      <c r="R26" s="4"/>
      <c r="S26" s="32"/>
      <c r="T26" s="32"/>
      <c r="U26" s="32"/>
      <c r="V26" s="32"/>
      <c r="W26" s="32"/>
      <c r="X26" s="2"/>
      <c r="Y26" s="2"/>
      <c r="Z26" s="2"/>
      <c r="AA26" s="2"/>
      <c r="AB26" s="25"/>
      <c r="AC26" s="25"/>
      <c r="AD26" s="25"/>
      <c r="AE26" s="25"/>
      <c r="AF26" s="25"/>
      <c r="AG26" s="25"/>
      <c r="AH26" s="29"/>
      <c r="AI26" s="3"/>
      <c r="AJ26" s="32"/>
      <c r="AK26" s="44"/>
      <c r="AL26" s="3"/>
      <c r="AM26" s="3"/>
      <c r="AN26" s="3"/>
      <c r="AO26" s="44"/>
      <c r="AP26" s="44"/>
      <c r="AQ26" s="44"/>
      <c r="AS26" s="3"/>
      <c r="AT26" s="3"/>
      <c r="AU26" s="3"/>
      <c r="AW26" s="3"/>
      <c r="AX26" s="3"/>
      <c r="AY26" s="3"/>
      <c r="BF26" s="4"/>
      <c r="BV26" s="36" t="s">
        <v>27</v>
      </c>
      <c r="BW26" s="67" t="n">
        <v>2</v>
      </c>
      <c r="BX26" s="6" t="n">
        <f aca="false">$BW$7*BW26</f>
        <v>1.2</v>
      </c>
      <c r="BY26" s="22" t="n">
        <f aca="false">$BW$7*BX26</f>
        <v>0.72</v>
      </c>
      <c r="BZ26" s="23" t="n">
        <f aca="false">CA26/BY26</f>
        <v>22.2222222222222</v>
      </c>
      <c r="CA26" s="1" t="n">
        <v>16</v>
      </c>
      <c r="CD26" s="1" t="s">
        <v>61</v>
      </c>
      <c r="CG26" s="1" t="s">
        <v>45</v>
      </c>
      <c r="CJ26" s="1" t="s">
        <v>62</v>
      </c>
      <c r="CK26" s="1" t="n">
        <v>2.8</v>
      </c>
      <c r="CL26" s="1" t="s">
        <v>63</v>
      </c>
    </row>
    <row r="27" customFormat="false" ht="14.4" hidden="false" customHeight="false" outlineLevel="0" collapsed="false">
      <c r="A27" s="34" t="s">
        <v>37</v>
      </c>
      <c r="B27" s="6" t="n">
        <v>16</v>
      </c>
      <c r="C27" s="2" t="s">
        <v>64</v>
      </c>
      <c r="E27" s="2" t="n">
        <v>22</v>
      </c>
      <c r="F27" s="73" t="n">
        <f aca="false">(E27*F26)/E26</f>
        <v>50</v>
      </c>
      <c r="L27" s="1"/>
      <c r="M27" s="1"/>
      <c r="N27" s="1"/>
      <c r="O27" s="1"/>
      <c r="P27" s="1" t="n">
        <f aca="false">P26/60</f>
        <v>5</v>
      </c>
      <c r="Q27" s="1" t="s">
        <v>16</v>
      </c>
      <c r="S27" s="32"/>
      <c r="AD27" s="25"/>
      <c r="AE27" s="25"/>
      <c r="AF27" s="25"/>
      <c r="AG27" s="25"/>
      <c r="AH27" s="29"/>
      <c r="AJ27" s="32"/>
      <c r="AK27" s="44"/>
      <c r="AL27" s="3"/>
      <c r="AM27" s="3"/>
      <c r="AN27" s="3"/>
      <c r="AO27" s="44"/>
      <c r="AP27" s="44"/>
      <c r="AQ27" s="44"/>
      <c r="AS27" s="3"/>
      <c r="AT27" s="3"/>
      <c r="AU27" s="3"/>
      <c r="AW27" s="3"/>
      <c r="AX27" s="3"/>
      <c r="AY27" s="3"/>
      <c r="BV27" s="36" t="s">
        <v>28</v>
      </c>
      <c r="BW27" s="67" t="n">
        <v>1.6</v>
      </c>
      <c r="BX27" s="6" t="n">
        <f aca="false">$BW$7*BW27</f>
        <v>0.96</v>
      </c>
      <c r="BY27" s="22" t="n">
        <f aca="false">$BW$7*BX27</f>
        <v>0.576</v>
      </c>
      <c r="BZ27" s="23" t="n">
        <f aca="false">CA27/BY27</f>
        <v>27.7777777777778</v>
      </c>
      <c r="CA27" s="1" t="n">
        <v>16</v>
      </c>
      <c r="CD27" s="1" t="s">
        <v>65</v>
      </c>
      <c r="CG27" s="1" t="n">
        <v>16</v>
      </c>
    </row>
    <row r="28" customFormat="false" ht="14.4" hidden="false" customHeight="false" outlineLevel="0" collapsed="false">
      <c r="A28" s="35" t="s">
        <v>66</v>
      </c>
      <c r="B28" s="2" t="n">
        <f aca="false">B27*60</f>
        <v>960</v>
      </c>
      <c r="J28" s="2" t="s">
        <v>67</v>
      </c>
      <c r="K28" s="2" t="n">
        <v>3.1415</v>
      </c>
      <c r="P28" s="2" t="n">
        <f aca="false">100/P27</f>
        <v>20</v>
      </c>
      <c r="Q28" s="1" t="s">
        <v>68</v>
      </c>
      <c r="S28" s="32"/>
      <c r="AD28" s="25"/>
      <c r="AE28" s="25"/>
      <c r="AF28" s="25"/>
      <c r="AG28" s="25"/>
      <c r="AH28" s="29"/>
      <c r="AJ28" s="32"/>
      <c r="AK28" s="44"/>
      <c r="AL28" s="3"/>
      <c r="AM28" s="3"/>
      <c r="AN28" s="3"/>
      <c r="AO28" s="44"/>
      <c r="AP28" s="44"/>
      <c r="AQ28" s="44"/>
      <c r="AS28" s="3"/>
      <c r="AT28" s="3"/>
      <c r="AU28" s="3"/>
      <c r="AW28" s="3"/>
      <c r="AX28" s="3"/>
      <c r="AY28" s="3"/>
      <c r="BK28" s="1" t="s">
        <v>69</v>
      </c>
      <c r="BL28" s="25"/>
      <c r="BM28" s="25"/>
      <c r="BN28" s="25"/>
      <c r="BW28" s="25" t="s">
        <v>13</v>
      </c>
      <c r="BX28" s="2" t="s">
        <v>14</v>
      </c>
      <c r="BY28" s="2" t="s">
        <v>15</v>
      </c>
      <c r="BZ28" s="25" t="s">
        <v>16</v>
      </c>
      <c r="CD28" s="1" t="s">
        <v>70</v>
      </c>
      <c r="CG28" s="1" t="n">
        <v>21</v>
      </c>
    </row>
    <row r="29" customFormat="false" ht="14.4" hidden="false" customHeight="false" outlineLevel="0" collapsed="false">
      <c r="A29" s="35" t="s">
        <v>71</v>
      </c>
      <c r="B29" s="2" t="n">
        <f aca="false">B28*60</f>
        <v>57600</v>
      </c>
      <c r="C29" s="2" t="n">
        <f aca="false">B29*24</f>
        <v>1382400</v>
      </c>
      <c r="N29" s="2" t="s">
        <v>72</v>
      </c>
      <c r="P29" s="2"/>
      <c r="AJ29" s="3"/>
      <c r="AK29" s="3"/>
      <c r="AL29" s="3"/>
      <c r="AM29" s="3"/>
      <c r="AZ29" s="36"/>
      <c r="BA29" s="36"/>
      <c r="BB29" s="36"/>
      <c r="BC29" s="2"/>
      <c r="BD29" s="2"/>
      <c r="BE29" s="2"/>
      <c r="BK29" s="1" t="s">
        <v>73</v>
      </c>
      <c r="BV29" s="1" t="s">
        <v>39</v>
      </c>
      <c r="BW29" s="67" t="n">
        <v>2</v>
      </c>
      <c r="BX29" s="6" t="n">
        <f aca="false">$BW$7*BW29</f>
        <v>1.2</v>
      </c>
      <c r="BY29" s="22" t="n">
        <f aca="false">$BW$7*BX29</f>
        <v>0.72</v>
      </c>
      <c r="BZ29" s="23" t="n">
        <f aca="false">CA29/BY29</f>
        <v>25</v>
      </c>
      <c r="CA29" s="1" t="n">
        <v>18</v>
      </c>
      <c r="CJ29" s="1" t="s">
        <v>74</v>
      </c>
    </row>
    <row r="30" customFormat="false" ht="14.4" hidden="false" customHeight="false" outlineLevel="0" collapsed="false">
      <c r="A30" s="35" t="s">
        <v>75</v>
      </c>
      <c r="B30" s="2" t="n">
        <f aca="false">B29/1000</f>
        <v>57.6</v>
      </c>
      <c r="H30" s="2" t="s">
        <v>76</v>
      </c>
      <c r="I30" s="2" t="s">
        <v>77</v>
      </c>
      <c r="K30" s="2" t="s">
        <v>78</v>
      </c>
      <c r="M30" s="2" t="s">
        <v>79</v>
      </c>
      <c r="N30" s="2" t="n">
        <v>100</v>
      </c>
      <c r="O30" s="2" t="s">
        <v>80</v>
      </c>
      <c r="P30" s="2"/>
      <c r="AJ30" s="3"/>
      <c r="AK30" s="3"/>
      <c r="AL30" s="3"/>
      <c r="AM30" s="3"/>
      <c r="BK30" s="1" t="s">
        <v>81</v>
      </c>
      <c r="BV30" s="1" t="s">
        <v>29</v>
      </c>
      <c r="BW30" s="67" t="n">
        <v>1.6</v>
      </c>
      <c r="BX30" s="6" t="n">
        <f aca="false">$BW$7*BW30</f>
        <v>0.96</v>
      </c>
      <c r="BY30" s="22" t="n">
        <f aca="false">$BW$7*BX30</f>
        <v>0.576</v>
      </c>
      <c r="BZ30" s="23" t="n">
        <f aca="false">CA30/BY30</f>
        <v>27.7777777777778</v>
      </c>
      <c r="CA30" s="1" t="n">
        <v>16</v>
      </c>
      <c r="CD30" s="1" t="s">
        <v>61</v>
      </c>
      <c r="CG30" s="1" t="s">
        <v>82</v>
      </c>
      <c r="CK30" s="1" t="n">
        <v>1.2</v>
      </c>
    </row>
    <row r="31" customFormat="false" ht="14.4" hidden="false" customHeight="false" outlineLevel="0" collapsed="false">
      <c r="A31" s="35" t="s">
        <v>83</v>
      </c>
      <c r="B31" s="2" t="n">
        <v>1.25</v>
      </c>
      <c r="P31" s="2"/>
      <c r="AJ31" s="3"/>
      <c r="AK31" s="3"/>
      <c r="AL31" s="3"/>
      <c r="AM31" s="3"/>
      <c r="BW31" s="67"/>
      <c r="BX31" s="6"/>
      <c r="BY31" s="22"/>
      <c r="BZ31" s="68"/>
      <c r="CD31" s="1" t="s">
        <v>48</v>
      </c>
      <c r="CG31" s="1" t="n">
        <v>16</v>
      </c>
      <c r="CK31" s="1" t="s">
        <v>84</v>
      </c>
    </row>
    <row r="32" customFormat="false" ht="14.4" hidden="false" customHeight="false" outlineLevel="0" collapsed="false">
      <c r="A32" s="36" t="s">
        <v>85</v>
      </c>
      <c r="B32" s="2" t="n">
        <f aca="false">B30*B31</f>
        <v>72</v>
      </c>
      <c r="G32" s="2" t="s">
        <v>86</v>
      </c>
      <c r="H32" s="2" t="n">
        <v>3</v>
      </c>
      <c r="I32" s="2" t="n">
        <f aca="false">H32/2</f>
        <v>1.5</v>
      </c>
      <c r="J32" s="2" t="s">
        <v>87</v>
      </c>
      <c r="K32" s="2" t="n">
        <f aca="false">(I32*I32)*K28</f>
        <v>7.068375</v>
      </c>
      <c r="L32" s="2" t="s">
        <v>15</v>
      </c>
      <c r="M32" s="2" t="n">
        <f aca="false">K32*N30</f>
        <v>706.8375</v>
      </c>
      <c r="P32" s="2"/>
      <c r="S32" s="37"/>
      <c r="AD32" s="37"/>
      <c r="AE32" s="37"/>
      <c r="AF32" s="37"/>
      <c r="AG32" s="37"/>
      <c r="AH32" s="38"/>
      <c r="AJ32" s="3"/>
      <c r="AK32" s="3"/>
      <c r="AL32" s="3"/>
      <c r="AM32" s="3"/>
      <c r="CD32" s="1" t="s">
        <v>52</v>
      </c>
      <c r="CG32" s="1" t="n">
        <v>24</v>
      </c>
      <c r="CK32" s="1" t="s">
        <v>88</v>
      </c>
    </row>
    <row r="33" customFormat="false" ht="14.4" hidden="false" customHeight="false" outlineLevel="0" collapsed="false">
      <c r="A33" s="36" t="s">
        <v>89</v>
      </c>
      <c r="B33" s="2" t="n">
        <f aca="false">B32*24</f>
        <v>1728</v>
      </c>
      <c r="G33" s="2" t="s">
        <v>86</v>
      </c>
      <c r="H33" s="2" t="n">
        <v>1.75</v>
      </c>
      <c r="I33" s="2" t="n">
        <f aca="false">H33/2</f>
        <v>0.875</v>
      </c>
      <c r="J33" s="2" t="s">
        <v>87</v>
      </c>
      <c r="K33" s="2" t="n">
        <f aca="false">(I33*I33)*K28</f>
        <v>2.4052109375</v>
      </c>
      <c r="L33" s="2" t="s">
        <v>15</v>
      </c>
      <c r="M33" s="2" t="n">
        <f aca="false">K33*N30</f>
        <v>240.52109375</v>
      </c>
      <c r="N33" s="2" t="s">
        <v>90</v>
      </c>
      <c r="O33" s="2" t="n">
        <f aca="false">P28</f>
        <v>20</v>
      </c>
      <c r="P33" s="2" t="s">
        <v>91</v>
      </c>
      <c r="Q33" s="1" t="s">
        <v>92</v>
      </c>
      <c r="S33" s="37"/>
      <c r="AD33" s="37"/>
      <c r="AE33" s="37"/>
      <c r="AF33" s="37"/>
      <c r="AG33" s="37"/>
      <c r="AH33" s="38"/>
      <c r="AJ33" s="3"/>
      <c r="AK33" s="3"/>
      <c r="AL33" s="3"/>
      <c r="AM33" s="3"/>
    </row>
    <row r="34" customFormat="false" ht="14.4" hidden="false" customHeight="false" outlineLevel="0" collapsed="false">
      <c r="G34" s="2" t="s">
        <v>93</v>
      </c>
      <c r="H34" s="2" t="n">
        <v>1.2</v>
      </c>
      <c r="I34" s="2" t="n">
        <f aca="false">H34/2</f>
        <v>0.6</v>
      </c>
      <c r="J34" s="2" t="s">
        <v>87</v>
      </c>
      <c r="K34" s="2" t="n">
        <f aca="false">(I34*I34)*K28</f>
        <v>1.13094</v>
      </c>
      <c r="L34" s="2" t="s">
        <v>15</v>
      </c>
      <c r="M34" s="6" t="n">
        <f aca="false">M33/O33</f>
        <v>12.0260546875</v>
      </c>
      <c r="N34" s="2" t="s">
        <v>90</v>
      </c>
      <c r="O34" s="2" t="n">
        <v>1</v>
      </c>
      <c r="P34" s="2" t="s">
        <v>91</v>
      </c>
      <c r="Q34" s="1" t="s">
        <v>94</v>
      </c>
      <c r="S34" s="32"/>
      <c r="AJ34" s="3"/>
      <c r="AK34" s="3"/>
      <c r="AL34" s="3"/>
      <c r="AM34" s="3"/>
    </row>
    <row r="35" customFormat="false" ht="14.4" hidden="false" customHeight="false" outlineLevel="0" collapsed="false">
      <c r="A35" s="39" t="s">
        <v>89</v>
      </c>
      <c r="B35" s="6" t="n">
        <v>2400</v>
      </c>
      <c r="C35" s="2" t="s">
        <v>64</v>
      </c>
      <c r="P35" s="2"/>
      <c r="S35" s="32"/>
      <c r="AJ35" s="3"/>
      <c r="AK35" s="3"/>
      <c r="AL35" s="3"/>
      <c r="AM35" s="3"/>
    </row>
    <row r="36" customFormat="false" ht="14.4" hidden="false" customHeight="false" outlineLevel="0" collapsed="false">
      <c r="A36" s="36" t="s">
        <v>85</v>
      </c>
      <c r="B36" s="40" t="n">
        <f aca="false">B35/24</f>
        <v>100</v>
      </c>
      <c r="P36" s="2"/>
      <c r="S36" s="32"/>
      <c r="AJ36" s="3"/>
      <c r="AK36" s="3"/>
      <c r="AL36" s="3"/>
      <c r="AM36" s="3"/>
      <c r="BO36" s="1" t="s">
        <v>51</v>
      </c>
    </row>
    <row r="37" customFormat="false" ht="14.4" hidden="false" customHeight="false" outlineLevel="0" collapsed="false">
      <c r="A37" s="36" t="s">
        <v>75</v>
      </c>
      <c r="B37" s="40" t="n">
        <f aca="false">B36/1.25</f>
        <v>80</v>
      </c>
      <c r="K37" s="2" t="n">
        <f aca="false">K33*333</f>
        <v>800.9352421875</v>
      </c>
      <c r="L37" s="2" t="s">
        <v>95</v>
      </c>
      <c r="P37" s="2"/>
      <c r="S37" s="32"/>
      <c r="AJ37" s="3"/>
      <c r="AK37" s="3"/>
      <c r="AL37" s="3"/>
      <c r="AM37" s="3"/>
    </row>
    <row r="38" customFormat="false" ht="14.4" hidden="false" customHeight="false" outlineLevel="0" collapsed="false">
      <c r="K38" s="2" t="n">
        <f aca="false">K37/24</f>
        <v>33.3723017578125</v>
      </c>
      <c r="N38" s="2" t="n">
        <v>2</v>
      </c>
      <c r="O38" s="2" t="n">
        <v>120</v>
      </c>
      <c r="P38" s="2" t="s">
        <v>80</v>
      </c>
      <c r="S38" s="32"/>
      <c r="AD38" s="70"/>
      <c r="AE38" s="70"/>
      <c r="AJ38" s="3"/>
      <c r="AK38" s="3"/>
      <c r="AL38" s="3"/>
      <c r="AM38" s="3"/>
      <c r="BK38" s="13"/>
      <c r="BL38" s="13"/>
      <c r="BM38" s="13"/>
      <c r="BN38" s="13"/>
      <c r="BW38" s="13" t="s">
        <v>96</v>
      </c>
      <c r="BX38" s="13"/>
      <c r="BY38" s="13"/>
      <c r="BZ38" s="13"/>
      <c r="CA38" s="1" t="s">
        <v>97</v>
      </c>
      <c r="CG38" s="1" t="s">
        <v>98</v>
      </c>
    </row>
    <row r="39" customFormat="false" ht="14.4" hidden="false" customHeight="false" outlineLevel="0" collapsed="false">
      <c r="A39" s="42" t="s">
        <v>75</v>
      </c>
      <c r="B39" s="6" t="n">
        <v>80</v>
      </c>
      <c r="C39" s="2" t="s">
        <v>64</v>
      </c>
      <c r="N39" s="2" t="n">
        <v>1</v>
      </c>
      <c r="O39" s="2" t="n">
        <v>60</v>
      </c>
      <c r="P39" s="2" t="s">
        <v>91</v>
      </c>
      <c r="S39" s="32"/>
      <c r="T39" s="32"/>
      <c r="U39" s="32"/>
      <c r="V39" s="32"/>
      <c r="W39" s="32"/>
      <c r="X39" s="44"/>
      <c r="Y39" s="44"/>
      <c r="Z39" s="44"/>
      <c r="AA39" s="44"/>
      <c r="AJ39" s="3"/>
      <c r="AK39" s="3"/>
      <c r="AL39" s="3"/>
      <c r="AM39" s="3"/>
      <c r="BJ39" s="36"/>
      <c r="BK39" s="67"/>
      <c r="BL39" s="7"/>
      <c r="BM39" s="22"/>
      <c r="BN39" s="74"/>
      <c r="BV39" s="36" t="s">
        <v>12</v>
      </c>
      <c r="BW39" s="24" t="n">
        <v>2</v>
      </c>
      <c r="BX39" s="7" t="n">
        <f aca="false">$BW$7*BW39</f>
        <v>1.2</v>
      </c>
      <c r="BY39" s="22" t="n">
        <f aca="false">$BW$7*BX39</f>
        <v>0.72</v>
      </c>
      <c r="BZ39" s="23" t="n">
        <f aca="false">CA39/BY39</f>
        <v>16.6666666666667</v>
      </c>
      <c r="CA39" s="1" t="n">
        <v>12</v>
      </c>
      <c r="CG39" s="1" t="s">
        <v>12</v>
      </c>
      <c r="CJ39" s="1" t="n">
        <f aca="false">CL39/60</f>
        <v>18</v>
      </c>
      <c r="CL39" s="33" t="n">
        <v>1080</v>
      </c>
    </row>
    <row r="40" customFormat="false" ht="14.4" hidden="false" customHeight="false" outlineLevel="0" collapsed="false">
      <c r="A40" s="35" t="s">
        <v>71</v>
      </c>
      <c r="B40" s="2" t="n">
        <f aca="false">B39*1000</f>
        <v>80000</v>
      </c>
      <c r="O40" s="37"/>
      <c r="S40" s="32"/>
      <c r="T40" s="32"/>
      <c r="U40" s="32"/>
      <c r="V40" s="32"/>
      <c r="W40" s="32"/>
      <c r="X40" s="44"/>
      <c r="Y40" s="44"/>
      <c r="Z40" s="44"/>
      <c r="AA40" s="44"/>
      <c r="AJ40" s="3"/>
      <c r="AK40" s="3"/>
      <c r="AL40" s="3"/>
      <c r="AM40" s="3"/>
      <c r="BJ40" s="36"/>
      <c r="BK40" s="67"/>
      <c r="BL40" s="7"/>
      <c r="BM40" s="22"/>
      <c r="BN40" s="68"/>
      <c r="BV40" s="36" t="s">
        <v>24</v>
      </c>
      <c r="BW40" s="24" t="n">
        <v>2</v>
      </c>
      <c r="BX40" s="7" t="n">
        <f aca="false">$BW$7*BW40</f>
        <v>1.2</v>
      </c>
      <c r="BY40" s="22" t="n">
        <f aca="false">$BW$7*BX40</f>
        <v>0.72</v>
      </c>
      <c r="BZ40" s="23" t="n">
        <f aca="false">CA40/BY40</f>
        <v>16.6666666666667</v>
      </c>
      <c r="CA40" s="1" t="n">
        <v>12</v>
      </c>
      <c r="CG40" s="1" t="s">
        <v>24</v>
      </c>
      <c r="CJ40" s="1" t="n">
        <f aca="false">CL40/60</f>
        <v>21.5985166666667</v>
      </c>
      <c r="CL40" s="33" t="n">
        <v>1295.911</v>
      </c>
    </row>
    <row r="41" customFormat="false" ht="14.4" hidden="false" customHeight="false" outlineLevel="0" collapsed="false">
      <c r="A41" s="32" t="s">
        <v>66</v>
      </c>
      <c r="B41" s="40" t="n">
        <f aca="false">B40/60</f>
        <v>1333.33333333333</v>
      </c>
      <c r="O41" s="37"/>
      <c r="X41" s="3"/>
      <c r="Y41" s="3"/>
      <c r="Z41" s="3"/>
      <c r="AA41" s="3"/>
      <c r="AJ41" s="3"/>
      <c r="AK41" s="3"/>
      <c r="AL41" s="3"/>
      <c r="AM41" s="3"/>
      <c r="BJ41" s="36"/>
      <c r="BK41" s="67"/>
      <c r="BL41" s="7"/>
      <c r="BM41" s="22"/>
      <c r="BN41" s="68"/>
      <c r="BV41" s="36" t="s">
        <v>25</v>
      </c>
      <c r="BW41" s="24" t="n">
        <v>2</v>
      </c>
      <c r="BX41" s="7" t="n">
        <f aca="false">$BW$7*BW41</f>
        <v>1.2</v>
      </c>
      <c r="BY41" s="22" t="n">
        <f aca="false">$BW$7*BX41</f>
        <v>0.72</v>
      </c>
      <c r="BZ41" s="23" t="n">
        <f aca="false">CA41/BY41</f>
        <v>16.6666666666667</v>
      </c>
      <c r="CA41" s="1" t="n">
        <v>12</v>
      </c>
      <c r="CG41" s="1" t="s">
        <v>25</v>
      </c>
      <c r="CJ41" s="1" t="n">
        <f aca="false">CL41/60</f>
        <v>21.5985166666667</v>
      </c>
      <c r="CL41" s="33" t="n">
        <v>1295.911</v>
      </c>
    </row>
    <row r="42" customFormat="false" ht="14.4" hidden="false" customHeight="false" outlineLevel="0" collapsed="false">
      <c r="A42" s="35" t="s">
        <v>37</v>
      </c>
      <c r="B42" s="43" t="n">
        <f aca="false">B41/60</f>
        <v>22.2222222222222</v>
      </c>
      <c r="X42" s="3"/>
      <c r="Y42" s="3"/>
      <c r="Z42" s="3"/>
      <c r="AA42" s="3"/>
      <c r="AJ42" s="3"/>
      <c r="AK42" s="3"/>
      <c r="AL42" s="3"/>
      <c r="AM42" s="3"/>
      <c r="BJ42" s="36"/>
      <c r="BK42" s="67"/>
      <c r="BL42" s="7"/>
      <c r="BM42" s="22"/>
      <c r="BN42" s="68"/>
      <c r="BV42" s="36" t="s">
        <v>26</v>
      </c>
      <c r="BW42" s="24" t="n">
        <v>1.6</v>
      </c>
      <c r="BX42" s="7" t="n">
        <f aca="false">$BW$7*BW42</f>
        <v>0.96</v>
      </c>
      <c r="BY42" s="22" t="n">
        <f aca="false">$BW$7*BX42</f>
        <v>0.576</v>
      </c>
      <c r="BZ42" s="23" t="n">
        <f aca="false">CA42/BY42</f>
        <v>20.8333333333333</v>
      </c>
      <c r="CA42" s="1" t="n">
        <v>12</v>
      </c>
      <c r="CB42" s="1" t="s">
        <v>69</v>
      </c>
      <c r="CG42" s="1" t="s">
        <v>26</v>
      </c>
      <c r="CJ42" s="1" t="n">
        <f aca="false">CL42/60</f>
        <v>27.83455</v>
      </c>
      <c r="CL42" s="33" t="n">
        <v>1670.073</v>
      </c>
    </row>
    <row r="43" customFormat="false" ht="14.4" hidden="false" customHeight="false" outlineLevel="0" collapsed="false">
      <c r="S43" s="32"/>
      <c r="T43" s="32"/>
      <c r="U43" s="32"/>
      <c r="V43" s="32"/>
      <c r="W43" s="32"/>
      <c r="X43" s="44"/>
      <c r="Y43" s="44"/>
      <c r="Z43" s="44"/>
      <c r="AA43" s="44"/>
      <c r="AB43" s="45"/>
      <c r="AC43" s="45"/>
      <c r="AD43" s="45"/>
      <c r="AE43" s="45"/>
      <c r="AJ43" s="3"/>
      <c r="AK43" s="3"/>
      <c r="AL43" s="3"/>
      <c r="AM43" s="3"/>
      <c r="BJ43" s="36"/>
      <c r="BK43" s="67"/>
      <c r="BL43" s="7"/>
      <c r="BM43" s="22"/>
      <c r="BN43" s="68"/>
      <c r="BV43" s="36" t="s">
        <v>27</v>
      </c>
      <c r="BW43" s="24" t="n">
        <v>2</v>
      </c>
      <c r="BX43" s="7" t="n">
        <f aca="false">$BW$7*BW43</f>
        <v>1.2</v>
      </c>
      <c r="BY43" s="22" t="n">
        <f aca="false">$BW$7*BX43</f>
        <v>0.72</v>
      </c>
      <c r="BZ43" s="23" t="n">
        <f aca="false">CA43/BY43</f>
        <v>16.6666666666667</v>
      </c>
      <c r="CA43" s="1" t="n">
        <v>12</v>
      </c>
      <c r="CG43" s="1" t="s">
        <v>27</v>
      </c>
      <c r="CJ43" s="1" t="n">
        <f aca="false">CL43/60</f>
        <v>27.83455</v>
      </c>
      <c r="CL43" s="33" t="n">
        <v>1670.073</v>
      </c>
    </row>
    <row r="44" customFormat="false" ht="14.4" hidden="false" customHeight="false" outlineLevel="0" collapsed="false">
      <c r="S44" s="32"/>
      <c r="T44" s="32"/>
      <c r="U44" s="32"/>
      <c r="V44" s="32"/>
      <c r="W44" s="32"/>
      <c r="X44" s="44"/>
      <c r="Y44" s="44"/>
      <c r="Z44" s="44"/>
      <c r="AA44" s="44"/>
      <c r="AJ44" s="3"/>
      <c r="AK44" s="3"/>
      <c r="AL44" s="3"/>
      <c r="AM44" s="3"/>
      <c r="BJ44" s="36"/>
      <c r="BK44" s="67"/>
      <c r="BL44" s="7"/>
      <c r="BM44" s="22"/>
      <c r="BN44" s="68"/>
      <c r="BV44" s="36" t="s">
        <v>28</v>
      </c>
      <c r="BW44" s="24" t="n">
        <v>1.6</v>
      </c>
      <c r="BX44" s="7" t="n">
        <f aca="false">$BW$7*BW44</f>
        <v>0.96</v>
      </c>
      <c r="BY44" s="22" t="n">
        <f aca="false">$BW$7*BX44</f>
        <v>0.576</v>
      </c>
      <c r="BZ44" s="23" t="n">
        <f aca="false">CA44/BY44</f>
        <v>20.8333333333333</v>
      </c>
      <c r="CA44" s="1" t="n">
        <v>12</v>
      </c>
      <c r="CG44" s="1" t="s">
        <v>28</v>
      </c>
      <c r="CJ44" s="1" t="n">
        <f aca="false">CL44/60</f>
        <v>28.9205333333333</v>
      </c>
      <c r="CL44" s="33" t="n">
        <v>1735.232</v>
      </c>
    </row>
    <row r="45" customFormat="false" ht="14.4" hidden="false" customHeight="false" outlineLevel="0" collapsed="false">
      <c r="S45" s="32"/>
      <c r="T45" s="32"/>
      <c r="U45" s="32"/>
      <c r="V45" s="32"/>
      <c r="W45" s="32"/>
      <c r="X45" s="44"/>
      <c r="Y45" s="44"/>
      <c r="Z45" s="44"/>
      <c r="AA45" s="44"/>
      <c r="AJ45" s="3"/>
      <c r="AK45" s="3"/>
      <c r="AL45" s="3"/>
      <c r="AM45" s="3"/>
      <c r="BK45" s="25"/>
      <c r="BL45" s="25"/>
      <c r="BM45" s="25"/>
      <c r="BN45" s="25"/>
      <c r="BW45" s="28" t="s">
        <v>13</v>
      </c>
      <c r="BX45" s="25" t="s">
        <v>14</v>
      </c>
      <c r="BY45" s="25" t="s">
        <v>15</v>
      </c>
      <c r="BZ45" s="29" t="s">
        <v>16</v>
      </c>
      <c r="CG45" s="1" t="s">
        <v>26</v>
      </c>
      <c r="CJ45" s="1" t="n">
        <f aca="false">CL45/60</f>
        <v>20.9660166666667</v>
      </c>
      <c r="CL45" s="33" t="n">
        <v>1257.961</v>
      </c>
    </row>
    <row r="46" customFormat="false" ht="14.4" hidden="false" customHeight="false" outlineLevel="0" collapsed="false">
      <c r="B46" s="75" t="s">
        <v>99</v>
      </c>
      <c r="S46" s="32"/>
      <c r="T46" s="32"/>
      <c r="U46" s="32"/>
      <c r="V46" s="32"/>
      <c r="W46" s="32"/>
      <c r="X46" s="44"/>
      <c r="Y46" s="44"/>
      <c r="Z46" s="44"/>
      <c r="AA46" s="44"/>
      <c r="AJ46" s="3"/>
      <c r="AK46" s="3"/>
      <c r="AL46" s="3"/>
      <c r="AM46" s="3"/>
      <c r="BK46" s="67"/>
      <c r="BL46" s="7"/>
      <c r="BM46" s="22"/>
      <c r="BN46" s="68"/>
      <c r="BV46" s="1" t="s">
        <v>39</v>
      </c>
      <c r="BW46" s="24" t="n">
        <v>2</v>
      </c>
      <c r="BX46" s="7" t="n">
        <f aca="false">$BW$7*BW46</f>
        <v>1.2</v>
      </c>
      <c r="BY46" s="22" t="n">
        <f aca="false">$BW$7*BX46</f>
        <v>0.72</v>
      </c>
      <c r="BZ46" s="23" t="n">
        <f aca="false">CA46/BY46</f>
        <v>16.6666666666667</v>
      </c>
      <c r="CA46" s="1" t="n">
        <v>12</v>
      </c>
      <c r="CG46" s="1" t="s">
        <v>26</v>
      </c>
      <c r="CJ46" s="1" t="n">
        <f aca="false">CL46/60</f>
        <v>21.4109833333333</v>
      </c>
      <c r="CL46" s="33" t="n">
        <v>1284.659</v>
      </c>
    </row>
    <row r="47" customFormat="false" ht="14.4" hidden="false" customHeight="false" outlineLevel="0" collapsed="false">
      <c r="B47" s="75" t="s">
        <v>100</v>
      </c>
      <c r="S47" s="32"/>
      <c r="T47" s="32"/>
      <c r="U47" s="32"/>
      <c r="V47" s="32"/>
      <c r="W47" s="32"/>
      <c r="X47" s="44"/>
      <c r="Y47" s="44"/>
      <c r="Z47" s="44"/>
      <c r="AA47" s="44"/>
      <c r="AJ47" s="3"/>
      <c r="AK47" s="3"/>
      <c r="AL47" s="3"/>
      <c r="AM47" s="3"/>
      <c r="BK47" s="67"/>
      <c r="BL47" s="7"/>
      <c r="BM47" s="22"/>
      <c r="BN47" s="68"/>
      <c r="BV47" s="1" t="s">
        <v>29</v>
      </c>
      <c r="BW47" s="24" t="n">
        <v>1.6</v>
      </c>
      <c r="BX47" s="7" t="n">
        <f aca="false">$BW$7*BW47</f>
        <v>0.96</v>
      </c>
      <c r="BY47" s="22" t="n">
        <f aca="false">$BW$7*BX47</f>
        <v>0.576</v>
      </c>
      <c r="BZ47" s="23" t="n">
        <f aca="false">CA47/BY47</f>
        <v>20.8333333333333</v>
      </c>
      <c r="CA47" s="1" t="n">
        <v>12</v>
      </c>
      <c r="CG47" s="1" t="s">
        <v>26</v>
      </c>
      <c r="CJ47" s="1" t="n">
        <f aca="false">CL47/60</f>
        <v>21.5047666666667</v>
      </c>
      <c r="CL47" s="33" t="n">
        <v>1290.286</v>
      </c>
    </row>
    <row r="48" customFormat="false" ht="14.4" hidden="false" customHeight="false" outlineLevel="0" collapsed="false">
      <c r="S48" s="32"/>
      <c r="T48" s="32"/>
      <c r="U48" s="32"/>
      <c r="V48" s="32"/>
      <c r="W48" s="32"/>
      <c r="X48" s="44"/>
      <c r="Y48" s="44"/>
      <c r="Z48" s="44"/>
      <c r="AA48" s="44"/>
      <c r="AB48" s="70"/>
      <c r="AC48" s="70"/>
      <c r="AD48" s="70"/>
      <c r="AE48" s="70"/>
      <c r="AJ48" s="3"/>
      <c r="AK48" s="3"/>
      <c r="AL48" s="3"/>
      <c r="AM48" s="3"/>
      <c r="BK48" s="67"/>
      <c r="BL48" s="7"/>
      <c r="BM48" s="22"/>
      <c r="BN48" s="68"/>
      <c r="BV48" s="1" t="s">
        <v>47</v>
      </c>
      <c r="BW48" s="24" t="n">
        <v>2</v>
      </c>
      <c r="BX48" s="7" t="n">
        <f aca="false">$BW$7*BW48</f>
        <v>1.2</v>
      </c>
      <c r="BY48" s="22" t="n">
        <f aca="false">$BW$7*BX48</f>
        <v>0.72</v>
      </c>
      <c r="BZ48" s="23" t="n">
        <f aca="false">CA48/BY48</f>
        <v>16.6666666666667</v>
      </c>
      <c r="CA48" s="1" t="n">
        <v>12</v>
      </c>
      <c r="CB48" s="1" t="n">
        <f aca="false">CA43*CA49</f>
        <v>10.8</v>
      </c>
      <c r="CG48" s="1" t="s">
        <v>26</v>
      </c>
      <c r="CJ48" s="1" t="n">
        <f aca="false">CL48/60</f>
        <v>21.3078166666667</v>
      </c>
      <c r="CL48" s="33" t="n">
        <v>1278.469</v>
      </c>
    </row>
    <row r="49" customFormat="false" ht="14.4" hidden="false" customHeight="false" outlineLevel="0" collapsed="false">
      <c r="S49" s="32"/>
      <c r="T49" s="32"/>
      <c r="U49" s="32"/>
      <c r="V49" s="32"/>
      <c r="W49" s="32"/>
      <c r="X49" s="44"/>
      <c r="Y49" s="44"/>
      <c r="Z49" s="44"/>
      <c r="AA49" s="44"/>
      <c r="AJ49" s="3"/>
      <c r="AK49" s="3"/>
      <c r="AL49" s="3"/>
      <c r="AM49" s="3"/>
      <c r="BV49" s="1" t="s">
        <v>17</v>
      </c>
      <c r="CA49" s="1" t="n">
        <v>0.9</v>
      </c>
      <c r="CG49" s="1" t="s">
        <v>26</v>
      </c>
      <c r="CJ49" s="1" t="n">
        <f aca="false">CL49/60</f>
        <v>21.4637166666667</v>
      </c>
      <c r="CL49" s="33" t="n">
        <v>1287.823</v>
      </c>
    </row>
    <row r="50" customFormat="false" ht="14.4" hidden="false" customHeight="false" outlineLevel="0" collapsed="false">
      <c r="S50" s="32"/>
      <c r="T50" s="32"/>
      <c r="U50" s="32"/>
      <c r="V50" s="32"/>
      <c r="W50" s="32"/>
      <c r="X50" s="44"/>
      <c r="Y50" s="44"/>
      <c r="Z50" s="44"/>
      <c r="AA50" s="44"/>
      <c r="AJ50" s="3"/>
      <c r="AK50" s="3"/>
      <c r="AL50" s="3"/>
      <c r="AM50" s="3"/>
      <c r="CG50" s="1" t="s">
        <v>26</v>
      </c>
      <c r="CJ50" s="1" t="n">
        <f aca="false">CL50/60</f>
        <v>21.4118</v>
      </c>
      <c r="CL50" s="33" t="n">
        <v>1284.708</v>
      </c>
    </row>
    <row r="51" customFormat="false" ht="14.4" hidden="false" customHeight="false" outlineLevel="0" collapsed="false">
      <c r="X51" s="3"/>
      <c r="Y51" s="3"/>
      <c r="Z51" s="3"/>
      <c r="AA51" s="3"/>
      <c r="AJ51" s="3"/>
      <c r="AK51" s="3"/>
      <c r="AL51" s="3"/>
      <c r="AM51" s="3"/>
      <c r="CG51" s="1" t="s">
        <v>26</v>
      </c>
      <c r="CJ51" s="1" t="n">
        <f aca="false">CL51/60</f>
        <v>21.56765</v>
      </c>
      <c r="CL51" s="33" t="n">
        <v>1294.059</v>
      </c>
    </row>
    <row r="52" customFormat="false" ht="14.4" hidden="false" customHeight="false" outlineLevel="0" collapsed="false">
      <c r="X52" s="3"/>
      <c r="Y52" s="3"/>
      <c r="Z52" s="3"/>
      <c r="AA52" s="3"/>
      <c r="AJ52" s="3"/>
      <c r="AK52" s="3"/>
      <c r="AL52" s="3"/>
      <c r="AM52" s="3"/>
      <c r="CG52" s="1" t="s">
        <v>26</v>
      </c>
      <c r="CJ52" s="1" t="n">
        <f aca="false">CL52/60</f>
        <v>21.4535166666667</v>
      </c>
      <c r="CL52" s="33" t="n">
        <v>1287.211</v>
      </c>
    </row>
    <row r="53" customFormat="false" ht="14.4" hidden="false" customHeight="false" outlineLevel="0" collapsed="false">
      <c r="S53" s="32"/>
      <c r="T53" s="32"/>
      <c r="U53" s="32"/>
      <c r="V53" s="32"/>
      <c r="W53" s="32"/>
      <c r="X53" s="44"/>
      <c r="Y53" s="44"/>
      <c r="Z53" s="44"/>
      <c r="AA53" s="44"/>
      <c r="AB53" s="45"/>
      <c r="AC53" s="45"/>
      <c r="AD53" s="45"/>
      <c r="AE53" s="45"/>
      <c r="AJ53" s="3"/>
      <c r="AK53" s="3"/>
      <c r="AL53" s="3"/>
      <c r="AM53" s="3"/>
      <c r="CG53" s="1" t="s">
        <v>26</v>
      </c>
      <c r="CJ53" s="1" t="n">
        <f aca="false">CL53/60</f>
        <v>21.1836</v>
      </c>
      <c r="CL53" s="33" t="n">
        <v>1271.016</v>
      </c>
    </row>
    <row r="54" customFormat="false" ht="14.4" hidden="false" customHeight="false" outlineLevel="0" collapsed="false">
      <c r="S54" s="32"/>
      <c r="T54" s="32"/>
      <c r="U54" s="32"/>
      <c r="V54" s="32"/>
      <c r="W54" s="32"/>
      <c r="X54" s="44"/>
      <c r="Y54" s="44"/>
      <c r="Z54" s="44"/>
      <c r="AA54" s="44"/>
      <c r="AJ54" s="3"/>
      <c r="AK54" s="3"/>
      <c r="AL54" s="3"/>
      <c r="AM54" s="3"/>
      <c r="CG54" s="1" t="s">
        <v>26</v>
      </c>
      <c r="CJ54" s="1" t="n">
        <f aca="false">CL54/60</f>
        <v>21.1879</v>
      </c>
      <c r="CL54" s="33" t="n">
        <v>1271.274</v>
      </c>
    </row>
    <row r="55" customFormat="false" ht="14.4" hidden="false" customHeight="false" outlineLevel="0" collapsed="false">
      <c r="S55" s="32"/>
      <c r="T55" s="32"/>
      <c r="U55" s="32"/>
      <c r="V55" s="32"/>
      <c r="W55" s="32"/>
      <c r="X55" s="44"/>
      <c r="Y55" s="44"/>
      <c r="Z55" s="44"/>
      <c r="AA55" s="44"/>
      <c r="AJ55" s="3"/>
      <c r="AK55" s="3"/>
      <c r="AL55" s="3"/>
      <c r="AM55" s="3"/>
      <c r="CG55" s="1" t="s">
        <v>26</v>
      </c>
      <c r="CJ55" s="1" t="n">
        <f aca="false">CL55/60</f>
        <v>21.5654666666667</v>
      </c>
      <c r="CL55" s="33" t="n">
        <v>1293.928</v>
      </c>
    </row>
    <row r="56" customFormat="false" ht="14.4" hidden="false" customHeight="false" outlineLevel="0" collapsed="false">
      <c r="S56" s="32"/>
      <c r="T56" s="32"/>
      <c r="U56" s="32"/>
      <c r="V56" s="32"/>
      <c r="W56" s="32"/>
      <c r="X56" s="44"/>
      <c r="Y56" s="44"/>
      <c r="Z56" s="44"/>
      <c r="AA56" s="44"/>
      <c r="AJ56" s="3"/>
      <c r="AK56" s="3"/>
      <c r="AL56" s="3"/>
      <c r="AM56" s="3"/>
      <c r="CG56" s="1" t="s">
        <v>26</v>
      </c>
      <c r="CJ56" s="1" t="n">
        <f aca="false">CL56/60</f>
        <v>21.2497666666667</v>
      </c>
      <c r="CL56" s="33" t="n">
        <v>1274.986</v>
      </c>
    </row>
  </sheetData>
  <mergeCells count="81">
    <mergeCell ref="C1:R1"/>
    <mergeCell ref="S1:AH1"/>
    <mergeCell ref="AI1:BF1"/>
    <mergeCell ref="BK1:CD1"/>
    <mergeCell ref="CP1:DE1"/>
    <mergeCell ref="C2:R2"/>
    <mergeCell ref="S2:AH2"/>
    <mergeCell ref="AI2:BF2"/>
    <mergeCell ref="BK2:CD2"/>
    <mergeCell ref="CP2:DE2"/>
    <mergeCell ref="C3:R3"/>
    <mergeCell ref="S3:AH3"/>
    <mergeCell ref="AI3:BF3"/>
    <mergeCell ref="BK3:CD3"/>
    <mergeCell ref="CP3:DE3"/>
    <mergeCell ref="C4:R4"/>
    <mergeCell ref="S4:AH4"/>
    <mergeCell ref="AI4:BF4"/>
    <mergeCell ref="BK4:CD4"/>
    <mergeCell ref="CP4:DE4"/>
    <mergeCell ref="C5:R5"/>
    <mergeCell ref="S5:AH5"/>
    <mergeCell ref="AI5:BF5"/>
    <mergeCell ref="BK5:CD5"/>
    <mergeCell ref="CP5:DE5"/>
    <mergeCell ref="C6:F6"/>
    <mergeCell ref="G6:J6"/>
    <mergeCell ref="K6:N6"/>
    <mergeCell ref="O6:R6"/>
    <mergeCell ref="S6:V6"/>
    <mergeCell ref="W6:Z6"/>
    <mergeCell ref="AA6:AD6"/>
    <mergeCell ref="AE6:AH6"/>
    <mergeCell ref="AI6:AL6"/>
    <mergeCell ref="AM6:AP6"/>
    <mergeCell ref="AQ6:AT6"/>
    <mergeCell ref="AU6:AX6"/>
    <mergeCell ref="AY6:BB6"/>
    <mergeCell ref="BC6:BF6"/>
    <mergeCell ref="BK6:BN6"/>
    <mergeCell ref="BO6:BR6"/>
    <mergeCell ref="BS6:BV6"/>
    <mergeCell ref="BW6:BZ6"/>
    <mergeCell ref="CA6:CD6"/>
    <mergeCell ref="CP6:CS6"/>
    <mergeCell ref="CT6:CW6"/>
    <mergeCell ref="CX6:DA6"/>
    <mergeCell ref="DB6:DE6"/>
    <mergeCell ref="C7:F7"/>
    <mergeCell ref="G7:J7"/>
    <mergeCell ref="K7:N7"/>
    <mergeCell ref="O7:R7"/>
    <mergeCell ref="S7:V7"/>
    <mergeCell ref="W7:Z7"/>
    <mergeCell ref="AA7:AD7"/>
    <mergeCell ref="AE7:AH7"/>
    <mergeCell ref="AI7:AL7"/>
    <mergeCell ref="AM7:AP7"/>
    <mergeCell ref="AQ7:AT7"/>
    <mergeCell ref="AU7:AX7"/>
    <mergeCell ref="AY7:BB7"/>
    <mergeCell ref="BC7:BF7"/>
    <mergeCell ref="BK7:BN7"/>
    <mergeCell ref="BO7:BR7"/>
    <mergeCell ref="BS7:BV7"/>
    <mergeCell ref="BW7:BZ7"/>
    <mergeCell ref="CA7:CD7"/>
    <mergeCell ref="CP7:CS7"/>
    <mergeCell ref="CT7:CW7"/>
    <mergeCell ref="CX7:DA7"/>
    <mergeCell ref="DB7:DE7"/>
    <mergeCell ref="S15:AH15"/>
    <mergeCell ref="S17:AH17"/>
    <mergeCell ref="BW17:BZ17"/>
    <mergeCell ref="W21:Z21"/>
    <mergeCell ref="AU21:AX21"/>
    <mergeCell ref="BW21:BZ21"/>
    <mergeCell ref="W22:Z22"/>
    <mergeCell ref="AU22:AX22"/>
    <mergeCell ref="BK38:BN38"/>
    <mergeCell ref="BW38:BZ38"/>
  </mergeCells>
  <conditionalFormatting sqref="P8:P13 L8:L13 H8:H13 D8:D13">
    <cfRule type="cellIs" priority="2" operator="lessThan" aboveAverage="0" equalAverage="0" bottom="0" percent="0" rank="0" text="" dxfId="0">
      <formula>$C$2</formula>
    </cfRule>
    <cfRule type="cellIs" priority="3" operator="greaterThan" aboveAverage="0" equalAverage="0" bottom="0" percent="0" rank="0" text="" dxfId="1">
      <formula>$C$4</formula>
    </cfRule>
  </conditionalFormatting>
  <conditionalFormatting sqref="BC8:BC13 AY8:AY13 AU8:AU13 AE8:AE13 AA8:AA13 W8:W13 S8:S13 O8:O13 K8:K13 G8:G13 C8:C13 AI9:AI13 AM9:AM13 AQ9:AQ13 BK21:BK22">
    <cfRule type="cellIs" priority="4" operator="greaterThan" aboveAverage="0" equalAverage="0" bottom="0" percent="0" rank="0" text="" dxfId="0">
      <formula>4</formula>
    </cfRule>
  </conditionalFormatting>
  <conditionalFormatting sqref="AI8">
    <cfRule type="cellIs" priority="5" operator="greaterThan" aboveAverage="0" equalAverage="0" bottom="0" percent="0" rank="0" text="" dxfId="2">
      <formula>4</formula>
    </cfRule>
  </conditionalFormatting>
  <conditionalFormatting sqref="AM8">
    <cfRule type="cellIs" priority="6" operator="greaterThan" aboveAverage="0" equalAverage="0" bottom="0" percent="0" rank="0" text="" dxfId="3">
      <formula>4</formula>
    </cfRule>
  </conditionalFormatting>
  <conditionalFormatting sqref="AQ8">
    <cfRule type="cellIs" priority="7" operator="greaterThan" aboveAverage="0" equalAverage="0" bottom="0" percent="0" rank="0" text="" dxfId="4">
      <formula>4</formula>
    </cfRule>
  </conditionalFormatting>
  <conditionalFormatting sqref="BD8:BD13 AZ8:AZ13 AV8:AV13 AR8:AR13 AN8:AN13 AJ8:AJ13">
    <cfRule type="cellIs" priority="8" operator="greaterThan" aboveAverage="0" equalAverage="0" bottom="0" percent="0" rank="0" text="" dxfId="5">
      <formula>$AI$4</formula>
    </cfRule>
  </conditionalFormatting>
  <conditionalFormatting sqref="AJ13 AN13 AR13 AV13 AZ13 BD13">
    <cfRule type="cellIs" priority="9" operator="lessThan" aboveAverage="0" equalAverage="0" bottom="0" percent="0" rank="0" text="" dxfId="6">
      <formula>$AI$2</formula>
    </cfRule>
  </conditionalFormatting>
  <conditionalFormatting sqref="BD8:BD12 AZ8:AZ12 AV8:AV12 AR8:AR12 AN8:AN12 AJ8:AJ12">
    <cfRule type="cellIs" priority="10" operator="lessThan" aboveAverage="0" equalAverage="0" bottom="0" percent="0" rank="0" text="" dxfId="7">
      <formula>$AI$3</formula>
    </cfRule>
  </conditionalFormatting>
  <conditionalFormatting sqref="T8:T13 AF8:AF13 AB8:AB13 X8:X13">
    <cfRule type="cellIs" priority="11" operator="lessThan" aboveAverage="0" equalAverage="0" bottom="0" percent="0" rank="0" text="" dxfId="1">
      <formula>$S$2</formula>
    </cfRule>
    <cfRule type="cellIs" priority="12" operator="greaterThan" aboveAverage="0" equalAverage="0" bottom="0" percent="0" rank="0" text="" dxfId="2">
      <formula>$S$4</formula>
    </cfRule>
  </conditionalFormatting>
  <conditionalFormatting sqref="BW8:BW13">
    <cfRule type="cellIs" priority="13" operator="greaterThan" aboveAverage="0" equalAverage="0" bottom="0" percent="0" rank="0" text="" dxfId="8">
      <formula>4</formula>
    </cfRule>
  </conditionalFormatting>
  <conditionalFormatting sqref="BS8:BS13">
    <cfRule type="cellIs" priority="14" operator="greaterThan" aboveAverage="0" equalAverage="0" bottom="0" percent="0" rank="0" text="" dxfId="9">
      <formula>4</formula>
    </cfRule>
  </conditionalFormatting>
  <conditionalFormatting sqref="BO8:BO13">
    <cfRule type="cellIs" priority="15" operator="greaterThan" aboveAverage="0" equalAverage="0" bottom="0" percent="0" rank="0" text="" dxfId="10">
      <formula>4</formula>
    </cfRule>
  </conditionalFormatting>
  <conditionalFormatting sqref="CA8:CA13">
    <cfRule type="cellIs" priority="16" operator="greaterThan" aboveAverage="0" equalAverage="0" bottom="0" percent="0" rank="0" text="" dxfId="11">
      <formula>4</formula>
    </cfRule>
  </conditionalFormatting>
  <conditionalFormatting sqref="BK8:BK13">
    <cfRule type="cellIs" priority="17" operator="greaterThan" aboveAverage="0" equalAverage="0" bottom="0" percent="0" rank="0" text="" dxfId="12">
      <formula>4</formula>
    </cfRule>
  </conditionalFormatting>
  <conditionalFormatting sqref="BK23">
    <cfRule type="cellIs" priority="18" operator="greaterThan" aboveAverage="0" equalAverage="0" bottom="0" percent="0" rank="0" text="" dxfId="13">
      <formula>4</formula>
    </cfRule>
  </conditionalFormatting>
  <conditionalFormatting sqref="BK24">
    <cfRule type="cellIs" priority="19" operator="greaterThan" aboveAverage="0" equalAverage="0" bottom="0" percent="0" rank="0" text="" dxfId="14">
      <formula>4</formula>
    </cfRule>
  </conditionalFormatting>
  <conditionalFormatting sqref="BW22:BW27">
    <cfRule type="cellIs" priority="20" operator="greaterThan" aboveAverage="0" equalAverage="0" bottom="0" percent="0" rank="0" text="" dxfId="15">
      <formula>4</formula>
    </cfRule>
  </conditionalFormatting>
  <conditionalFormatting sqref="BW29">
    <cfRule type="cellIs" priority="21" operator="greaterThan" aboveAverage="0" equalAverage="0" bottom="0" percent="0" rank="0" text="" dxfId="16">
      <formula>4</formula>
    </cfRule>
  </conditionalFormatting>
  <conditionalFormatting sqref="BW30:BW31">
    <cfRule type="cellIs" priority="22" operator="greaterThan" aboveAverage="0" equalAverage="0" bottom="0" percent="0" rank="0" text="" dxfId="17">
      <formula>4</formula>
    </cfRule>
  </conditionalFormatting>
  <conditionalFormatting sqref="BK25">
    <cfRule type="cellIs" priority="23" operator="greaterThan" aboveAverage="0" equalAverage="0" bottom="0" percent="0" rank="0" text="" dxfId="18">
      <formula>4</formula>
    </cfRule>
  </conditionalFormatting>
  <conditionalFormatting sqref="BK39:BK44">
    <cfRule type="cellIs" priority="24" operator="greaterThan" aboveAverage="0" equalAverage="0" bottom="0" percent="0" rank="0" text="" dxfId="19">
      <formula>4</formula>
    </cfRule>
  </conditionalFormatting>
  <conditionalFormatting sqref="BW48">
    <cfRule type="cellIs" priority="25" operator="greaterThan" aboveAverage="0" equalAverage="0" bottom="0" percent="0" rank="0" text="" dxfId="20">
      <formula>4</formula>
    </cfRule>
  </conditionalFormatting>
  <conditionalFormatting sqref="BX13 BT13 BP13 CB13 BL13 BL22 BX27 BX29:BX30">
    <cfRule type="cellIs" priority="26" operator="lessThan" aboveAverage="0" equalAverage="0" bottom="0" percent="0" rank="0" text="" dxfId="21">
      <formula>$BK$2</formula>
    </cfRule>
  </conditionalFormatting>
  <conditionalFormatting sqref="BX8:BX13 BT8:BT13 BP8:BP13 CB8:CB13 BL8:BL13 BX22:BX27 BX29:BX30 BL21:BL25">
    <cfRule type="cellIs" priority="27" operator="lessThan" aboveAverage="0" equalAverage="0" bottom="0" percent="0" rank="0" text="" dxfId="22">
      <formula>$BK$3</formula>
    </cfRule>
  </conditionalFormatting>
  <conditionalFormatting sqref="BX8:BX13 BT8:BT13 BP8:BP13 CB8:CB13 BL8:BL13 BX22:BX27 BX29:BX30 BL21:BL25">
    <cfRule type="cellIs" priority="28" operator="greaterThan" aboveAverage="0" equalAverage="0" bottom="0" percent="0" rank="0" text="" dxfId="23">
      <formula>$BK$4</formula>
    </cfRule>
  </conditionalFormatting>
  <conditionalFormatting sqref="BW39:BW44">
    <cfRule type="cellIs" priority="29" operator="greaterThan" aboveAverage="0" equalAverage="0" bottom="0" percent="0" rank="0" text="" dxfId="24">
      <formula>4</formula>
    </cfRule>
  </conditionalFormatting>
  <conditionalFormatting sqref="BW46">
    <cfRule type="cellIs" priority="30" operator="greaterThan" aboveAverage="0" equalAverage="0" bottom="0" percent="0" rank="0" text="" dxfId="25">
      <formula>4</formula>
    </cfRule>
  </conditionalFormatting>
  <conditionalFormatting sqref="BX44">
    <cfRule type="cellIs" priority="31" operator="lessThan" aboveAverage="0" equalAverage="0" bottom="0" percent="0" rank="0" text="" dxfId="26">
      <formula>$BK$2</formula>
    </cfRule>
  </conditionalFormatting>
  <conditionalFormatting sqref="BX46 BX39:BX44 BX48">
    <cfRule type="cellIs" priority="32" operator="lessThan" aboveAverage="0" equalAverage="0" bottom="0" percent="0" rank="0" text="" dxfId="27">
      <formula>$BK$3</formula>
    </cfRule>
  </conditionalFormatting>
  <conditionalFormatting sqref="BX46 BX39:BX44 BX48">
    <cfRule type="cellIs" priority="33" operator="greaterThan" aboveAverage="0" equalAverage="0" bottom="0" percent="0" rank="0" text="" dxfId="28">
      <formula>$BK$4</formula>
    </cfRule>
  </conditionalFormatting>
  <conditionalFormatting sqref="BX42">
    <cfRule type="cellIs" priority="34" operator="lessThan" aboveAverage="0" equalAverage="0" bottom="0" percent="0" rank="0" text="" dxfId="29">
      <formula>$BK$2</formula>
    </cfRule>
  </conditionalFormatting>
  <conditionalFormatting sqref="BW47">
    <cfRule type="cellIs" priority="35" operator="greaterThan" aboveAverage="0" equalAverage="0" bottom="0" percent="0" rank="0" text="" dxfId="30">
      <formula>4</formula>
    </cfRule>
  </conditionalFormatting>
  <conditionalFormatting sqref="BX47">
    <cfRule type="cellIs" priority="36" operator="lessThan" aboveAverage="0" equalAverage="0" bottom="0" percent="0" rank="0" text="" dxfId="31">
      <formula>$BK$2</formula>
    </cfRule>
  </conditionalFormatting>
  <conditionalFormatting sqref="BX47">
    <cfRule type="cellIs" priority="37" operator="lessThan" aboveAverage="0" equalAverage="0" bottom="0" percent="0" rank="0" text="" dxfId="32">
      <formula>$BK$3</formula>
    </cfRule>
  </conditionalFormatting>
  <conditionalFormatting sqref="BX47">
    <cfRule type="cellIs" priority="38" operator="greaterThan" aboveAverage="0" equalAverage="0" bottom="0" percent="0" rank="0" text="" dxfId="33">
      <formula>$BK$4</formula>
    </cfRule>
  </conditionalFormatting>
  <conditionalFormatting sqref="BK17:BK18">
    <cfRule type="cellIs" priority="39" operator="greaterThan" aboveAverage="0" equalAverage="0" bottom="0" percent="0" rank="0" text="" dxfId="34">
      <formula>4</formula>
    </cfRule>
  </conditionalFormatting>
  <conditionalFormatting sqref="BL17">
    <cfRule type="cellIs" priority="40" operator="lessThan" aboveAverage="0" equalAverage="0" bottom="0" percent="0" rank="0" text="" dxfId="35">
      <formula>$BK$3</formula>
    </cfRule>
  </conditionalFormatting>
  <conditionalFormatting sqref="BL17">
    <cfRule type="cellIs" priority="41" operator="greaterThan" aboveAverage="0" equalAverage="0" bottom="0" percent="0" rank="0" text="" dxfId="36">
      <formula>$BK$4</formula>
    </cfRule>
  </conditionalFormatting>
  <conditionalFormatting sqref="BK15">
    <cfRule type="cellIs" priority="42" operator="greaterThan" aboveAverage="0" equalAverage="0" bottom="0" percent="0" rank="0" text="" dxfId="37">
      <formula>4</formula>
    </cfRule>
  </conditionalFormatting>
  <conditionalFormatting sqref="BL15">
    <cfRule type="cellIs" priority="43" operator="lessThan" aboveAverage="0" equalAverage="0" bottom="0" percent="0" rank="0" text="" dxfId="38">
      <formula>$BK$3</formula>
    </cfRule>
  </conditionalFormatting>
  <conditionalFormatting sqref="BL15">
    <cfRule type="cellIs" priority="44" operator="greaterThan" aboveAverage="0" equalAverage="0" bottom="0" percent="0" rank="0" text="" dxfId="39">
      <formula>$BK$4</formula>
    </cfRule>
  </conditionalFormatting>
  <conditionalFormatting sqref="BK16">
    <cfRule type="cellIs" priority="45" operator="greaterThan" aboveAverage="0" equalAverage="0" bottom="0" percent="0" rank="0" text="" dxfId="40">
      <formula>4</formula>
    </cfRule>
  </conditionalFormatting>
  <conditionalFormatting sqref="BL16">
    <cfRule type="cellIs" priority="46" operator="lessThan" aboveAverage="0" equalAverage="0" bottom="0" percent="0" rank="0" text="" dxfId="41">
      <formula>$BK$3</formula>
    </cfRule>
  </conditionalFormatting>
  <conditionalFormatting sqref="BL16">
    <cfRule type="cellIs" priority="47" operator="greaterThan" aboveAverage="0" equalAverage="0" bottom="0" percent="0" rank="0" text="" dxfId="42">
      <formula>$BK$4</formula>
    </cfRule>
  </conditionalFormatting>
  <conditionalFormatting sqref="BP17">
    <cfRule type="cellIs" priority="48" operator="lessThan" aboveAverage="0" equalAverage="0" bottom="0" percent="0" rank="0" text="" dxfId="43">
      <formula>$BK$2</formula>
    </cfRule>
  </conditionalFormatting>
  <conditionalFormatting sqref="BP17">
    <cfRule type="cellIs" priority="49" operator="lessThan" aboveAverage="0" equalAverage="0" bottom="0" percent="0" rank="0" text="" dxfId="44">
      <formula>$BK$3</formula>
    </cfRule>
  </conditionalFormatting>
  <conditionalFormatting sqref="BP17">
    <cfRule type="cellIs" priority="50" operator="greaterThan" aboveAverage="0" equalAverage="0" bottom="0" percent="0" rank="0" text="" dxfId="45">
      <formula>$BK$4</formula>
    </cfRule>
  </conditionalFormatting>
  <conditionalFormatting sqref="BO15">
    <cfRule type="cellIs" priority="51" operator="greaterThan" aboveAverage="0" equalAverage="0" bottom="0" percent="0" rank="0" text="" dxfId="46">
      <formula>4</formula>
    </cfRule>
  </conditionalFormatting>
  <conditionalFormatting sqref="BP15">
    <cfRule type="cellIs" priority="52" operator="lessThan" aboveAverage="0" equalAverage="0" bottom="0" percent="0" rank="0" text="" dxfId="47">
      <formula>$BK$2</formula>
    </cfRule>
  </conditionalFormatting>
  <conditionalFormatting sqref="BP15">
    <cfRule type="cellIs" priority="53" operator="lessThan" aboveAverage="0" equalAverage="0" bottom="0" percent="0" rank="0" text="" dxfId="48">
      <formula>$BK$3</formula>
    </cfRule>
  </conditionalFormatting>
  <conditionalFormatting sqref="BP15">
    <cfRule type="cellIs" priority="54" operator="greaterThan" aboveAverage="0" equalAverage="0" bottom="0" percent="0" rank="0" text="" dxfId="49">
      <formula>$BK$4</formula>
    </cfRule>
  </conditionalFormatting>
  <conditionalFormatting sqref="BO16">
    <cfRule type="cellIs" priority="55" operator="greaterThan" aboveAverage="0" equalAverage="0" bottom="0" percent="0" rank="0" text="" dxfId="50">
      <formula>4</formula>
    </cfRule>
  </conditionalFormatting>
  <conditionalFormatting sqref="BP16">
    <cfRule type="cellIs" priority="56" operator="lessThan" aboveAverage="0" equalAverage="0" bottom="0" percent="0" rank="0" text="" dxfId="51">
      <formula>$BK$2</formula>
    </cfRule>
  </conditionalFormatting>
  <conditionalFormatting sqref="BP16">
    <cfRule type="cellIs" priority="57" operator="lessThan" aboveAverage="0" equalAverage="0" bottom="0" percent="0" rank="0" text="" dxfId="52">
      <formula>$BK$3</formula>
    </cfRule>
  </conditionalFormatting>
  <conditionalFormatting sqref="BP16">
    <cfRule type="cellIs" priority="58" operator="greaterThan" aboveAverage="0" equalAverage="0" bottom="0" percent="0" rank="0" text="" dxfId="53">
      <formula>$BK$4</formula>
    </cfRule>
  </conditionalFormatting>
  <conditionalFormatting sqref="BO17">
    <cfRule type="cellIs" priority="59" operator="greaterThan" aboveAverage="0" equalAverage="0" bottom="0" percent="0" rank="0" text="" dxfId="54">
      <formula>4</formula>
    </cfRule>
  </conditionalFormatting>
  <conditionalFormatting sqref="CX8:CX13">
    <cfRule type="cellIs" priority="60" operator="greaterThan" aboveAverage="0" equalAverage="0" bottom="0" percent="0" rank="0" text="" dxfId="55">
      <formula>4</formula>
    </cfRule>
  </conditionalFormatting>
  <conditionalFormatting sqref="CT8:CT13">
    <cfRule type="cellIs" priority="61" operator="greaterThan" aboveAverage="0" equalAverage="0" bottom="0" percent="0" rank="0" text="" dxfId="56">
      <formula>4</formula>
    </cfRule>
  </conditionalFormatting>
  <conditionalFormatting sqref="CP8:CP13">
    <cfRule type="cellIs" priority="62" operator="greaterThan" aboveAverage="0" equalAverage="0" bottom="0" percent="0" rank="0" text="" dxfId="57">
      <formula>4</formula>
    </cfRule>
  </conditionalFormatting>
  <conditionalFormatting sqref="DB8:DB13">
    <cfRule type="cellIs" priority="63" operator="greaterThan" aboveAverage="0" equalAverage="0" bottom="0" percent="0" rank="0" text="" dxfId="58">
      <formula>4</formula>
    </cfRule>
  </conditionalFormatting>
  <conditionalFormatting sqref="CY13 CU13 CQ13 DC13">
    <cfRule type="cellIs" priority="64" operator="lessThan" aboveAverage="0" equalAverage="0" bottom="0" percent="0" rank="0" text="" dxfId="59">
      <formula>$CP$2</formula>
    </cfRule>
  </conditionalFormatting>
  <conditionalFormatting sqref="CU8:CU13 CY8:CY13 DC8:DC13 CQ8:CQ13">
    <cfRule type="cellIs" priority="65" operator="lessThan" aboveAverage="0" equalAverage="0" bottom="0" percent="0" rank="0" text="" dxfId="60">
      <formula>$CP$3</formula>
    </cfRule>
  </conditionalFormatting>
  <conditionalFormatting sqref="CU8:CU13 CY8:CY13 DC8:DC13 CQ8:CQ13">
    <cfRule type="cellIs" priority="66" operator="greaterThan" aboveAverage="0" equalAverage="0" bottom="0" percent="0" rank="0" text="" dxfId="61">
      <formula>$CP$4</formula>
    </cfRule>
  </conditionalFormatting>
  <conditionalFormatting sqref="AA16">
    <cfRule type="cellIs" priority="67" operator="greaterThan" aboveAverage="0" equalAverage="0" bottom="0" percent="0" rank="0" text="" dxfId="62">
      <formula>4</formula>
    </cfRule>
  </conditionalFormatting>
  <conditionalFormatting sqref="AB16">
    <cfRule type="cellIs" priority="68" operator="lessThan" aboveAverage="0" equalAverage="0" bottom="0" percent="0" rank="0" text="" dxfId="63">
      <formula>$S$2</formula>
    </cfRule>
    <cfRule type="cellIs" priority="69" operator="greaterThan" aboveAverage="0" equalAverage="0" bottom="0" percent="0" rank="0" text="" dxfId="64">
      <formula>$S$4</formula>
    </cfRule>
  </conditionalFormatting>
  <conditionalFormatting sqref="AE16">
    <cfRule type="cellIs" priority="70" operator="greaterThan" aboveAverage="0" equalAverage="0" bottom="0" percent="0" rank="0" text="" dxfId="65">
      <formula>4</formula>
    </cfRule>
  </conditionalFormatting>
  <conditionalFormatting sqref="AF16">
    <cfRule type="cellIs" priority="71" operator="lessThan" aboveAverage="0" equalAverage="0" bottom="0" percent="0" rank="0" text="" dxfId="66">
      <formula>$S$2</formula>
    </cfRule>
    <cfRule type="cellIs" priority="72" operator="greaterThan" aboveAverage="0" equalAverage="0" bottom="0" percent="0" rank="0" text="" dxfId="67">
      <formula>$S$4</formula>
    </cfRule>
  </conditionalFormatting>
  <conditionalFormatting sqref="W16">
    <cfRule type="cellIs" priority="73" operator="greaterThan" aboveAverage="0" equalAverage="0" bottom="0" percent="0" rank="0" text="" dxfId="68">
      <formula>4</formula>
    </cfRule>
  </conditionalFormatting>
  <conditionalFormatting sqref="X16">
    <cfRule type="cellIs" priority="74" operator="lessThan" aboveAverage="0" equalAverage="0" bottom="0" percent="0" rank="0" text="" dxfId="69">
      <formula>$S$2</formula>
    </cfRule>
    <cfRule type="cellIs" priority="75" operator="greaterThan" aboveAverage="0" equalAverage="0" bottom="0" percent="0" rank="0" text="" dxfId="70">
      <formula>$S$4</formula>
    </cfRule>
  </conditionalFormatting>
  <hyperlinks>
    <hyperlink ref="B46" r:id="rId1" display="PLA 1.25"/>
    <hyperlink ref="B47" r:id="rId2" display="PET 1,38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3" activeCellId="0" sqref="F3"/>
    </sheetView>
  </sheetViews>
  <sheetFormatPr defaultRowHeight="14.4" zeroHeight="false" outlineLevelRow="0" outlineLevelCol="0"/>
  <cols>
    <col collapsed="false" customWidth="true" hidden="false" outlineLevel="0" max="1" min="1" style="0" width="19.77"/>
    <col collapsed="false" customWidth="true" hidden="false" outlineLevel="0" max="1025" min="2" style="0" width="10.54"/>
  </cols>
  <sheetData>
    <row r="1" customFormat="false" ht="14.4" hidden="false" customHeight="false" outlineLevel="0" collapsed="false">
      <c r="A1" s="0" t="s">
        <v>101</v>
      </c>
      <c r="B1" s="76" t="n">
        <v>23093</v>
      </c>
      <c r="C1" s="0" t="s">
        <v>102</v>
      </c>
    </row>
    <row r="3" customFormat="false" ht="14.4" hidden="false" customHeight="false" outlineLevel="0" collapsed="false">
      <c r="A3" s="0" t="s">
        <v>103</v>
      </c>
      <c r="B3" s="76" t="s">
        <v>104</v>
      </c>
      <c r="C3" s="76" t="s">
        <v>105</v>
      </c>
      <c r="D3" s="76" t="s">
        <v>105</v>
      </c>
    </row>
    <row r="4" customFormat="false" ht="14.4" hidden="false" customHeight="false" outlineLevel="0" collapsed="false">
      <c r="A4" s="0" t="s">
        <v>106</v>
      </c>
      <c r="B4" s="76" t="n">
        <v>1053</v>
      </c>
      <c r="C4" s="76" t="n">
        <v>1428</v>
      </c>
      <c r="D4" s="76" t="n">
        <v>2075</v>
      </c>
    </row>
    <row r="5" customFormat="false" ht="14.4" hidden="false" customHeight="false" outlineLevel="0" collapsed="false">
      <c r="A5" s="0" t="s">
        <v>107</v>
      </c>
      <c r="B5" s="76" t="s">
        <v>108</v>
      </c>
      <c r="C5" s="76" t="s">
        <v>109</v>
      </c>
      <c r="D5" s="76" t="s">
        <v>110</v>
      </c>
    </row>
    <row r="6" customFormat="false" ht="14.4" hidden="false" customHeight="false" outlineLevel="0" collapsed="false">
      <c r="A6" s="0" t="s">
        <v>111</v>
      </c>
      <c r="B6" s="76" t="s">
        <v>112</v>
      </c>
      <c r="C6" s="76" t="s">
        <v>113</v>
      </c>
      <c r="D6" s="76" t="s">
        <v>114</v>
      </c>
    </row>
    <row r="7" customFormat="false" ht="14.4" hidden="false" customHeight="false" outlineLevel="0" collapsed="false">
      <c r="A7" s="0" t="s">
        <v>115</v>
      </c>
      <c r="B7" s="76" t="n">
        <v>75</v>
      </c>
      <c r="C7" s="76" t="n">
        <v>30</v>
      </c>
      <c r="D7" s="76" t="n">
        <v>26</v>
      </c>
    </row>
    <row r="8" customFormat="false" ht="14.4" hidden="false" customHeight="false" outlineLevel="0" collapsed="false">
      <c r="A8" s="0" t="s">
        <v>116</v>
      </c>
      <c r="B8" s="76" t="s">
        <v>117</v>
      </c>
      <c r="C8" s="76" t="s">
        <v>117</v>
      </c>
      <c r="D8" s="77" t="n">
        <v>0.15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2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6" topLeftCell="C7" activePane="bottomRight" state="frozen"/>
      <selection pane="topLeft" activeCell="A1" activeCellId="0" sqref="A1"/>
      <selection pane="topRight" activeCell="C1" activeCellId="0" sqref="C1"/>
      <selection pane="bottomLeft" activeCell="A7" activeCellId="0" sqref="A7"/>
      <selection pane="bottomRight" activeCell="D20" activeCellId="0" sqref="D20"/>
    </sheetView>
  </sheetViews>
  <sheetFormatPr defaultRowHeight="14.4" zeroHeight="false" outlineLevelRow="0" outlineLevelCol="0"/>
  <cols>
    <col collapsed="false" customWidth="true" hidden="false" outlineLevel="0" max="1" min="1" style="1" width="22.78"/>
    <col collapsed="false" customWidth="true" hidden="false" outlineLevel="0" max="2" min="2" style="2" width="5.44"/>
    <col collapsed="false" customWidth="true" hidden="false" outlineLevel="0" max="4" min="3" style="1" width="11.11"/>
    <col collapsed="false" customWidth="true" hidden="false" outlineLevel="0" max="6" min="5" style="3" width="11.11"/>
    <col collapsed="false" customWidth="true" hidden="false" outlineLevel="0" max="7" min="7" style="78" width="11.11"/>
    <col collapsed="false" customWidth="true" hidden="false" outlineLevel="0" max="15" min="8" style="1" width="11.11"/>
    <col collapsed="false" customWidth="true" hidden="false" outlineLevel="0" max="16" min="16" style="4" width="11.11"/>
    <col collapsed="false" customWidth="true" hidden="false" outlineLevel="0" max="1025" min="17" style="1" width="8.89"/>
  </cols>
  <sheetData>
    <row r="1" s="5" customFormat="true" ht="14.4" hidden="false" customHeight="false" outlineLevel="0" collapsed="false">
      <c r="A1" s="5" t="s">
        <v>0</v>
      </c>
      <c r="B1" s="6"/>
      <c r="C1" s="79" t="n">
        <v>0.4</v>
      </c>
      <c r="D1" s="79"/>
      <c r="E1" s="79"/>
      <c r="F1" s="79"/>
      <c r="G1" s="47" t="n">
        <v>0.5</v>
      </c>
      <c r="H1" s="47"/>
      <c r="I1" s="47"/>
      <c r="J1" s="47"/>
      <c r="K1" s="47"/>
      <c r="L1" s="47"/>
      <c r="M1" s="47"/>
      <c r="N1" s="47"/>
      <c r="O1" s="47"/>
      <c r="P1" s="47"/>
    </row>
    <row r="2" customFormat="false" ht="14.4" hidden="false" customHeight="false" outlineLevel="0" collapsed="false">
      <c r="A2" s="1" t="s">
        <v>1</v>
      </c>
      <c r="B2" s="12" t="n">
        <v>0.5</v>
      </c>
      <c r="C2" s="13" t="n">
        <f aca="false">$C$1*B2</f>
        <v>0.2</v>
      </c>
      <c r="D2" s="13"/>
      <c r="E2" s="13"/>
      <c r="F2" s="13"/>
      <c r="H2" s="3"/>
      <c r="I2" s="3"/>
      <c r="J2" s="3"/>
      <c r="K2" s="3"/>
      <c r="L2" s="3"/>
      <c r="M2" s="3"/>
      <c r="N2" s="3"/>
      <c r="O2" s="3"/>
    </row>
    <row r="3" customFormat="false" ht="14.4" hidden="false" customHeight="false" outlineLevel="0" collapsed="false">
      <c r="A3" s="1" t="s">
        <v>2</v>
      </c>
      <c r="B3" s="12" t="n">
        <v>0.8</v>
      </c>
      <c r="C3" s="13" t="n">
        <f aca="false">$C$1*B3</f>
        <v>0.32</v>
      </c>
      <c r="D3" s="13"/>
      <c r="E3" s="13"/>
      <c r="F3" s="13"/>
      <c r="H3" s="3"/>
      <c r="I3" s="3"/>
      <c r="J3" s="3"/>
      <c r="K3" s="3"/>
      <c r="L3" s="3"/>
      <c r="M3" s="3"/>
      <c r="N3" s="3"/>
      <c r="O3" s="3"/>
    </row>
    <row r="4" customFormat="false" ht="14.4" hidden="false" customHeight="false" outlineLevel="0" collapsed="false">
      <c r="A4" s="1" t="s">
        <v>3</v>
      </c>
      <c r="B4" s="12" t="n">
        <v>1.2</v>
      </c>
      <c r="C4" s="13" t="n">
        <f aca="false">$C$1*B4</f>
        <v>0.48</v>
      </c>
      <c r="D4" s="13"/>
      <c r="E4" s="13"/>
      <c r="F4" s="13"/>
      <c r="H4" s="3"/>
      <c r="I4" s="3"/>
      <c r="J4" s="3"/>
      <c r="K4" s="3"/>
      <c r="L4" s="3"/>
      <c r="M4" s="3"/>
      <c r="N4" s="3"/>
      <c r="O4" s="3"/>
    </row>
    <row r="5" customFormat="false" ht="14.4" hidden="false" customHeight="false" outlineLevel="0" collapsed="false">
      <c r="A5" s="1" t="s">
        <v>118</v>
      </c>
      <c r="C5" s="80" t="n">
        <v>0.5</v>
      </c>
      <c r="D5" s="81" t="n">
        <v>0.625</v>
      </c>
      <c r="E5" s="82" t="n">
        <v>0.75</v>
      </c>
      <c r="F5" s="82" t="n">
        <v>0.8</v>
      </c>
      <c r="G5" s="82" t="n">
        <v>0.2</v>
      </c>
      <c r="H5" s="44" t="n">
        <v>0.3</v>
      </c>
      <c r="I5" s="44"/>
      <c r="J5" s="44" t="n">
        <v>0.4</v>
      </c>
      <c r="K5" s="44" t="n">
        <v>0.48</v>
      </c>
      <c r="L5" s="83" t="n">
        <v>0.5</v>
      </c>
      <c r="M5" s="44" t="n">
        <v>0.6</v>
      </c>
      <c r="N5" s="44" t="n">
        <v>0.7</v>
      </c>
      <c r="O5" s="44" t="n">
        <v>0.76</v>
      </c>
      <c r="P5" s="84" t="n">
        <v>0.8</v>
      </c>
    </row>
    <row r="6" s="5" customFormat="true" ht="14.4" hidden="false" customHeight="false" outlineLevel="0" collapsed="false">
      <c r="A6" s="5" t="s">
        <v>11</v>
      </c>
      <c r="B6" s="6"/>
      <c r="C6" s="85" t="n">
        <f aca="false">$C$1*C5</f>
        <v>0.2</v>
      </c>
      <c r="D6" s="85" t="n">
        <f aca="false">$C$1*D5</f>
        <v>0.25</v>
      </c>
      <c r="E6" s="85" t="n">
        <f aca="false">$C$1*E5</f>
        <v>0.3</v>
      </c>
      <c r="F6" s="85" t="n">
        <f aca="false">$C$1*F5</f>
        <v>0.32</v>
      </c>
      <c r="G6" s="85" t="n">
        <f aca="false">$G$1*G5</f>
        <v>0.1</v>
      </c>
      <c r="H6" s="86" t="n">
        <f aca="false">$G$1*H5</f>
        <v>0.15</v>
      </c>
      <c r="I6" s="86"/>
      <c r="J6" s="86" t="n">
        <f aca="false">$G$1*J5</f>
        <v>0.2</v>
      </c>
      <c r="K6" s="86" t="n">
        <f aca="false">$G$1*K5</f>
        <v>0.24</v>
      </c>
      <c r="L6" s="86" t="n">
        <f aca="false">$G$1*L5</f>
        <v>0.25</v>
      </c>
      <c r="M6" s="86" t="n">
        <f aca="false">$G$1*M5</f>
        <v>0.3</v>
      </c>
      <c r="N6" s="86" t="n">
        <f aca="false">$G$1*N5</f>
        <v>0.35</v>
      </c>
      <c r="O6" s="86" t="n">
        <f aca="false">$G$1*O5</f>
        <v>0.38</v>
      </c>
      <c r="P6" s="87" t="n">
        <f aca="false">$G$1*P5</f>
        <v>0.4</v>
      </c>
    </row>
    <row r="7" s="88" customFormat="true" ht="14.4" hidden="false" customHeight="false" outlineLevel="0" collapsed="false">
      <c r="A7" s="88" t="s">
        <v>119</v>
      </c>
      <c r="B7" s="89"/>
      <c r="G7" s="90"/>
      <c r="P7" s="91"/>
    </row>
    <row r="8" customFormat="false" ht="14.4" hidden="false" customHeight="false" outlineLevel="0" collapsed="false">
      <c r="A8" s="1" t="s">
        <v>120</v>
      </c>
      <c r="C8" s="49" t="n">
        <v>0.4</v>
      </c>
      <c r="D8" s="49"/>
      <c r="E8" s="49"/>
      <c r="F8" s="49"/>
      <c r="G8" s="49" t="n">
        <v>0.5</v>
      </c>
      <c r="H8" s="49"/>
      <c r="I8" s="49"/>
      <c r="J8" s="49"/>
      <c r="K8" s="49"/>
      <c r="L8" s="49"/>
      <c r="M8" s="49"/>
      <c r="N8" s="49"/>
      <c r="O8" s="49"/>
      <c r="P8" s="49"/>
    </row>
    <row r="9" customFormat="false" ht="14.4" hidden="false" customHeight="true" outlineLevel="0" collapsed="false">
      <c r="A9" s="1" t="s">
        <v>24</v>
      </c>
      <c r="C9" s="13" t="n">
        <v>0.67</v>
      </c>
      <c r="D9" s="13" t="n">
        <v>0.58</v>
      </c>
      <c r="E9" s="25"/>
      <c r="F9" s="25"/>
      <c r="G9" s="92" t="n">
        <v>0.85</v>
      </c>
      <c r="H9" s="92"/>
      <c r="I9" s="92"/>
      <c r="J9" s="92"/>
      <c r="K9" s="92"/>
      <c r="L9" s="13" t="n">
        <v>0.84</v>
      </c>
      <c r="M9" s="13" t="n">
        <v>0.72</v>
      </c>
      <c r="N9" s="13" t="n">
        <v>0.64</v>
      </c>
      <c r="O9" s="13" t="n">
        <v>0.6</v>
      </c>
      <c r="P9" s="49" t="n">
        <v>0.58</v>
      </c>
    </row>
    <row r="10" customFormat="false" ht="14.4" hidden="false" customHeight="true" outlineLevel="0" collapsed="false">
      <c r="A10" s="1" t="s">
        <v>26</v>
      </c>
      <c r="C10" s="13"/>
      <c r="D10" s="13"/>
      <c r="E10" s="25"/>
      <c r="F10" s="25"/>
      <c r="G10" s="28" t="n">
        <v>1.98</v>
      </c>
      <c r="H10" s="2"/>
      <c r="I10" s="2" t="n">
        <v>1.34</v>
      </c>
      <c r="J10" s="2" t="n">
        <v>1.02</v>
      </c>
      <c r="K10" s="2" t="n">
        <v>0.87</v>
      </c>
      <c r="L10" s="13"/>
      <c r="M10" s="13"/>
      <c r="N10" s="13"/>
      <c r="O10" s="13"/>
      <c r="P10" s="49"/>
    </row>
    <row r="11" customFormat="false" ht="14.4" hidden="false" customHeight="true" outlineLevel="0" collapsed="false">
      <c r="A11" s="1" t="s">
        <v>27</v>
      </c>
      <c r="C11" s="13"/>
      <c r="D11" s="13"/>
      <c r="E11" s="25"/>
      <c r="F11" s="25"/>
      <c r="G11" s="92" t="n">
        <v>0.85</v>
      </c>
      <c r="H11" s="92"/>
      <c r="I11" s="92"/>
      <c r="J11" s="92"/>
      <c r="K11" s="92"/>
      <c r="L11" s="13"/>
      <c r="M11" s="13"/>
      <c r="N11" s="13"/>
      <c r="O11" s="13"/>
      <c r="P11" s="49"/>
    </row>
    <row r="12" customFormat="false" ht="14.4" hidden="false" customHeight="true" outlineLevel="0" collapsed="false">
      <c r="A12" s="1" t="s">
        <v>28</v>
      </c>
      <c r="C12" s="13"/>
      <c r="D12" s="13"/>
      <c r="E12" s="25"/>
      <c r="F12" s="25"/>
      <c r="G12" s="93" t="n">
        <v>0.85</v>
      </c>
      <c r="H12" s="93"/>
      <c r="I12" s="93"/>
      <c r="J12" s="93"/>
      <c r="K12" s="93"/>
      <c r="L12" s="13"/>
      <c r="M12" s="13"/>
      <c r="N12" s="13"/>
      <c r="O12" s="13"/>
      <c r="P12" s="49"/>
    </row>
    <row r="13" s="88" customFormat="true" ht="14.4" hidden="false" customHeight="false" outlineLevel="0" collapsed="false">
      <c r="A13" s="94" t="s">
        <v>121</v>
      </c>
      <c r="B13" s="95"/>
      <c r="C13" s="94"/>
      <c r="D13" s="94"/>
      <c r="E13" s="94"/>
      <c r="F13" s="94"/>
      <c r="G13" s="96"/>
      <c r="H13" s="94"/>
      <c r="I13" s="94"/>
      <c r="J13" s="94"/>
      <c r="K13" s="94"/>
      <c r="L13" s="94"/>
      <c r="M13" s="94"/>
      <c r="N13" s="94"/>
      <c r="O13" s="94"/>
      <c r="P13" s="97"/>
    </row>
    <row r="14" customFormat="false" ht="14.4" hidden="false" customHeight="false" outlineLevel="0" collapsed="false">
      <c r="A14" s="1" t="s">
        <v>122</v>
      </c>
      <c r="C14" s="2"/>
      <c r="D14" s="25" t="n">
        <v>0.38</v>
      </c>
      <c r="E14" s="25"/>
      <c r="F14" s="25"/>
      <c r="G14" s="28" t="n">
        <v>0.38</v>
      </c>
      <c r="H14" s="2"/>
      <c r="J14" s="2" t="n">
        <v>0.38</v>
      </c>
      <c r="K14" s="2" t="n">
        <v>0.38</v>
      </c>
    </row>
    <row r="15" customFormat="false" ht="14.4" hidden="false" customHeight="false" outlineLevel="0" collapsed="false">
      <c r="A15" s="1" t="s">
        <v>12</v>
      </c>
      <c r="C15" s="2"/>
      <c r="D15" s="25" t="n">
        <v>0.5</v>
      </c>
      <c r="E15" s="25"/>
      <c r="F15" s="25"/>
      <c r="G15" s="28" t="n">
        <v>0.5</v>
      </c>
      <c r="H15" s="2"/>
      <c r="J15" s="2" t="n">
        <v>0.5</v>
      </c>
      <c r="K15" s="2" t="n">
        <v>0.5</v>
      </c>
    </row>
    <row r="16" customFormat="false" ht="14.4" hidden="false" customHeight="false" outlineLevel="0" collapsed="false">
      <c r="A16" s="1" t="s">
        <v>25</v>
      </c>
      <c r="C16" s="2"/>
      <c r="D16" s="25" t="n">
        <v>0.38</v>
      </c>
      <c r="E16" s="25"/>
      <c r="F16" s="25"/>
      <c r="G16" s="28" t="n">
        <v>0.38</v>
      </c>
      <c r="H16" s="2"/>
      <c r="J16" s="2" t="n">
        <v>0.38</v>
      </c>
      <c r="K16" s="2" t="n">
        <v>0.38</v>
      </c>
    </row>
    <row r="17" customFormat="false" ht="14.4" hidden="false" customHeight="false" outlineLevel="0" collapsed="false">
      <c r="A17" s="1" t="s">
        <v>24</v>
      </c>
      <c r="C17" s="2"/>
      <c r="D17" s="25" t="n">
        <v>0.48</v>
      </c>
      <c r="E17" s="25"/>
      <c r="F17" s="25"/>
      <c r="G17" s="28" t="n">
        <v>0.48</v>
      </c>
      <c r="H17" s="2"/>
      <c r="J17" s="2" t="n">
        <v>0.48</v>
      </c>
      <c r="K17" s="2" t="n">
        <v>0.48</v>
      </c>
    </row>
    <row r="18" customFormat="false" ht="14.4" hidden="false" customHeight="false" outlineLevel="0" collapsed="false">
      <c r="A18" s="1" t="s">
        <v>26</v>
      </c>
      <c r="C18" s="2"/>
      <c r="D18" s="25" t="n">
        <v>0.49</v>
      </c>
      <c r="E18" s="25"/>
      <c r="F18" s="25"/>
      <c r="G18" s="28" t="n">
        <v>0.49</v>
      </c>
      <c r="H18" s="2"/>
      <c r="J18" s="2" t="n">
        <v>0.49</v>
      </c>
      <c r="K18" s="2" t="n">
        <v>0.49</v>
      </c>
    </row>
    <row r="19" customFormat="false" ht="14.4" hidden="false" customHeight="false" outlineLevel="0" collapsed="false">
      <c r="A19" s="1" t="s">
        <v>27</v>
      </c>
      <c r="B19" s="12" t="n">
        <v>1.9</v>
      </c>
      <c r="C19" s="2"/>
      <c r="D19" s="25" t="n">
        <v>0.38</v>
      </c>
      <c r="E19" s="25"/>
      <c r="F19" s="25"/>
      <c r="G19" s="28" t="n">
        <f aca="false">0.1*1.9</f>
        <v>0.19</v>
      </c>
      <c r="H19" s="2"/>
      <c r="J19" s="98" t="n">
        <f aca="false">J6*B19</f>
        <v>0.38</v>
      </c>
      <c r="K19" s="98" t="n">
        <f aca="false">0.24*1.9</f>
        <v>0.456</v>
      </c>
      <c r="L19" s="98" t="n">
        <f aca="false">L6*B19</f>
        <v>0.475</v>
      </c>
    </row>
    <row r="20" customFormat="false" ht="14.4" hidden="false" customHeight="false" outlineLevel="0" collapsed="false">
      <c r="A20" s="1" t="s">
        <v>28</v>
      </c>
      <c r="B20" s="12" t="n">
        <v>1.7</v>
      </c>
      <c r="C20" s="2"/>
      <c r="D20" s="25" t="n">
        <v>0.34</v>
      </c>
      <c r="E20" s="25"/>
      <c r="F20" s="25"/>
      <c r="G20" s="28" t="n">
        <f aca="false">0.1*1.65</f>
        <v>0.165</v>
      </c>
      <c r="H20" s="2"/>
      <c r="J20" s="98" t="s">
        <v>123</v>
      </c>
      <c r="K20" s="98" t="n">
        <f aca="false">K6*B20</f>
        <v>0.408</v>
      </c>
      <c r="L20" s="98" t="n">
        <f aca="false">L6*B20</f>
        <v>0.425</v>
      </c>
    </row>
  </sheetData>
  <mergeCells count="17">
    <mergeCell ref="C1:F1"/>
    <mergeCell ref="G1:P1"/>
    <mergeCell ref="C2:F2"/>
    <mergeCell ref="C3:F3"/>
    <mergeCell ref="C4:F4"/>
    <mergeCell ref="C8:F8"/>
    <mergeCell ref="G8:P8"/>
    <mergeCell ref="C9:C12"/>
    <mergeCell ref="D9:D12"/>
    <mergeCell ref="G9:K9"/>
    <mergeCell ref="L9:L12"/>
    <mergeCell ref="M9:M12"/>
    <mergeCell ref="N9:N12"/>
    <mergeCell ref="O9:O12"/>
    <mergeCell ref="P9:P12"/>
    <mergeCell ref="G11:K11"/>
    <mergeCell ref="G12:K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LibreOffice/5.3.6.1$Windows_X86_64 LibreOffice_project/686f202eff87ef707079aeb7f485847613344eb7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2017-01-14T10:35:30Z</dcterms:created>
  <dc:creator>Manu</dc:creator>
  <dc:description/>
  <dc:language>fr-FR</dc:language>
  <cp:lastModifiedBy/>
  <dcterms:modified xsi:type="dcterms:W3CDTF">2018-10-25T14:57:34Z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