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1.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D:\LuxAssignments\Week 2 &amp; 3 (SQL)\"/>
    </mc:Choice>
  </mc:AlternateContent>
  <xr:revisionPtr revIDLastSave="0" documentId="8_{BC1A1FEE-8CCA-4027-BB70-E227FD5E9F9C}" xr6:coauthVersionLast="47" xr6:coauthVersionMax="47" xr10:uidLastSave="{00000000-0000-0000-0000-000000000000}"/>
  <bookViews>
    <workbookView xWindow="6060" yWindow="975" windowWidth="15375" windowHeight="7785" firstSheet="3" activeTab="6" xr2:uid="{C3ECA81D-6832-4235-A96D-EF061E524146}"/>
  </bookViews>
  <sheets>
    <sheet name="Top 10 discount" sheetId="9" r:id="rId1"/>
    <sheet name="Top 10 reviews" sheetId="10" r:id="rId2"/>
    <sheet name="Discount and reviews" sheetId="11" r:id="rId3"/>
    <sheet name="Sheet7" sheetId="12" r:id="rId4"/>
    <sheet name="Sheet8" sheetId="13" r:id="rId5"/>
    <sheet name="Excel_jumia" sheetId="1" r:id="rId6"/>
    <sheet name="Dashboard" sheetId="14" r:id="rId7"/>
    <sheet name="Cleaned_final" sheetId="2" r:id="rId8"/>
    <sheet name="Top 5 highest and lowest rating" sheetId="3" r:id="rId9"/>
    <sheet name="Top 10 highest &amp; lowest discoun" sheetId="4" r:id="rId10"/>
  </sheets>
  <definedNames>
    <definedName name="_xlchart.v1.0" hidden="1">Cleaned_final!$E$1</definedName>
    <definedName name="_xlchart.v1.1" hidden="1">Cleaned_final!$E$2:$E$114</definedName>
    <definedName name="_xlchart.v1.2" hidden="1">Cleaned_final!$G$1</definedName>
    <definedName name="_xlchart.v1.3" hidden="1">Cleaned_final!$G$2:$G$114</definedName>
    <definedName name="Slicer_Categorized_rating">#N/A</definedName>
    <definedName name="Slicer_Ctegorized_Discount">#N/A</definedName>
  </definedNames>
  <calcPr calcId="191029"/>
  <pivotCaches>
    <pivotCache cacheId="15"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4" i="1" l="1"/>
  <c r="V8" i="14" s="1"/>
  <c r="E114" i="1"/>
  <c r="V7" i="14" s="1"/>
  <c r="C114" i="1"/>
  <c r="B114" i="1"/>
  <c r="J114" i="1"/>
  <c r="H114" i="2"/>
  <c r="G114" i="2"/>
  <c r="E114" i="2"/>
  <c r="D114" i="2"/>
  <c r="C114" i="2"/>
  <c r="B114" i="2"/>
  <c r="I114" i="2"/>
  <c r="C40" i="1"/>
  <c r="M3" i="1" s="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2" i="1"/>
  <c r="F3" i="1"/>
  <c r="F4" i="1"/>
  <c r="F5" i="1"/>
  <c r="F6" i="1"/>
  <c r="F7" i="1"/>
  <c r="F8" i="1"/>
  <c r="F9" i="1"/>
  <c r="F10" i="1"/>
  <c r="H24" i="1"/>
  <c r="I24" i="1" s="1"/>
  <c r="H25" i="1"/>
  <c r="I25" i="1" s="1"/>
  <c r="H26" i="1"/>
  <c r="H27" i="1"/>
  <c r="I27" i="1" s="1"/>
  <c r="H28" i="1"/>
  <c r="I28" i="1" s="1"/>
  <c r="H29" i="1"/>
  <c r="I29" i="1" s="1"/>
  <c r="H30" i="1"/>
  <c r="I30" i="1" s="1"/>
  <c r="H31" i="1"/>
  <c r="I31" i="1" s="1"/>
  <c r="H32" i="1"/>
  <c r="I32" i="1" s="1"/>
  <c r="H33" i="1"/>
  <c r="I33" i="1" s="1"/>
  <c r="H34" i="1"/>
  <c r="H35" i="1"/>
  <c r="I35" i="1" s="1"/>
  <c r="H36" i="1"/>
  <c r="I36" i="1" s="1"/>
  <c r="H37" i="1"/>
  <c r="I37" i="1" s="1"/>
  <c r="H38" i="1"/>
  <c r="I38" i="1" s="1"/>
  <c r="H39" i="1"/>
  <c r="I39" i="1" s="1"/>
  <c r="H40" i="1"/>
  <c r="I40" i="1" s="1"/>
  <c r="H41" i="1"/>
  <c r="I41" i="1" s="1"/>
  <c r="H42" i="1"/>
  <c r="I42" i="1" s="1"/>
  <c r="H43" i="1"/>
  <c r="I43" i="1" s="1"/>
  <c r="H44" i="1"/>
  <c r="I44" i="1" s="1"/>
  <c r="H45" i="1"/>
  <c r="I45" i="1" s="1"/>
  <c r="H46" i="1"/>
  <c r="H47" i="1"/>
  <c r="I47" i="1" s="1"/>
  <c r="H48" i="1"/>
  <c r="I48" i="1" s="1"/>
  <c r="H49" i="1"/>
  <c r="I49" i="1" s="1"/>
  <c r="H50" i="1"/>
  <c r="I50" i="1" s="1"/>
  <c r="H51" i="1"/>
  <c r="I51" i="1" s="1"/>
  <c r="H52" i="1"/>
  <c r="I52" i="1" s="1"/>
  <c r="H53" i="1"/>
  <c r="I53" i="1" s="1"/>
  <c r="H54" i="1"/>
  <c r="H55" i="1"/>
  <c r="I55" i="1" s="1"/>
  <c r="H56" i="1"/>
  <c r="I56" i="1" s="1"/>
  <c r="H57" i="1"/>
  <c r="I57" i="1" s="1"/>
  <c r="H58" i="1"/>
  <c r="H59" i="1"/>
  <c r="I59" i="1" s="1"/>
  <c r="H60" i="1"/>
  <c r="I60" i="1" s="1"/>
  <c r="H61" i="1"/>
  <c r="I61" i="1" s="1"/>
  <c r="H62" i="1"/>
  <c r="I62" i="1" s="1"/>
  <c r="H63" i="1"/>
  <c r="I63" i="1" s="1"/>
  <c r="H64" i="1"/>
  <c r="I64" i="1" s="1"/>
  <c r="H65" i="1"/>
  <c r="I65" i="1" s="1"/>
  <c r="H66" i="1"/>
  <c r="H67" i="1"/>
  <c r="I67" i="1" s="1"/>
  <c r="H68" i="1"/>
  <c r="I68" i="1" s="1"/>
  <c r="H69" i="1"/>
  <c r="I69" i="1" s="1"/>
  <c r="H70" i="1"/>
  <c r="I70" i="1" s="1"/>
  <c r="H71" i="1"/>
  <c r="I71" i="1" s="1"/>
  <c r="H72" i="1"/>
  <c r="I72" i="1" s="1"/>
  <c r="H73" i="1"/>
  <c r="I73" i="1" s="1"/>
  <c r="H74" i="1"/>
  <c r="I74" i="1" s="1"/>
  <c r="H75" i="1"/>
  <c r="I75" i="1" s="1"/>
  <c r="H76" i="1"/>
  <c r="I76" i="1" s="1"/>
  <c r="H77" i="1"/>
  <c r="I77" i="1" s="1"/>
  <c r="H78" i="1"/>
  <c r="H79" i="1"/>
  <c r="I79" i="1" s="1"/>
  <c r="H80" i="1"/>
  <c r="I80" i="1" s="1"/>
  <c r="H81" i="1"/>
  <c r="I81" i="1" s="1"/>
  <c r="H82" i="1"/>
  <c r="I82" i="1" s="1"/>
  <c r="H83" i="1"/>
  <c r="I83" i="1" s="1"/>
  <c r="H84" i="1"/>
  <c r="I84" i="1" s="1"/>
  <c r="H85" i="1"/>
  <c r="I85" i="1" s="1"/>
  <c r="H86" i="1"/>
  <c r="H87" i="1"/>
  <c r="I87" i="1" s="1"/>
  <c r="H88" i="1"/>
  <c r="I88" i="1" s="1"/>
  <c r="H89" i="1"/>
  <c r="I89" i="1" s="1"/>
  <c r="H90" i="1"/>
  <c r="H91" i="1"/>
  <c r="I91" i="1" s="1"/>
  <c r="H92" i="1"/>
  <c r="I92" i="1" s="1"/>
  <c r="H93" i="1"/>
  <c r="I93" i="1" s="1"/>
  <c r="H94" i="1"/>
  <c r="I94" i="1" s="1"/>
  <c r="H95" i="1"/>
  <c r="I95" i="1" s="1"/>
  <c r="H96" i="1"/>
  <c r="I96" i="1" s="1"/>
  <c r="H97" i="1"/>
  <c r="I97" i="1" s="1"/>
  <c r="H98" i="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H111" i="1"/>
  <c r="I111" i="1" s="1"/>
  <c r="H112" i="1"/>
  <c r="I112" i="1" s="1"/>
  <c r="H113" i="1"/>
  <c r="I113" i="1" s="1"/>
  <c r="H23" i="1"/>
  <c r="I34" i="1"/>
  <c r="I58" i="1"/>
  <c r="I66" i="1"/>
  <c r="I90" i="1"/>
  <c r="I98" i="1"/>
  <c r="M9" i="1"/>
  <c r="L9" i="1"/>
  <c r="L6" i="1"/>
  <c r="L3" i="1"/>
  <c r="I46" i="1"/>
  <c r="I54" i="1"/>
  <c r="I78" i="1"/>
  <c r="I86" i="1"/>
  <c r="I110"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2" i="1"/>
  <c r="H3" i="1"/>
  <c r="I3" i="1" s="1"/>
  <c r="H4" i="1"/>
  <c r="I4" i="1" s="1"/>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I23" i="1"/>
  <c r="H2" i="1"/>
  <c r="I2" i="1" s="1"/>
  <c r="N23" i="1" l="1"/>
  <c r="M6" i="1"/>
  <c r="N21" i="1"/>
  <c r="N22" i="1"/>
  <c r="I26" i="1"/>
  <c r="L12" i="1" s="1"/>
  <c r="M12" i="1" l="1"/>
  <c r="L15" i="1"/>
  <c r="M15" i="1"/>
  <c r="L18" i="1"/>
  <c r="M18" i="1"/>
</calcChain>
</file>

<file path=xl/sharedStrings.xml><?xml version="1.0" encoding="utf-8"?>
<sst xmlns="http://schemas.openxmlformats.org/spreadsheetml/2006/main" count="696" uniqueCount="175">
  <si>
    <t>Product</t>
  </si>
  <si>
    <t>Current price</t>
  </si>
  <si>
    <t>old price</t>
  </si>
  <si>
    <t>Discount</t>
  </si>
  <si>
    <t>Review</t>
  </si>
  <si>
    <t>Ratingd</t>
  </si>
  <si>
    <t>115  Piece Set Of Multifunctional Precision Screwdrivers</t>
  </si>
  <si>
    <t>4.5 out of 5</t>
  </si>
  <si>
    <t>Metal Decorative Hooks Key Hangers Entryway Wall Hooks Towel Hooks - Home</t>
  </si>
  <si>
    <t>4.1 out of 5</t>
  </si>
  <si>
    <t>Portable Mini Cordless Car Vacuum Cleaner - Blue</t>
  </si>
  <si>
    <t>4.6 out of 5</t>
  </si>
  <si>
    <t>Weighing Scale Digital Bathroom Body Fat Scale USB-Black</t>
  </si>
  <si>
    <t>4.7 out of 5</t>
  </si>
  <si>
    <t>Portable Home Small Air Humidifier 3-Speed Fan - Green</t>
  </si>
  <si>
    <t>4.8 out of 5</t>
  </si>
  <si>
    <t>220V 60W Electric Soldering Iron Kits With Tools, Tips, And Multimeter</t>
  </si>
  <si>
    <t>4 out of 5</t>
  </si>
  <si>
    <t>137 Pieces Cake Decorating Tool Set Baking Supplies</t>
  </si>
  <si>
    <t>Desk Foldable Fan Adjustable Fan Strong Wind 3 Gear Usb</t>
  </si>
  <si>
    <t>LASA FOLDING TABLE SERVING STAND</t>
  </si>
  <si>
    <t>13 In 1 Home Repair Tools Box Kit Set</t>
  </si>
  <si>
    <t>3.8 out of 5</t>
  </si>
  <si>
    <t>Genebre 115 In 1 Screwdriver Repairing Tool Set For IPhone Cellphone Hand Tool</t>
  </si>
  <si>
    <t>100 Pcs Crochet Hook Tool Set Knitting Hook Set With Box</t>
  </si>
  <si>
    <t>40cm Gold DIY Acrylic Wall Sticker Clock</t>
  </si>
  <si>
    <t>LASA Digital Thermometer And Hydrometer</t>
  </si>
  <si>
    <t>Multifunction Laser Level With Adjustment Tripod</t>
  </si>
  <si>
    <t>4.2 out of 5</t>
  </si>
  <si>
    <t>Anti-Skid Absorbent Insulation Coaster  For Home Office</t>
  </si>
  <si>
    <t>5 out of 5</t>
  </si>
  <si>
    <t>Peacock  Throw Pillow Cushion Case For Home Car</t>
  </si>
  <si>
    <t>LASA Aluminum Folding Truck Hand Cart - 68kg Max</t>
  </si>
  <si>
    <t>LED Wall Digital Alarm Clock Study Home 12 / 24H Clock Calendar</t>
  </si>
  <si>
    <t>3D Waterproof EVA Plastic Shower Curtain 1.8*2Mtrs</t>
  </si>
  <si>
    <t>3PCS Single Head Knitting Crochet Sweater Needle Set</t>
  </si>
  <si>
    <t>3.3 out of 5</t>
  </si>
  <si>
    <t>4pcs Bathroom/Kitchen Towel Rack,Roll Paper Holder,Towel Bars,Hook</t>
  </si>
  <si>
    <t>LED Romantic Spaceship Starry Sky Projector,Children's Bedroom Night Light-Blue</t>
  </si>
  <si>
    <t>Foldable Overbed Table/Desk</t>
  </si>
  <si>
    <t>4.4 out of 5</t>
  </si>
  <si>
    <t>LASA 3 Tier Bamboo Shoe Bench Storage Shelf</t>
  </si>
  <si>
    <t>4.3 out of 5</t>
  </si>
  <si>
    <t>Electronic Digital Display Vernier Caliper</t>
  </si>
  <si>
    <t>Portable Wardrobe Nonwoven With 3 Hanging Rods And 6 Storage Shelves</t>
  </si>
  <si>
    <t>12 Litre Black Insulated Lunch Box</t>
  </si>
  <si>
    <t>52 Pieces Cake Decorating Tool Set Gift Kit Baking Supplies</t>
  </si>
  <si>
    <t>MultiFunctional Storage Rack Multi-layer Bookshelf</t>
  </si>
  <si>
    <t>Exfoliate And Exfoliate Face Towel - Black</t>
  </si>
  <si>
    <t>12 Litre Insulated Lunch Box Grey</t>
  </si>
  <si>
    <t>LED Eye Protection  Desk Lamp , Study, Reading, USB Fan - Double Pen Holder</t>
  </si>
  <si>
    <t>53Pcs/Set Yarn Knitting Crochet Hooks With Bag - Fortune Cat</t>
  </si>
  <si>
    <t>53 Pieces/Set Yarn Knitting Crochet Hooks With Bag - Pansies</t>
  </si>
  <si>
    <t>DIY File Folder, Office Drawer File Holder, Pen Holder, Desktop Storage Rack</t>
  </si>
  <si>
    <t>Classic Black Cat Cotton Hemp Pillow Case For Home Car</t>
  </si>
  <si>
    <t>Punch-free Great Load Bearing Bathroom Storage Rack Wall Shelf-White</t>
  </si>
  <si>
    <t>1/2/3 Seater Elastic Sofa Cover,Living Room/Home Decor Chair Cover-Grey</t>
  </si>
  <si>
    <t>LASA Stainless Steel Double Wall Mount Soap Dispenser - 500ml</t>
  </si>
  <si>
    <t>4M Float Switch Water Level Controller -Water Tank</t>
  </si>
  <si>
    <t>Modern Sofa Throw Pillow Cover-45x45cm-Blue&amp;Red</t>
  </si>
  <si>
    <t>Balloon Insert, Birthday Party Balloon Set, PU Leather</t>
  </si>
  <si>
    <t>Shower Cap Wide Elastic Band Cover Reusable Bashroom Cap</t>
  </si>
  <si>
    <t>Christmas Elk Fence Yard Lawn Decorations Cute For Holidays</t>
  </si>
  <si>
    <t>60W Hot Melt Glue Sprayer - Efficient And Stable Glue Dispensing</t>
  </si>
  <si>
    <t>Car Phone Charging Stand</t>
  </si>
  <si>
    <t>2pcs Solar Street Light Flood Light Outdoor</t>
  </si>
  <si>
    <t>Creative Owl Shape Keychain Black</t>
  </si>
  <si>
    <t>Brush &amp; Paintbrush Cleaning Tool Pink</t>
  </si>
  <si>
    <t>Pen Grips For Kids Pen Grip Posture Correction Tool For Kids</t>
  </si>
  <si>
    <t>Pilates Cloth Bag Waterproof Durable High Capacity Purple</t>
  </si>
  <si>
    <t>Multi-purpose Rice Drainage Basket And Fruit And Vegetable Drainage Sieve</t>
  </si>
  <si>
    <t>Cute Christmas Fence Garden Decorations For Holiday Home</t>
  </si>
  <si>
    <t>Simple Metal Dog Art Sculpture Decoration For Home Office</t>
  </si>
  <si>
    <t>Christmas Fence Garden Decorations Outdoor For Holiday Home</t>
  </si>
  <si>
    <t>Angle Measuring Tool Full Metal Multi Angle Measuring Tool</t>
  </si>
  <si>
    <t>12V 19500rpm Handheld Electric Angle Grinder Tool - UK - Yellow/Black</t>
  </si>
  <si>
    <t>5 Pieces/set Of Stainless Steel Induction Cooker Pots</t>
  </si>
  <si>
    <t>2.5 out of 5</t>
  </si>
  <si>
    <t>Mythco 120COB Solar Wall Ligt With Motion Sensor And Remote Control 3 Modes</t>
  </si>
  <si>
    <t>3 out of 5</t>
  </si>
  <si>
    <t>5-PCS Stainless Steel Cooking Pot Set With Steamed Slices</t>
  </si>
  <si>
    <t>2.1 out of 5</t>
  </si>
  <si>
    <t>120W Cordless Vacuum Cleaners Handheld Electric Vacuum Cleaner</t>
  </si>
  <si>
    <t>2.8 out of 5</t>
  </si>
  <si>
    <t>Intelligent  LED Body Sensor Wireless Lighting Night Light USB</t>
  </si>
  <si>
    <t>2.7 out of 5</t>
  </si>
  <si>
    <t>VIC Wireless Vacuum Cleaner Dual Use For Home And Car 120W High Power Powerful</t>
  </si>
  <si>
    <t>2.9 out of 5</t>
  </si>
  <si>
    <t>Artificial Potted Flowers Room Decorative Flowers (2 Pieces)</t>
  </si>
  <si>
    <t>2.2 out of 5</t>
  </si>
  <si>
    <t>380ML USB Rechargeable Portable Small Blenders And Juicers</t>
  </si>
  <si>
    <t>2.3 out of 5</t>
  </si>
  <si>
    <t>32PCS Portable Cordless Drill Set With Cyclic Battery Drive -26 Variable Speed</t>
  </si>
  <si>
    <t>Agapeon Toothbrush Holder And Toothpaste Dispenser</t>
  </si>
  <si>
    <t>2.6 out of 5</t>
  </si>
  <si>
    <t>Large Lazy Inflatable Sofa Chairs PVC Lounger Seat Bag</t>
  </si>
  <si>
    <t>Watercolour Gold Foil Textured Print Pillow Cover</t>
  </si>
  <si>
    <t>Wrought Iron Bathroom Shelf Wall Mounted Free Punch Toilet Rack</t>
  </si>
  <si>
    <t>7-piece Set Of Storage Bags, Travel Storage Bags, Shoe Bags</t>
  </si>
  <si>
    <t>Electric LED UV Mosquito Killer Lamp, Outdoor/Indoor Fly Killer Trap Light -USB</t>
  </si>
  <si>
    <t>2PCS/LOT Solar LED Outdoor Intelligent Light Controlled Wall Lamp</t>
  </si>
  <si>
    <t>3PCS Rotary Scraper Thermomix For Kitchen</t>
  </si>
  <si>
    <t>Cushion Silicone Butt Cushion Summer Ice Cushion Honeycomb Gel Cushion</t>
  </si>
  <si>
    <t>7PCS Silicone Thumb Knife Finger Protector Vegetable Harvesting Knife</t>
  </si>
  <si>
    <t>Memory Foam Neck Pillow Cover, With Pillow Core - 50*30cm</t>
  </si>
  <si>
    <t>Bedroom Simple Floor Hanging Clothes Rack Single Pole Hat Rack - White</t>
  </si>
  <si>
    <t>5m Waterproof Spherical LED String Lights Outdoor Ball Chain Lights Party Lighting Decoration Adjustable</t>
  </si>
  <si>
    <t>2 Pairs Cowhide Split Leather Work Gloves.32â„‰ Or Above Welding Gloves</t>
  </si>
  <si>
    <t>Household Pineapple Peeler Peeler</t>
  </si>
  <si>
    <t>Office Chair Lumbar Back Support Spine Posture Correction Pillow Car Cushion</t>
  </si>
  <si>
    <t>Cartoon Car Decoration Cute Individuality For Car Home Desk</t>
  </si>
  <si>
    <t>Outdoor Portable Water Bottle With Medicine Box - 600ML - Black</t>
  </si>
  <si>
    <t>Wall-Mounted Toothbrush Toothpaste Holder With Multiple Slots</t>
  </si>
  <si>
    <t>Multifunctional Hanging Storage Box Storage Bag (4 Layers)</t>
  </si>
  <si>
    <t>Wall Clock With Hidden Safe Box</t>
  </si>
  <si>
    <t>Portable Wine Table With Folding Round Table</t>
  </si>
  <si>
    <t>Sewing Machine Needle Threader Stitch Insertion Tool Automatic Quick Sewing</t>
  </si>
  <si>
    <t>6 Layers Steel Pipe Assembling Dustproof Storage Shoe Cabinet</t>
  </si>
  <si>
    <t>2PCS Ice Silk Square Cushion Cover Pillowcases - 65x65cm</t>
  </si>
  <si>
    <t>Wall Mount Automatic Toothpaste Dispenser Toothbrush Holder Toothpaste Squeezer</t>
  </si>
  <si>
    <t>Portable Soap Dispenser Kitchen Detergent Press Box Kitchen Tools</t>
  </si>
  <si>
    <t>4 Piece Coloured Stainless Steel Kitchenware Set</t>
  </si>
  <si>
    <t>Metal Wall Clock Silver Dial Crystal Jewelry Round Home Decoration Wall Clock</t>
  </si>
  <si>
    <t>Baby Early Education Shape And Color Cognitive Training Toys</t>
  </si>
  <si>
    <t>8in1 Screwdriver With LED Light</t>
  </si>
  <si>
    <t>Konka Healty Electric Kettle, 24-hour Heat Preservation,1.5L,800W, White</t>
  </si>
  <si>
    <t>9pcs Gas Mask, For Painting, Dust, Formaldehyde Grinding, Polishing</t>
  </si>
  <si>
    <t>24 Grid Wall-mounted Sundries Organiser Fabric Closet Bag Storage Rack</t>
  </si>
  <si>
    <t>1PC Refrigerator Food Seal Pocket Fridge Bags</t>
  </si>
  <si>
    <t>LED Solar Street Light-fake Camera</t>
  </si>
  <si>
    <t>Cartoon Embroidered Mini Towel Bear Cotton Wash Cloth Hand 4pcs</t>
  </si>
  <si>
    <t>Shower Nozzle Cleaning Unclogging Needle Mini Crevice Small Hole Cleaning Brush</t>
  </si>
  <si>
    <t>Thickening Multipurpose Non Stick Easy To Clean Heat Resistant Spoon Pad</t>
  </si>
  <si>
    <t>6 In 1 Bottle Can Opener Multifunctional Easy Opener</t>
  </si>
  <si>
    <t>Wall-mounted Sticker Punch-free Plug Fixer</t>
  </si>
  <si>
    <t>2 out of 5</t>
  </si>
  <si>
    <t>Black Simple Water Cup Wine Coaster Anti Slip Absorbent</t>
  </si>
  <si>
    <t>Not rated</t>
  </si>
  <si>
    <t>Rating</t>
  </si>
  <si>
    <t>Absolute Discount</t>
  </si>
  <si>
    <t>Categorized rating</t>
  </si>
  <si>
    <t>Average Current Price</t>
  </si>
  <si>
    <t>Average old price</t>
  </si>
  <si>
    <t>Average discount percentage</t>
  </si>
  <si>
    <t>Average rating acros all products</t>
  </si>
  <si>
    <t>Most Expensive product</t>
  </si>
  <si>
    <t>Least Expensive product</t>
  </si>
  <si>
    <t>Average Discount for Excellent Category</t>
  </si>
  <si>
    <t>Average Discount for Average Category</t>
  </si>
  <si>
    <t>Average Discount for Poor Category</t>
  </si>
  <si>
    <t>Average Rating for Excellent Category</t>
  </si>
  <si>
    <t>Average Rating for Average Category</t>
  </si>
  <si>
    <t>Average Rating for Poor Category</t>
  </si>
  <si>
    <t>Average</t>
  </si>
  <si>
    <t>Excellent</t>
  </si>
  <si>
    <t>Low Discount</t>
  </si>
  <si>
    <t>Poor</t>
  </si>
  <si>
    <t>Categorized Discount</t>
  </si>
  <si>
    <t>Medium Discount</t>
  </si>
  <si>
    <t>High Discount</t>
  </si>
  <si>
    <t>Total</t>
  </si>
  <si>
    <t>Top 5 Products with highest rating</t>
  </si>
  <si>
    <t>Top 5 products with lowest rating</t>
  </si>
  <si>
    <t>Top 10 products with highest discount</t>
  </si>
  <si>
    <t>Top 10 products with lowest discount</t>
  </si>
  <si>
    <t>Counts by discount category</t>
  </si>
  <si>
    <t>Row Labels</t>
  </si>
  <si>
    <t>Grand Total</t>
  </si>
  <si>
    <t>Average of Discount</t>
  </si>
  <si>
    <t>Average of Review</t>
  </si>
  <si>
    <t>Column Labels</t>
  </si>
  <si>
    <t>Count of Product</t>
  </si>
  <si>
    <t>Max of Review</t>
  </si>
  <si>
    <t>Count of Ctegorized Discount</t>
  </si>
  <si>
    <t>AVERAGE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</si>
</sst>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71" formatCode="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0"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9" fontId="0" fillId="0" borderId="0" xfId="0" applyNumberFormat="1"/>
    <xf numFmtId="2" fontId="0" fillId="0" borderId="0" xfId="0" applyNumberFormat="1"/>
    <xf numFmtId="0" fontId="16" fillId="0" borderId="0" xfId="0" applyFont="1"/>
    <xf numFmtId="2" fontId="16" fillId="0" borderId="0" xfId="0" applyNumberFormat="1" applyFont="1"/>
    <xf numFmtId="164" fontId="0" fillId="0" borderId="0" xfId="42" applyNumberFormat="1" applyFont="1"/>
    <xf numFmtId="10" fontId="0" fillId="0" borderId="0" xfId="42" applyNumberFormat="1" applyFont="1"/>
    <xf numFmtId="10" fontId="16" fillId="0" borderId="0" xfId="42" applyNumberFormat="1" applyFont="1"/>
    <xf numFmtId="0" fontId="0" fillId="34" borderId="10" xfId="0" applyFill="1" applyBorder="1"/>
    <xf numFmtId="0" fontId="0" fillId="0" borderId="10" xfId="0" applyBorder="1"/>
    <xf numFmtId="0" fontId="13" fillId="33" borderId="10" xfId="0" applyFont="1" applyFill="1" applyBorder="1"/>
    <xf numFmtId="0" fontId="0" fillId="0" borderId="0" xfId="0" pivotButton="1"/>
    <xf numFmtId="0" fontId="0" fillId="0" borderId="0" xfId="0" applyAlignment="1">
      <alignment horizontal="left"/>
    </xf>
    <xf numFmtId="0" fontId="0" fillId="0" borderId="0" xfId="0" applyNumberFormat="1"/>
    <xf numFmtId="9" fontId="0" fillId="0" borderId="0" xfId="0" applyNumberFormat="1" applyAlignment="1">
      <alignment horizontal="left"/>
    </xf>
    <xf numFmtId="0" fontId="0" fillId="35" borderId="0" xfId="0" applyFill="1"/>
    <xf numFmtId="9" fontId="0" fillId="35" borderId="0" xfId="0" applyNumberFormat="1" applyFill="1"/>
    <xf numFmtId="171" fontId="0" fillId="0" borderId="0" xfId="0" applyNumberFormat="1"/>
    <xf numFmtId="171" fontId="0" fillId="35" borderId="0" xfId="0" applyNumberForma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6">
    <dxf>
      <numFmt numFmtId="171" formatCode="0.0"/>
    </dxf>
    <dxf>
      <numFmt numFmtId="13" formatCode="0%"/>
    </dxf>
    <dxf>
      <numFmt numFmtId="2" formatCode="0.00"/>
    </dxf>
    <dxf>
      <numFmt numFmtId="2" formatCode="0.00"/>
    </dxf>
    <dxf>
      <fill>
        <patternFill>
          <bgColor rgb="FF00B050"/>
        </patternFill>
      </fill>
    </dxf>
    <dxf>
      <fill>
        <patternFill>
          <bgColor theme="9" tint="0.59996337778862885"/>
        </patternFill>
      </fill>
    </dxf>
    <dxf>
      <fill>
        <patternFill>
          <bgColor theme="9" tint="-0.24994659260841701"/>
        </patternFill>
      </fill>
    </dxf>
    <dxf>
      <fill>
        <patternFill>
          <bgColor rgb="FFFFC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7" tint="0.39994506668294322"/>
        </patternFill>
      </fill>
    </dxf>
    <dxf>
      <fill>
        <patternFill>
          <bgColor theme="3" tint="0.24994659260841701"/>
        </patternFill>
      </fill>
    </dxf>
    <dxf>
      <fill>
        <patternFill>
          <bgColor theme="3" tint="0.24994659260841701"/>
        </patternFill>
      </fill>
    </dxf>
    <dxf>
      <fill>
        <patternFill>
          <bgColor theme="3" tint="0.749961851863155"/>
        </patternFill>
      </fill>
    </dxf>
    <dxf>
      <fill>
        <patternFill>
          <bgColor rgb="FF00B050"/>
        </patternFill>
      </fill>
    </dxf>
    <dxf>
      <fill>
        <patternFill>
          <bgColor theme="9" tint="0.59996337778862885"/>
        </patternFill>
      </fill>
    </dxf>
    <dxf>
      <fill>
        <patternFill>
          <bgColor theme="9" tint="-0.24994659260841701"/>
        </patternFill>
      </fill>
    </dxf>
    <dxf>
      <fill>
        <patternFill>
          <bgColor rgb="FFFFC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7" tint="0.39994506668294322"/>
        </patternFill>
      </fill>
    </dxf>
    <dxf>
      <fill>
        <patternFill>
          <bgColor theme="3" tint="0.24994659260841701"/>
        </patternFill>
      </fill>
    </dxf>
    <dxf>
      <fill>
        <patternFill>
          <bgColor theme="3" tint="0.24994659260841701"/>
        </patternFill>
      </fill>
    </dxf>
    <dxf>
      <fill>
        <patternFill>
          <bgColor theme="3" tint="0.749961851863155"/>
        </patternFill>
      </fill>
    </dxf>
    <dxf>
      <font>
        <b/>
        <i val="0"/>
        <strike val="0"/>
        <condense val="0"/>
        <extend val="0"/>
        <outline val="0"/>
        <shadow val="0"/>
        <u val="none"/>
        <vertAlign val="baseline"/>
        <sz val="11"/>
        <color theme="1"/>
        <name val="Aptos Narrow"/>
        <family val="2"/>
        <scheme val="minor"/>
      </font>
    </dxf>
    <dxf>
      <numFmt numFmtId="13" formatCode="0%"/>
    </dxf>
    <dxf>
      <numFmt numFmtId="13" formatCode="0%"/>
    </dxf>
    <dxf>
      <numFmt numFmtId="2" formatCode="0.00"/>
    </dxf>
    <dxf>
      <numFmt numFmtId="2" formatCode="0.00"/>
    </dxf>
    <dxf>
      <numFmt numFmtId="2" formatCode="0.00"/>
    </dxf>
    <dxf>
      <numFmt numFmtId="13" formatCode="0%"/>
    </dxf>
    <dxf>
      <numFmt numFmtId="13" formatCode="0%"/>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Light16"/>
  <colors>
    <mruColors>
      <color rgb="FFFFD72D"/>
      <color rgb="FFFFE2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[Cleaned@Excel_jumia.xlsx]Top 10 discount!PivotTable1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products with highest 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discount'!$B$3</c:f>
              <c:strCache>
                <c:ptCount val="1"/>
                <c:pt idx="0">
                  <c:v>Total</c:v>
                </c:pt>
              </c:strCache>
            </c:strRef>
          </c:tx>
          <c:spPr>
            <a:solidFill>
              <a:schemeClr val="accent1"/>
            </a:solidFill>
            <a:ln>
              <a:noFill/>
            </a:ln>
            <a:effectLst/>
          </c:spPr>
          <c:invertIfNegative val="0"/>
          <c:cat>
            <c:strRef>
              <c:f>'Top 10 discount'!$A$4:$A$14</c:f>
              <c:strCache>
                <c:ptCount val="10"/>
                <c:pt idx="0">
                  <c:v>Intelligent  LED Body Sensor Wireless Lighting Night Light USB</c:v>
                </c:pt>
                <c:pt idx="1">
                  <c:v>Exfoliate And Exfoliate Face Towel - Black</c:v>
                </c:pt>
                <c:pt idx="2">
                  <c:v>3PCS Single Head Knitting Crochet Sweater Needle Set</c:v>
                </c:pt>
                <c:pt idx="3">
                  <c:v>Classic Black Cat Cotton Hemp Pillow Case For Home Car</c:v>
                </c:pt>
                <c:pt idx="4">
                  <c:v>Mythco 120COB Solar Wall Ligt With Motion Sensor And Remote Control 3 Modes</c:v>
                </c:pt>
                <c:pt idx="5">
                  <c:v>LASA 3 Tier Bamboo Shoe Bench Storage Shelf</c:v>
                </c:pt>
                <c:pt idx="6">
                  <c:v>Creative Owl Shape Keychain Black</c:v>
                </c:pt>
                <c:pt idx="7">
                  <c:v>LASA FOLDING TABLE SERVING STAND</c:v>
                </c:pt>
                <c:pt idx="8">
                  <c:v>5-PCS Stainless Steel Cooking Pot Set With Steamed Slices</c:v>
                </c:pt>
                <c:pt idx="9">
                  <c:v>6 In 1 Bottle Can Opener Multifunctional Easy Opener</c:v>
                </c:pt>
              </c:strCache>
            </c:strRef>
          </c:cat>
          <c:val>
            <c:numRef>
              <c:f>'Top 10 discount'!$B$4:$B$14</c:f>
              <c:numCache>
                <c:formatCode>0%</c:formatCode>
                <c:ptCount val="10"/>
                <c:pt idx="0">
                  <c:v>0.52</c:v>
                </c:pt>
                <c:pt idx="1">
                  <c:v>0.52</c:v>
                </c:pt>
                <c:pt idx="2">
                  <c:v>0.53</c:v>
                </c:pt>
                <c:pt idx="3">
                  <c:v>0.53</c:v>
                </c:pt>
                <c:pt idx="4">
                  <c:v>0.54</c:v>
                </c:pt>
                <c:pt idx="5">
                  <c:v>0.54</c:v>
                </c:pt>
                <c:pt idx="6">
                  <c:v>0.55000000000000004</c:v>
                </c:pt>
                <c:pt idx="7">
                  <c:v>0.55000000000000004</c:v>
                </c:pt>
                <c:pt idx="8">
                  <c:v>0.55000000000000004</c:v>
                </c:pt>
                <c:pt idx="9">
                  <c:v>0.64</c:v>
                </c:pt>
              </c:numCache>
            </c:numRef>
          </c:val>
          <c:extLst>
            <c:ext xmlns:c16="http://schemas.microsoft.com/office/drawing/2014/chart" uri="{C3380CC4-5D6E-409C-BE32-E72D297353CC}">
              <c16:uniqueId val="{00000000-09A1-4E64-845E-46685D2B9953}"/>
            </c:ext>
          </c:extLst>
        </c:ser>
        <c:dLbls>
          <c:showLegendKey val="0"/>
          <c:showVal val="0"/>
          <c:showCatName val="0"/>
          <c:showSerName val="0"/>
          <c:showPercent val="0"/>
          <c:showBubbleSize val="0"/>
        </c:dLbls>
        <c:gapWidth val="182"/>
        <c:axId val="1145051248"/>
        <c:axId val="1145074288"/>
      </c:barChart>
      <c:catAx>
        <c:axId val="11450512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a:solidFill>
                      <a:srgbClr val="FF0000"/>
                    </a:solidFill>
                  </a:rPr>
                  <a:t>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074288"/>
        <c:crosses val="autoZero"/>
        <c:auto val="1"/>
        <c:lblAlgn val="ctr"/>
        <c:lblOffset val="100"/>
        <c:noMultiLvlLbl val="0"/>
      </c:catAx>
      <c:valAx>
        <c:axId val="1145074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rgbClr val="FF0000"/>
                    </a:solidFill>
                  </a:rPr>
                  <a:t>%</a:t>
                </a:r>
                <a:r>
                  <a:rPr lang="en-US" sz="1200" b="1" baseline="0">
                    <a:solidFill>
                      <a:srgbClr val="FF0000"/>
                    </a:solidFill>
                  </a:rPr>
                  <a:t> Discount</a:t>
                </a:r>
                <a:endParaRPr lang="en-US" sz="1200" b="1">
                  <a:solidFill>
                    <a:srgbClr val="FF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05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[Cleaned@Excel_jumia.xlsx]Sheet7!PivotTable5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Product</a:t>
            </a:r>
            <a:r>
              <a:rPr lang="en-US" b="1" baseline="0">
                <a:solidFill>
                  <a:srgbClr val="FF0000"/>
                </a:solidFill>
              </a:rPr>
              <a:t> count vs discount category and rating category</a:t>
            </a:r>
            <a:endParaRPr lang="en-US" b="1">
              <a:solidFill>
                <a:srgbClr val="FF0000"/>
              </a:solidFill>
            </a:endParaRPr>
          </a:p>
        </c:rich>
      </c:tx>
      <c:layout>
        <c:manualLayout>
          <c:xMode val="edge"/>
          <c:yMode val="edge"/>
          <c:x val="0.13982277234374457"/>
          <c:y val="0.140202095487479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Sheet7!$B$3:$B$4</c:f>
              <c:strCache>
                <c:ptCount val="1"/>
                <c:pt idx="0">
                  <c:v>Average</c:v>
                </c:pt>
              </c:strCache>
            </c:strRef>
          </c:tx>
          <c:spPr>
            <a:solidFill>
              <a:schemeClr val="accent1"/>
            </a:solidFill>
            <a:ln>
              <a:noFill/>
            </a:ln>
            <a:effectLst/>
          </c:spPr>
          <c:invertIfNegative val="0"/>
          <c:cat>
            <c:strRef>
              <c:f>Sheet7!$A$5:$A$8</c:f>
              <c:strCache>
                <c:ptCount val="3"/>
                <c:pt idx="0">
                  <c:v>High Discount</c:v>
                </c:pt>
                <c:pt idx="1">
                  <c:v>Low Discount</c:v>
                </c:pt>
                <c:pt idx="2">
                  <c:v>Medium Discount</c:v>
                </c:pt>
              </c:strCache>
            </c:strRef>
          </c:cat>
          <c:val>
            <c:numRef>
              <c:f>Sheet7!$B$5:$B$8</c:f>
              <c:numCache>
                <c:formatCode>General</c:formatCode>
                <c:ptCount val="3"/>
                <c:pt idx="0">
                  <c:v>9</c:v>
                </c:pt>
                <c:pt idx="1">
                  <c:v>2</c:v>
                </c:pt>
                <c:pt idx="2">
                  <c:v>6</c:v>
                </c:pt>
              </c:numCache>
            </c:numRef>
          </c:val>
          <c:extLst>
            <c:ext xmlns:c16="http://schemas.microsoft.com/office/drawing/2014/chart" uri="{C3380CC4-5D6E-409C-BE32-E72D297353CC}">
              <c16:uniqueId val="{00000000-F354-40DB-A626-B20121465C79}"/>
            </c:ext>
          </c:extLst>
        </c:ser>
        <c:ser>
          <c:idx val="1"/>
          <c:order val="1"/>
          <c:tx>
            <c:strRef>
              <c:f>Sheet7!$C$3:$C$4</c:f>
              <c:strCache>
                <c:ptCount val="1"/>
                <c:pt idx="0">
                  <c:v>Excellent</c:v>
                </c:pt>
              </c:strCache>
            </c:strRef>
          </c:tx>
          <c:spPr>
            <a:solidFill>
              <a:schemeClr val="accent2"/>
            </a:solidFill>
            <a:ln>
              <a:noFill/>
            </a:ln>
            <a:effectLst/>
          </c:spPr>
          <c:invertIfNegative val="0"/>
          <c:cat>
            <c:strRef>
              <c:f>Sheet7!$A$5:$A$8</c:f>
              <c:strCache>
                <c:ptCount val="3"/>
                <c:pt idx="0">
                  <c:v>High Discount</c:v>
                </c:pt>
                <c:pt idx="1">
                  <c:v>Low Discount</c:v>
                </c:pt>
                <c:pt idx="2">
                  <c:v>Medium Discount</c:v>
                </c:pt>
              </c:strCache>
            </c:strRef>
          </c:cat>
          <c:val>
            <c:numRef>
              <c:f>Sheet7!$C$5:$C$8</c:f>
              <c:numCache>
                <c:formatCode>General</c:formatCode>
                <c:ptCount val="3"/>
                <c:pt idx="0">
                  <c:v>13</c:v>
                </c:pt>
                <c:pt idx="1">
                  <c:v>1</c:v>
                </c:pt>
                <c:pt idx="2">
                  <c:v>14</c:v>
                </c:pt>
              </c:numCache>
            </c:numRef>
          </c:val>
          <c:extLst>
            <c:ext xmlns:c16="http://schemas.microsoft.com/office/drawing/2014/chart" uri="{C3380CC4-5D6E-409C-BE32-E72D297353CC}">
              <c16:uniqueId val="{00000006-F354-40DB-A626-B20121465C79}"/>
            </c:ext>
          </c:extLst>
        </c:ser>
        <c:ser>
          <c:idx val="2"/>
          <c:order val="2"/>
          <c:tx>
            <c:strRef>
              <c:f>Sheet7!$D$3:$D$4</c:f>
              <c:strCache>
                <c:ptCount val="1"/>
                <c:pt idx="0">
                  <c:v>Poor</c:v>
                </c:pt>
              </c:strCache>
            </c:strRef>
          </c:tx>
          <c:spPr>
            <a:solidFill>
              <a:schemeClr val="accent3"/>
            </a:solidFill>
            <a:ln>
              <a:noFill/>
            </a:ln>
            <a:effectLst/>
          </c:spPr>
          <c:invertIfNegative val="0"/>
          <c:cat>
            <c:strRef>
              <c:f>Sheet7!$A$5:$A$8</c:f>
              <c:strCache>
                <c:ptCount val="3"/>
                <c:pt idx="0">
                  <c:v>High Discount</c:v>
                </c:pt>
                <c:pt idx="1">
                  <c:v>Low Discount</c:v>
                </c:pt>
                <c:pt idx="2">
                  <c:v>Medium Discount</c:v>
                </c:pt>
              </c:strCache>
            </c:strRef>
          </c:cat>
          <c:val>
            <c:numRef>
              <c:f>Sheet7!$D$5:$D$8</c:f>
              <c:numCache>
                <c:formatCode>General</c:formatCode>
                <c:ptCount val="3"/>
                <c:pt idx="0">
                  <c:v>42</c:v>
                </c:pt>
                <c:pt idx="1">
                  <c:v>15</c:v>
                </c:pt>
                <c:pt idx="2">
                  <c:v>10</c:v>
                </c:pt>
              </c:numCache>
            </c:numRef>
          </c:val>
          <c:extLst>
            <c:ext xmlns:c16="http://schemas.microsoft.com/office/drawing/2014/chart" uri="{C3380CC4-5D6E-409C-BE32-E72D297353CC}">
              <c16:uniqueId val="{00000007-F354-40DB-A626-B20121465C79}"/>
            </c:ext>
          </c:extLst>
        </c:ser>
        <c:dLbls>
          <c:showLegendKey val="0"/>
          <c:showVal val="0"/>
          <c:showCatName val="0"/>
          <c:showSerName val="0"/>
          <c:showPercent val="0"/>
          <c:showBubbleSize val="0"/>
        </c:dLbls>
        <c:gapWidth val="219"/>
        <c:overlap val="-27"/>
        <c:axId val="1370479088"/>
        <c:axId val="1370476688"/>
      </c:barChart>
      <c:catAx>
        <c:axId val="137047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rgbClr val="FF0000"/>
                    </a:solidFill>
                  </a:rPr>
                  <a:t>Discount &amp;rating category</a:t>
                </a:r>
              </a:p>
            </c:rich>
          </c:tx>
          <c:layout>
            <c:manualLayout>
              <c:xMode val="edge"/>
              <c:yMode val="edge"/>
              <c:x val="0.2718314302783763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476688"/>
        <c:crosses val="autoZero"/>
        <c:auto val="1"/>
        <c:lblAlgn val="ctr"/>
        <c:lblOffset val="100"/>
        <c:noMultiLvlLbl val="0"/>
      </c:catAx>
      <c:valAx>
        <c:axId val="137047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rgbClr val="FF0000"/>
                    </a:solidFill>
                  </a:rPr>
                  <a:t>Product</a:t>
                </a:r>
                <a:r>
                  <a:rPr lang="en-US" b="1" baseline="0">
                    <a:solidFill>
                      <a:srgbClr val="FF0000"/>
                    </a:solidFill>
                  </a:rPr>
                  <a:t> count </a:t>
                </a:r>
                <a:endParaRPr lang="en-US" b="1">
                  <a:solidFill>
                    <a:srgbClr val="FF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47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[Cleaned@Excel_jumia.xlsx]Sheet8!PivotTable6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w="19050">
            <a:solidFill>
              <a:schemeClr val="lt1"/>
            </a:solidFill>
          </a:ln>
          <a:effectLst/>
        </c:spPr>
      </c:pivotFmt>
      <c:pivotFmt>
        <c:idx val="2"/>
        <c:spPr>
          <a:solidFill>
            <a:srgbClr val="00206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FFFF00"/>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2060"/>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rgbClr val="FFFF00"/>
          </a:solidFill>
          <a:ln w="19050">
            <a:solidFill>
              <a:schemeClr val="lt1"/>
            </a:solidFill>
          </a:ln>
          <a:effectLst/>
        </c:spPr>
      </c:pivotFmt>
    </c:pivotFmts>
    <c:plotArea>
      <c:layout/>
      <c:doughnutChart>
        <c:varyColors val="1"/>
        <c:ser>
          <c:idx val="0"/>
          <c:order val="0"/>
          <c:tx>
            <c:strRef>
              <c:f>Sheet8!$B$3</c:f>
              <c:strCache>
                <c:ptCount val="1"/>
                <c:pt idx="0">
                  <c:v>Total</c:v>
                </c:pt>
              </c:strCache>
            </c:strRef>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2C52-4DDB-BD24-CAC42190E5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52-4DDB-BD24-CAC42190E556}"/>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2C52-4DDB-BD24-CAC42190E556}"/>
              </c:ext>
            </c:extLst>
          </c:dPt>
          <c:cat>
            <c:strRef>
              <c:f>Sheet8!$A$4:$A$7</c:f>
              <c:strCache>
                <c:ptCount val="3"/>
                <c:pt idx="0">
                  <c:v>High Discount</c:v>
                </c:pt>
                <c:pt idx="1">
                  <c:v>Low Discount</c:v>
                </c:pt>
                <c:pt idx="2">
                  <c:v>Medium Discount</c:v>
                </c:pt>
              </c:strCache>
            </c:strRef>
          </c:cat>
          <c:val>
            <c:numRef>
              <c:f>Sheet8!$B$4:$B$7</c:f>
              <c:numCache>
                <c:formatCode>General</c:formatCode>
                <c:ptCount val="3"/>
                <c:pt idx="0">
                  <c:v>64</c:v>
                </c:pt>
                <c:pt idx="1">
                  <c:v>18</c:v>
                </c:pt>
                <c:pt idx="2">
                  <c:v>30</c:v>
                </c:pt>
              </c:numCache>
            </c:numRef>
          </c:val>
          <c:extLst>
            <c:ext xmlns:c16="http://schemas.microsoft.com/office/drawing/2014/chart" uri="{C3380CC4-5D6E-409C-BE32-E72D297353CC}">
              <c16:uniqueId val="{00000006-2C52-4DDB-BD24-CAC42190E55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Aptos Narrow" panose="02110004020202020204"/>
              </a:rPr>
              <a:t>Ratings vs Reviews</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Cleaned_final!$G$1</c:f>
              <c:strCache>
                <c:ptCount val="1"/>
                <c:pt idx="0">
                  <c:v>Review</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Cleaned_final!$G$2:$G$114</c:f>
              <c:numCache>
                <c:formatCode>General</c:formatCode>
                <c:ptCount val="112"/>
                <c:pt idx="0">
                  <c:v>0</c:v>
                </c:pt>
                <c:pt idx="1">
                  <c:v>0</c:v>
                </c:pt>
                <c:pt idx="2">
                  <c:v>0</c:v>
                </c:pt>
                <c:pt idx="3">
                  <c:v>0</c:v>
                </c:pt>
                <c:pt idx="4">
                  <c:v>0</c:v>
                </c:pt>
                <c:pt idx="5">
                  <c:v>0</c:v>
                </c:pt>
                <c:pt idx="6">
                  <c:v>0</c:v>
                </c:pt>
                <c:pt idx="7">
                  <c:v>0</c:v>
                </c:pt>
                <c:pt idx="8">
                  <c:v>0</c:v>
                </c:pt>
                <c:pt idx="9">
                  <c:v>0</c:v>
                </c:pt>
                <c:pt idx="10">
                  <c:v>0</c:v>
                </c:pt>
                <c:pt idx="11">
                  <c:v>15</c:v>
                </c:pt>
                <c:pt idx="12">
                  <c:v>0</c:v>
                </c:pt>
                <c:pt idx="13">
                  <c:v>6</c:v>
                </c:pt>
                <c:pt idx="14">
                  <c:v>0</c:v>
                </c:pt>
                <c:pt idx="15">
                  <c:v>0</c:v>
                </c:pt>
                <c:pt idx="16">
                  <c:v>12</c:v>
                </c:pt>
                <c:pt idx="17">
                  <c:v>5</c:v>
                </c:pt>
                <c:pt idx="18">
                  <c:v>12</c:v>
                </c:pt>
                <c:pt idx="19">
                  <c:v>1</c:v>
                </c:pt>
                <c:pt idx="20">
                  <c:v>0</c:v>
                </c:pt>
                <c:pt idx="21">
                  <c:v>16</c:v>
                </c:pt>
                <c:pt idx="22">
                  <c:v>14</c:v>
                </c:pt>
                <c:pt idx="23">
                  <c:v>0</c:v>
                </c:pt>
                <c:pt idx="24">
                  <c:v>55</c:v>
                </c:pt>
                <c:pt idx="25">
                  <c:v>24</c:v>
                </c:pt>
                <c:pt idx="26">
                  <c:v>5</c:v>
                </c:pt>
                <c:pt idx="27">
                  <c:v>0</c:v>
                </c:pt>
                <c:pt idx="28">
                  <c:v>32</c:v>
                </c:pt>
                <c:pt idx="29">
                  <c:v>20</c:v>
                </c:pt>
                <c:pt idx="30">
                  <c:v>5</c:v>
                </c:pt>
                <c:pt idx="31">
                  <c:v>20</c:v>
                </c:pt>
                <c:pt idx="32">
                  <c:v>13</c:v>
                </c:pt>
                <c:pt idx="33">
                  <c:v>0</c:v>
                </c:pt>
                <c:pt idx="34">
                  <c:v>9</c:v>
                </c:pt>
                <c:pt idx="35">
                  <c:v>0</c:v>
                </c:pt>
                <c:pt idx="36">
                  <c:v>0</c:v>
                </c:pt>
                <c:pt idx="37">
                  <c:v>39</c:v>
                </c:pt>
                <c:pt idx="38">
                  <c:v>12</c:v>
                </c:pt>
                <c:pt idx="39">
                  <c:v>6</c:v>
                </c:pt>
                <c:pt idx="40">
                  <c:v>49</c:v>
                </c:pt>
                <c:pt idx="41">
                  <c:v>0</c:v>
                </c:pt>
                <c:pt idx="42">
                  <c:v>2</c:v>
                </c:pt>
                <c:pt idx="43">
                  <c:v>7</c:v>
                </c:pt>
                <c:pt idx="44">
                  <c:v>0</c:v>
                </c:pt>
                <c:pt idx="45">
                  <c:v>0</c:v>
                </c:pt>
                <c:pt idx="46">
                  <c:v>2</c:v>
                </c:pt>
                <c:pt idx="47">
                  <c:v>2</c:v>
                </c:pt>
                <c:pt idx="48">
                  <c:v>5</c:v>
                </c:pt>
                <c:pt idx="49">
                  <c:v>1</c:v>
                </c:pt>
                <c:pt idx="50">
                  <c:v>0</c:v>
                </c:pt>
                <c:pt idx="51">
                  <c:v>0</c:v>
                </c:pt>
                <c:pt idx="52">
                  <c:v>36</c:v>
                </c:pt>
                <c:pt idx="53">
                  <c:v>0</c:v>
                </c:pt>
                <c:pt idx="54">
                  <c:v>0</c:v>
                </c:pt>
                <c:pt idx="55">
                  <c:v>0</c:v>
                </c:pt>
                <c:pt idx="56">
                  <c:v>6</c:v>
                </c:pt>
                <c:pt idx="57">
                  <c:v>0</c:v>
                </c:pt>
                <c:pt idx="58">
                  <c:v>0</c:v>
                </c:pt>
                <c:pt idx="59">
                  <c:v>6</c:v>
                </c:pt>
                <c:pt idx="60">
                  <c:v>5</c:v>
                </c:pt>
                <c:pt idx="61">
                  <c:v>0</c:v>
                </c:pt>
                <c:pt idx="62">
                  <c:v>6</c:v>
                </c:pt>
                <c:pt idx="63">
                  <c:v>17</c:v>
                </c:pt>
                <c:pt idx="64">
                  <c:v>5</c:v>
                </c:pt>
                <c:pt idx="65">
                  <c:v>0</c:v>
                </c:pt>
                <c:pt idx="66">
                  <c:v>1</c:v>
                </c:pt>
                <c:pt idx="67">
                  <c:v>2</c:v>
                </c:pt>
                <c:pt idx="68">
                  <c:v>0</c:v>
                </c:pt>
                <c:pt idx="69">
                  <c:v>0</c:v>
                </c:pt>
                <c:pt idx="70">
                  <c:v>0</c:v>
                </c:pt>
                <c:pt idx="71">
                  <c:v>7</c:v>
                </c:pt>
                <c:pt idx="72">
                  <c:v>6</c:v>
                </c:pt>
                <c:pt idx="73">
                  <c:v>14</c:v>
                </c:pt>
                <c:pt idx="74">
                  <c:v>12</c:v>
                </c:pt>
                <c:pt idx="75">
                  <c:v>0</c:v>
                </c:pt>
                <c:pt idx="76">
                  <c:v>0</c:v>
                </c:pt>
                <c:pt idx="77">
                  <c:v>0</c:v>
                </c:pt>
                <c:pt idx="78">
                  <c:v>9</c:v>
                </c:pt>
                <c:pt idx="79">
                  <c:v>0</c:v>
                </c:pt>
                <c:pt idx="80">
                  <c:v>0</c:v>
                </c:pt>
                <c:pt idx="81">
                  <c:v>0</c:v>
                </c:pt>
                <c:pt idx="82">
                  <c:v>0</c:v>
                </c:pt>
                <c:pt idx="83">
                  <c:v>0</c:v>
                </c:pt>
                <c:pt idx="84">
                  <c:v>0</c:v>
                </c:pt>
                <c:pt idx="85">
                  <c:v>0</c:v>
                </c:pt>
                <c:pt idx="86">
                  <c:v>0</c:v>
                </c:pt>
                <c:pt idx="87">
                  <c:v>0</c:v>
                </c:pt>
                <c:pt idx="88">
                  <c:v>69</c:v>
                </c:pt>
                <c:pt idx="89">
                  <c:v>1</c:v>
                </c:pt>
                <c:pt idx="90">
                  <c:v>44</c:v>
                </c:pt>
                <c:pt idx="91">
                  <c:v>3</c:v>
                </c:pt>
                <c:pt idx="92">
                  <c:v>1</c:v>
                </c:pt>
                <c:pt idx="93">
                  <c:v>0</c:v>
                </c:pt>
                <c:pt idx="94">
                  <c:v>0</c:v>
                </c:pt>
                <c:pt idx="95">
                  <c:v>0</c:v>
                </c:pt>
                <c:pt idx="96">
                  <c:v>0</c:v>
                </c:pt>
                <c:pt idx="97">
                  <c:v>0</c:v>
                </c:pt>
                <c:pt idx="98">
                  <c:v>1</c:v>
                </c:pt>
                <c:pt idx="99">
                  <c:v>7</c:v>
                </c:pt>
                <c:pt idx="100">
                  <c:v>2</c:v>
                </c:pt>
                <c:pt idx="101">
                  <c:v>15</c:v>
                </c:pt>
                <c:pt idx="102">
                  <c:v>9</c:v>
                </c:pt>
                <c:pt idx="103">
                  <c:v>13</c:v>
                </c:pt>
                <c:pt idx="104">
                  <c:v>2</c:v>
                </c:pt>
                <c:pt idx="105">
                  <c:v>10</c:v>
                </c:pt>
                <c:pt idx="106">
                  <c:v>7</c:v>
                </c:pt>
                <c:pt idx="107">
                  <c:v>0</c:v>
                </c:pt>
                <c:pt idx="108">
                  <c:v>13</c:v>
                </c:pt>
                <c:pt idx="109">
                  <c:v>5</c:v>
                </c:pt>
                <c:pt idx="110">
                  <c:v>0</c:v>
                </c:pt>
                <c:pt idx="111">
                  <c:v>0</c:v>
                </c:pt>
              </c:numCache>
            </c:numRef>
          </c:val>
          <c:smooth val="0"/>
          <c:extLst>
            <c:ext xmlns:c16="http://schemas.microsoft.com/office/drawing/2014/chart" uri="{C3380CC4-5D6E-409C-BE32-E72D297353CC}">
              <c16:uniqueId val="{00000000-6A79-46AC-9AFA-6F82EEACCED0}"/>
            </c:ext>
          </c:extLst>
        </c:ser>
        <c:ser>
          <c:idx val="1"/>
          <c:order val="1"/>
          <c:tx>
            <c:strRef>
              <c:f>Cleaned_final!$H$1</c:f>
              <c:strCache>
                <c:ptCount val="1"/>
                <c:pt idx="0">
                  <c:v>Rating</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Cleaned_final!$H$2:$H$114</c:f>
              <c:numCache>
                <c:formatCode>General</c:formatCode>
                <c:ptCount val="112"/>
                <c:pt idx="0">
                  <c:v>0</c:v>
                </c:pt>
                <c:pt idx="1">
                  <c:v>0</c:v>
                </c:pt>
                <c:pt idx="2">
                  <c:v>0</c:v>
                </c:pt>
                <c:pt idx="3">
                  <c:v>0</c:v>
                </c:pt>
                <c:pt idx="4">
                  <c:v>0</c:v>
                </c:pt>
                <c:pt idx="5">
                  <c:v>0</c:v>
                </c:pt>
                <c:pt idx="6">
                  <c:v>0</c:v>
                </c:pt>
                <c:pt idx="7">
                  <c:v>0</c:v>
                </c:pt>
                <c:pt idx="8">
                  <c:v>0</c:v>
                </c:pt>
                <c:pt idx="9">
                  <c:v>0</c:v>
                </c:pt>
                <c:pt idx="10">
                  <c:v>0</c:v>
                </c:pt>
                <c:pt idx="11">
                  <c:v>4</c:v>
                </c:pt>
                <c:pt idx="12">
                  <c:v>0</c:v>
                </c:pt>
                <c:pt idx="13">
                  <c:v>2.5</c:v>
                </c:pt>
                <c:pt idx="14">
                  <c:v>0</c:v>
                </c:pt>
                <c:pt idx="15">
                  <c:v>0</c:v>
                </c:pt>
                <c:pt idx="16">
                  <c:v>3.8</c:v>
                </c:pt>
                <c:pt idx="17">
                  <c:v>4.5999999999999996</c:v>
                </c:pt>
                <c:pt idx="18">
                  <c:v>4.0999999999999996</c:v>
                </c:pt>
                <c:pt idx="19">
                  <c:v>5</c:v>
                </c:pt>
                <c:pt idx="20">
                  <c:v>0</c:v>
                </c:pt>
                <c:pt idx="21">
                  <c:v>2.9</c:v>
                </c:pt>
                <c:pt idx="22">
                  <c:v>4.4000000000000004</c:v>
                </c:pt>
                <c:pt idx="23">
                  <c:v>0</c:v>
                </c:pt>
                <c:pt idx="24">
                  <c:v>4.5999999999999996</c:v>
                </c:pt>
                <c:pt idx="25">
                  <c:v>4.5999999999999996</c:v>
                </c:pt>
                <c:pt idx="26">
                  <c:v>4.8</c:v>
                </c:pt>
                <c:pt idx="27">
                  <c:v>0</c:v>
                </c:pt>
                <c:pt idx="28">
                  <c:v>4.5</c:v>
                </c:pt>
                <c:pt idx="29">
                  <c:v>4.7</c:v>
                </c:pt>
                <c:pt idx="30">
                  <c:v>3</c:v>
                </c:pt>
                <c:pt idx="31">
                  <c:v>4.0999999999999996</c:v>
                </c:pt>
                <c:pt idx="32">
                  <c:v>3.8</c:v>
                </c:pt>
                <c:pt idx="33">
                  <c:v>0</c:v>
                </c:pt>
                <c:pt idx="34">
                  <c:v>4.2</c:v>
                </c:pt>
                <c:pt idx="35">
                  <c:v>0</c:v>
                </c:pt>
                <c:pt idx="36">
                  <c:v>0</c:v>
                </c:pt>
                <c:pt idx="37">
                  <c:v>4.7</c:v>
                </c:pt>
                <c:pt idx="38">
                  <c:v>4.7</c:v>
                </c:pt>
                <c:pt idx="39">
                  <c:v>4</c:v>
                </c:pt>
                <c:pt idx="40">
                  <c:v>4.5999999999999996</c:v>
                </c:pt>
                <c:pt idx="41">
                  <c:v>0</c:v>
                </c:pt>
                <c:pt idx="42">
                  <c:v>4</c:v>
                </c:pt>
                <c:pt idx="43">
                  <c:v>4.7</c:v>
                </c:pt>
                <c:pt idx="44">
                  <c:v>0</c:v>
                </c:pt>
                <c:pt idx="45">
                  <c:v>0</c:v>
                </c:pt>
                <c:pt idx="46">
                  <c:v>4.5</c:v>
                </c:pt>
                <c:pt idx="47">
                  <c:v>4.5</c:v>
                </c:pt>
                <c:pt idx="48">
                  <c:v>3</c:v>
                </c:pt>
                <c:pt idx="49">
                  <c:v>5</c:v>
                </c:pt>
                <c:pt idx="50">
                  <c:v>0</c:v>
                </c:pt>
                <c:pt idx="51">
                  <c:v>0</c:v>
                </c:pt>
                <c:pt idx="52">
                  <c:v>4.3</c:v>
                </c:pt>
                <c:pt idx="53">
                  <c:v>0</c:v>
                </c:pt>
                <c:pt idx="54">
                  <c:v>0</c:v>
                </c:pt>
                <c:pt idx="55">
                  <c:v>0</c:v>
                </c:pt>
                <c:pt idx="56">
                  <c:v>4.5</c:v>
                </c:pt>
                <c:pt idx="57">
                  <c:v>0</c:v>
                </c:pt>
                <c:pt idx="58">
                  <c:v>0</c:v>
                </c:pt>
                <c:pt idx="59">
                  <c:v>2.2999999999999998</c:v>
                </c:pt>
                <c:pt idx="60">
                  <c:v>3</c:v>
                </c:pt>
                <c:pt idx="61">
                  <c:v>0</c:v>
                </c:pt>
                <c:pt idx="62">
                  <c:v>2.2000000000000002</c:v>
                </c:pt>
                <c:pt idx="63">
                  <c:v>2.6</c:v>
                </c:pt>
                <c:pt idx="64">
                  <c:v>3.8</c:v>
                </c:pt>
                <c:pt idx="65">
                  <c:v>0</c:v>
                </c:pt>
                <c:pt idx="66">
                  <c:v>3</c:v>
                </c:pt>
                <c:pt idx="67">
                  <c:v>5</c:v>
                </c:pt>
                <c:pt idx="68">
                  <c:v>0</c:v>
                </c:pt>
                <c:pt idx="69">
                  <c:v>0</c:v>
                </c:pt>
                <c:pt idx="70">
                  <c:v>0</c:v>
                </c:pt>
                <c:pt idx="71">
                  <c:v>2.1</c:v>
                </c:pt>
                <c:pt idx="72">
                  <c:v>2.2000000000000002</c:v>
                </c:pt>
                <c:pt idx="73">
                  <c:v>4.0999999999999996</c:v>
                </c:pt>
                <c:pt idx="74">
                  <c:v>4.8</c:v>
                </c:pt>
                <c:pt idx="75">
                  <c:v>0</c:v>
                </c:pt>
                <c:pt idx="76">
                  <c:v>0</c:v>
                </c:pt>
                <c:pt idx="77">
                  <c:v>0</c:v>
                </c:pt>
                <c:pt idx="78">
                  <c:v>4.3</c:v>
                </c:pt>
                <c:pt idx="79">
                  <c:v>0</c:v>
                </c:pt>
                <c:pt idx="80">
                  <c:v>0</c:v>
                </c:pt>
                <c:pt idx="81">
                  <c:v>0</c:v>
                </c:pt>
                <c:pt idx="82">
                  <c:v>0</c:v>
                </c:pt>
                <c:pt idx="83">
                  <c:v>0</c:v>
                </c:pt>
                <c:pt idx="84">
                  <c:v>0</c:v>
                </c:pt>
                <c:pt idx="85">
                  <c:v>0</c:v>
                </c:pt>
                <c:pt idx="86">
                  <c:v>0</c:v>
                </c:pt>
                <c:pt idx="87">
                  <c:v>0</c:v>
                </c:pt>
                <c:pt idx="88">
                  <c:v>2.8</c:v>
                </c:pt>
                <c:pt idx="89">
                  <c:v>4</c:v>
                </c:pt>
                <c:pt idx="90">
                  <c:v>4.5999999999999996</c:v>
                </c:pt>
                <c:pt idx="91">
                  <c:v>5</c:v>
                </c:pt>
                <c:pt idx="92">
                  <c:v>5</c:v>
                </c:pt>
                <c:pt idx="93">
                  <c:v>0</c:v>
                </c:pt>
                <c:pt idx="94">
                  <c:v>0</c:v>
                </c:pt>
                <c:pt idx="95">
                  <c:v>0</c:v>
                </c:pt>
                <c:pt idx="96">
                  <c:v>0</c:v>
                </c:pt>
                <c:pt idx="97">
                  <c:v>0</c:v>
                </c:pt>
                <c:pt idx="98">
                  <c:v>2</c:v>
                </c:pt>
                <c:pt idx="99">
                  <c:v>2.2999999999999998</c:v>
                </c:pt>
                <c:pt idx="100">
                  <c:v>5</c:v>
                </c:pt>
                <c:pt idx="101">
                  <c:v>2.7</c:v>
                </c:pt>
                <c:pt idx="102">
                  <c:v>4.3</c:v>
                </c:pt>
                <c:pt idx="103">
                  <c:v>3.3</c:v>
                </c:pt>
                <c:pt idx="104">
                  <c:v>5</c:v>
                </c:pt>
                <c:pt idx="105">
                  <c:v>3</c:v>
                </c:pt>
                <c:pt idx="106">
                  <c:v>4.3</c:v>
                </c:pt>
                <c:pt idx="107">
                  <c:v>0</c:v>
                </c:pt>
                <c:pt idx="108">
                  <c:v>2.1</c:v>
                </c:pt>
                <c:pt idx="109">
                  <c:v>4.8</c:v>
                </c:pt>
                <c:pt idx="110">
                  <c:v>0</c:v>
                </c:pt>
                <c:pt idx="111">
                  <c:v>0</c:v>
                </c:pt>
              </c:numCache>
            </c:numRef>
          </c:val>
          <c:smooth val="0"/>
          <c:extLst>
            <c:ext xmlns:c16="http://schemas.microsoft.com/office/drawing/2014/chart" uri="{C3380CC4-5D6E-409C-BE32-E72D297353CC}">
              <c16:uniqueId val="{00000001-6A79-46AC-9AFA-6F82EEACCED0}"/>
            </c:ext>
          </c:extLst>
        </c:ser>
        <c:dLbls>
          <c:dLblPos val="t"/>
          <c:showLegendKey val="0"/>
          <c:showVal val="1"/>
          <c:showCatName val="0"/>
          <c:showSerName val="0"/>
          <c:showPercent val="0"/>
          <c:showBubbleSize val="0"/>
        </c:dLbls>
        <c:smooth val="0"/>
        <c:axId val="1200094607"/>
        <c:axId val="1200091247"/>
      </c:lineChart>
      <c:catAx>
        <c:axId val="1200094607"/>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200091247"/>
        <c:crosses val="autoZero"/>
        <c:auto val="1"/>
        <c:lblAlgn val="ctr"/>
        <c:lblOffset val="100"/>
        <c:noMultiLvlLbl val="0"/>
      </c:catAx>
      <c:valAx>
        <c:axId val="1200091247"/>
        <c:scaling>
          <c:orientation val="minMax"/>
        </c:scaling>
        <c:delete val="0"/>
        <c:axPos val="l"/>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a:t>Reviews and ratings</a:t>
                </a:r>
              </a:p>
            </c:rich>
          </c:tx>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20009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[Cleaned@Excel_jumia.xlsx]Top 10 reviews!PivotTable2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FF0000"/>
                </a:solidFill>
              </a:rPr>
              <a:t>Top</a:t>
            </a:r>
            <a:r>
              <a:rPr lang="en-US" sz="1200" b="1" baseline="0">
                <a:solidFill>
                  <a:srgbClr val="FF0000"/>
                </a:solidFill>
              </a:rPr>
              <a:t> 10 products with most reviews</a:t>
            </a:r>
            <a:endParaRPr lang="en-US" sz="1200"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reviews'!$B$3</c:f>
              <c:strCache>
                <c:ptCount val="1"/>
                <c:pt idx="0">
                  <c:v>Total</c:v>
                </c:pt>
              </c:strCache>
            </c:strRef>
          </c:tx>
          <c:spPr>
            <a:solidFill>
              <a:schemeClr val="accent1"/>
            </a:solidFill>
            <a:ln>
              <a:noFill/>
            </a:ln>
            <a:effectLst/>
          </c:spPr>
          <c:invertIfNegative val="0"/>
          <c:cat>
            <c:strRef>
              <c:f>'Top 10 reviews'!$A$4:$A$14</c:f>
              <c:strCache>
                <c:ptCount val="10"/>
                <c:pt idx="0">
                  <c:v>53Pcs/Set Yarn Knitting Crochet Hooks With Bag - Fortune Cat</c:v>
                </c:pt>
                <c:pt idx="1">
                  <c:v>52 Pieces Cake Decorating Tool Set Gift Kit Baking Supplies</c:v>
                </c:pt>
                <c:pt idx="2">
                  <c:v>Portable Mini Cordless Car Vacuum Cleaner - Blue</c:v>
                </c:pt>
                <c:pt idx="3">
                  <c:v>53 Pieces/Set Yarn Knitting Crochet Hooks With Bag - Pansies</c:v>
                </c:pt>
                <c:pt idx="4">
                  <c:v>Punch-free Great Load Bearing Bathroom Storage Rack Wall Shelf-White</c:v>
                </c:pt>
                <c:pt idx="5">
                  <c:v>100 Pcs Crochet Hook Tool Set Knitting Hook Set With Box</c:v>
                </c:pt>
                <c:pt idx="6">
                  <c:v>3D Waterproof EVA Plastic Shower Curtain 1.8*2Mtrs</c:v>
                </c:pt>
                <c:pt idx="7">
                  <c:v>Electronic Digital Display Vernier Caliper</c:v>
                </c:pt>
                <c:pt idx="8">
                  <c:v>137 Pieces Cake Decorating Tool Set Baking Supplies</c:v>
                </c:pt>
                <c:pt idx="9">
                  <c:v>120W Cordless Vacuum Cleaners Handheld Electric Vacuum Cleaner</c:v>
                </c:pt>
              </c:strCache>
            </c:strRef>
          </c:cat>
          <c:val>
            <c:numRef>
              <c:f>'Top 10 reviews'!$B$4:$B$14</c:f>
              <c:numCache>
                <c:formatCode>General</c:formatCode>
                <c:ptCount val="10"/>
                <c:pt idx="0">
                  <c:v>20</c:v>
                </c:pt>
                <c:pt idx="1">
                  <c:v>20</c:v>
                </c:pt>
                <c:pt idx="2">
                  <c:v>24</c:v>
                </c:pt>
                <c:pt idx="3">
                  <c:v>32</c:v>
                </c:pt>
                <c:pt idx="4">
                  <c:v>36</c:v>
                </c:pt>
                <c:pt idx="5">
                  <c:v>39</c:v>
                </c:pt>
                <c:pt idx="6">
                  <c:v>44</c:v>
                </c:pt>
                <c:pt idx="7">
                  <c:v>49</c:v>
                </c:pt>
                <c:pt idx="8">
                  <c:v>55</c:v>
                </c:pt>
                <c:pt idx="9">
                  <c:v>69</c:v>
                </c:pt>
              </c:numCache>
            </c:numRef>
          </c:val>
          <c:extLst>
            <c:ext xmlns:c16="http://schemas.microsoft.com/office/drawing/2014/chart" uri="{C3380CC4-5D6E-409C-BE32-E72D297353CC}">
              <c16:uniqueId val="{00000003-A705-4C7C-B734-15D1EA312B4A}"/>
            </c:ext>
          </c:extLst>
        </c:ser>
        <c:dLbls>
          <c:showLegendKey val="0"/>
          <c:showVal val="0"/>
          <c:showCatName val="0"/>
          <c:showSerName val="0"/>
          <c:showPercent val="0"/>
          <c:showBubbleSize val="0"/>
        </c:dLbls>
        <c:gapWidth val="182"/>
        <c:axId val="1145055088"/>
        <c:axId val="1145073808"/>
      </c:barChart>
      <c:catAx>
        <c:axId val="11450550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rgbClr val="FF0000"/>
                    </a:solidFill>
                  </a:rPr>
                  <a:t>Products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073808"/>
        <c:crosses val="autoZero"/>
        <c:auto val="1"/>
        <c:lblAlgn val="ctr"/>
        <c:lblOffset val="100"/>
        <c:noMultiLvlLbl val="0"/>
      </c:catAx>
      <c:valAx>
        <c:axId val="11450738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rgbClr val="FF0000"/>
                    </a:solidFill>
                  </a:rPr>
                  <a:t>Reviews</a:t>
                </a:r>
              </a:p>
            </c:rich>
          </c:tx>
          <c:layout>
            <c:manualLayout>
              <c:xMode val="edge"/>
              <c:yMode val="edge"/>
              <c:x val="0.5309752511302579"/>
              <c:y val="0.893140096618357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05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[Cleaned@Excel_jumia.xlsx]Discount and reviews!PivotTable3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FF0000"/>
                </a:solidFill>
              </a:rPr>
              <a:t>Reviews vs 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'Discount and reviews'!$B$3</c:f>
              <c:strCache>
                <c:ptCount val="1"/>
                <c:pt idx="0">
                  <c:v>Total</c:v>
                </c:pt>
              </c:strCache>
            </c:strRef>
          </c:tx>
          <c:spPr>
            <a:ln w="28575" cap="rnd">
              <a:solidFill>
                <a:schemeClr val="accent1"/>
              </a:solidFill>
              <a:round/>
            </a:ln>
            <a:effectLst/>
          </c:spPr>
          <c:marker>
            <c:symbol val="none"/>
          </c:marker>
          <c:cat>
            <c:strRef>
              <c:f>'Discount and reviews'!$A$4:$A$40</c:f>
              <c:strCache>
                <c:ptCount val="36"/>
                <c:pt idx="0">
                  <c:v>9%</c:v>
                </c:pt>
                <c:pt idx="1">
                  <c:v>13%</c:v>
                </c:pt>
                <c:pt idx="2">
                  <c:v>18%</c:v>
                </c:pt>
                <c:pt idx="3">
                  <c:v>19%</c:v>
                </c:pt>
                <c:pt idx="4">
                  <c:v>20%</c:v>
                </c:pt>
                <c:pt idx="5">
                  <c:v>21%</c:v>
                </c:pt>
                <c:pt idx="6">
                  <c:v>22%</c:v>
                </c:pt>
                <c:pt idx="7">
                  <c:v>23%</c:v>
                </c:pt>
                <c:pt idx="8">
                  <c:v>24%</c:v>
                </c:pt>
                <c:pt idx="9">
                  <c:v>25%</c:v>
                </c:pt>
                <c:pt idx="10">
                  <c:v>26%</c:v>
                </c:pt>
                <c:pt idx="11">
                  <c:v>27%</c:v>
                </c:pt>
                <c:pt idx="12">
                  <c:v>29%</c:v>
                </c:pt>
                <c:pt idx="13">
                  <c:v>30%</c:v>
                </c:pt>
                <c:pt idx="14">
                  <c:v>32%</c:v>
                </c:pt>
                <c:pt idx="15">
                  <c:v>33%</c:v>
                </c:pt>
                <c:pt idx="16">
                  <c:v>34%</c:v>
                </c:pt>
                <c:pt idx="17">
                  <c:v>35%</c:v>
                </c:pt>
                <c:pt idx="18">
                  <c:v>37%</c:v>
                </c:pt>
                <c:pt idx="19">
                  <c:v>38%</c:v>
                </c:pt>
                <c:pt idx="20">
                  <c:v>39%</c:v>
                </c:pt>
                <c:pt idx="21">
                  <c:v>40%</c:v>
                </c:pt>
                <c:pt idx="22">
                  <c:v>41%</c:v>
                </c:pt>
                <c:pt idx="23">
                  <c:v>42%</c:v>
                </c:pt>
                <c:pt idx="24">
                  <c:v>43%</c:v>
                </c:pt>
                <c:pt idx="25">
                  <c:v>45%</c:v>
                </c:pt>
                <c:pt idx="26">
                  <c:v>46%</c:v>
                </c:pt>
                <c:pt idx="27">
                  <c:v>47%</c:v>
                </c:pt>
                <c:pt idx="28">
                  <c:v>48%</c:v>
                </c:pt>
                <c:pt idx="29">
                  <c:v>49%</c:v>
                </c:pt>
                <c:pt idx="30">
                  <c:v>50%</c:v>
                </c:pt>
                <c:pt idx="31">
                  <c:v>51%</c:v>
                </c:pt>
                <c:pt idx="32">
                  <c:v>52%</c:v>
                </c:pt>
                <c:pt idx="33">
                  <c:v>53%</c:v>
                </c:pt>
                <c:pt idx="34">
                  <c:v>54%</c:v>
                </c:pt>
                <c:pt idx="35">
                  <c:v>55%</c:v>
                </c:pt>
              </c:strCache>
            </c:strRef>
          </c:cat>
          <c:val>
            <c:numRef>
              <c:f>'Discount and reviews'!$B$4:$B$40</c:f>
              <c:numCache>
                <c:formatCode>General</c:formatCode>
                <c:ptCount val="36"/>
                <c:pt idx="0">
                  <c:v>15</c:v>
                </c:pt>
                <c:pt idx="1">
                  <c:v>6</c:v>
                </c:pt>
                <c:pt idx="2">
                  <c:v>12</c:v>
                </c:pt>
                <c:pt idx="3">
                  <c:v>5</c:v>
                </c:pt>
                <c:pt idx="4">
                  <c:v>12</c:v>
                </c:pt>
                <c:pt idx="5">
                  <c:v>1</c:v>
                </c:pt>
                <c:pt idx="6">
                  <c:v>16</c:v>
                </c:pt>
                <c:pt idx="7">
                  <c:v>14</c:v>
                </c:pt>
                <c:pt idx="8">
                  <c:v>55</c:v>
                </c:pt>
                <c:pt idx="9">
                  <c:v>24</c:v>
                </c:pt>
                <c:pt idx="10">
                  <c:v>5</c:v>
                </c:pt>
                <c:pt idx="11">
                  <c:v>32</c:v>
                </c:pt>
                <c:pt idx="12">
                  <c:v>5</c:v>
                </c:pt>
                <c:pt idx="13">
                  <c:v>20</c:v>
                </c:pt>
                <c:pt idx="14">
                  <c:v>13</c:v>
                </c:pt>
                <c:pt idx="15">
                  <c:v>9</c:v>
                </c:pt>
                <c:pt idx="16">
                  <c:v>39</c:v>
                </c:pt>
                <c:pt idx="17">
                  <c:v>49</c:v>
                </c:pt>
                <c:pt idx="18">
                  <c:v>7</c:v>
                </c:pt>
                <c:pt idx="19">
                  <c:v>2</c:v>
                </c:pt>
                <c:pt idx="20">
                  <c:v>5</c:v>
                </c:pt>
                <c:pt idx="21">
                  <c:v>1</c:v>
                </c:pt>
                <c:pt idx="22">
                  <c:v>36</c:v>
                </c:pt>
                <c:pt idx="23">
                  <c:v>6</c:v>
                </c:pt>
                <c:pt idx="24">
                  <c:v>6</c:v>
                </c:pt>
                <c:pt idx="25">
                  <c:v>17</c:v>
                </c:pt>
                <c:pt idx="26">
                  <c:v>2</c:v>
                </c:pt>
                <c:pt idx="27">
                  <c:v>14</c:v>
                </c:pt>
                <c:pt idx="28">
                  <c:v>9</c:v>
                </c:pt>
                <c:pt idx="29">
                  <c:v>69</c:v>
                </c:pt>
                <c:pt idx="30">
                  <c:v>7</c:v>
                </c:pt>
                <c:pt idx="31">
                  <c:v>2</c:v>
                </c:pt>
                <c:pt idx="32">
                  <c:v>15</c:v>
                </c:pt>
                <c:pt idx="33">
                  <c:v>13</c:v>
                </c:pt>
                <c:pt idx="34">
                  <c:v>10</c:v>
                </c:pt>
                <c:pt idx="35">
                  <c:v>13</c:v>
                </c:pt>
              </c:numCache>
            </c:numRef>
          </c:val>
          <c:smooth val="0"/>
          <c:extLst>
            <c:ext xmlns:c16="http://schemas.microsoft.com/office/drawing/2014/chart" uri="{C3380CC4-5D6E-409C-BE32-E72D297353CC}">
              <c16:uniqueId val="{00000002-1EE4-481C-A540-E2651E39F61F}"/>
            </c:ext>
          </c:extLst>
        </c:ser>
        <c:dLbls>
          <c:showLegendKey val="0"/>
          <c:showVal val="0"/>
          <c:showCatName val="0"/>
          <c:showSerName val="0"/>
          <c:showPercent val="0"/>
          <c:showBubbleSize val="0"/>
        </c:dLbls>
        <c:smooth val="0"/>
        <c:axId val="1301120544"/>
        <c:axId val="1301118624"/>
      </c:lineChart>
      <c:catAx>
        <c:axId val="130112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rgbClr val="FF0000"/>
                    </a:solidFill>
                  </a:rPr>
                  <a:t>% Discount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118624"/>
        <c:crosses val="autoZero"/>
        <c:auto val="1"/>
        <c:lblAlgn val="ctr"/>
        <c:lblOffset val="100"/>
        <c:noMultiLvlLbl val="0"/>
      </c:catAx>
      <c:valAx>
        <c:axId val="1301118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rgbClr val="FF0000"/>
                    </a:solidFill>
                  </a:rPr>
                  <a:t>Reviews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12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[Cleaned@Excel_jumia.xlsx]Sheet7!PivotTable5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Product</a:t>
            </a:r>
            <a:r>
              <a:rPr lang="en-US" b="1" baseline="0">
                <a:solidFill>
                  <a:srgbClr val="FF0000"/>
                </a:solidFill>
              </a:rPr>
              <a:t> count vs discount category and rating category</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Sheet7!$B$3:$B$4</c:f>
              <c:strCache>
                <c:ptCount val="1"/>
                <c:pt idx="0">
                  <c:v>Average</c:v>
                </c:pt>
              </c:strCache>
            </c:strRef>
          </c:tx>
          <c:spPr>
            <a:solidFill>
              <a:schemeClr val="accent1"/>
            </a:solidFill>
            <a:ln>
              <a:noFill/>
            </a:ln>
            <a:effectLst/>
          </c:spPr>
          <c:invertIfNegative val="0"/>
          <c:cat>
            <c:strRef>
              <c:f>Sheet7!$A$5:$A$8</c:f>
              <c:strCache>
                <c:ptCount val="3"/>
                <c:pt idx="0">
                  <c:v>High Discount</c:v>
                </c:pt>
                <c:pt idx="1">
                  <c:v>Low Discount</c:v>
                </c:pt>
                <c:pt idx="2">
                  <c:v>Medium Discount</c:v>
                </c:pt>
              </c:strCache>
            </c:strRef>
          </c:cat>
          <c:val>
            <c:numRef>
              <c:f>Sheet7!$B$5:$B$8</c:f>
              <c:numCache>
                <c:formatCode>General</c:formatCode>
                <c:ptCount val="3"/>
                <c:pt idx="0">
                  <c:v>9</c:v>
                </c:pt>
                <c:pt idx="1">
                  <c:v>2</c:v>
                </c:pt>
                <c:pt idx="2">
                  <c:v>6</c:v>
                </c:pt>
              </c:numCache>
            </c:numRef>
          </c:val>
          <c:extLst>
            <c:ext xmlns:c16="http://schemas.microsoft.com/office/drawing/2014/chart" uri="{C3380CC4-5D6E-409C-BE32-E72D297353CC}">
              <c16:uniqueId val="{00000000-1E7A-4584-B122-23D9C4B62D66}"/>
            </c:ext>
          </c:extLst>
        </c:ser>
        <c:ser>
          <c:idx val="1"/>
          <c:order val="1"/>
          <c:tx>
            <c:strRef>
              <c:f>Sheet7!$C$3:$C$4</c:f>
              <c:strCache>
                <c:ptCount val="1"/>
                <c:pt idx="0">
                  <c:v>Excellent</c:v>
                </c:pt>
              </c:strCache>
            </c:strRef>
          </c:tx>
          <c:spPr>
            <a:solidFill>
              <a:schemeClr val="accent2"/>
            </a:solidFill>
            <a:ln>
              <a:noFill/>
            </a:ln>
            <a:effectLst/>
          </c:spPr>
          <c:invertIfNegative val="0"/>
          <c:cat>
            <c:strRef>
              <c:f>Sheet7!$A$5:$A$8</c:f>
              <c:strCache>
                <c:ptCount val="3"/>
                <c:pt idx="0">
                  <c:v>High Discount</c:v>
                </c:pt>
                <c:pt idx="1">
                  <c:v>Low Discount</c:v>
                </c:pt>
                <c:pt idx="2">
                  <c:v>Medium Discount</c:v>
                </c:pt>
              </c:strCache>
            </c:strRef>
          </c:cat>
          <c:val>
            <c:numRef>
              <c:f>Sheet7!$C$5:$C$8</c:f>
              <c:numCache>
                <c:formatCode>General</c:formatCode>
                <c:ptCount val="3"/>
                <c:pt idx="0">
                  <c:v>13</c:v>
                </c:pt>
                <c:pt idx="1">
                  <c:v>1</c:v>
                </c:pt>
                <c:pt idx="2">
                  <c:v>14</c:v>
                </c:pt>
              </c:numCache>
            </c:numRef>
          </c:val>
          <c:extLst>
            <c:ext xmlns:c16="http://schemas.microsoft.com/office/drawing/2014/chart" uri="{C3380CC4-5D6E-409C-BE32-E72D297353CC}">
              <c16:uniqueId val="{00000008-1E7A-4584-B122-23D9C4B62D66}"/>
            </c:ext>
          </c:extLst>
        </c:ser>
        <c:ser>
          <c:idx val="2"/>
          <c:order val="2"/>
          <c:tx>
            <c:strRef>
              <c:f>Sheet7!$D$3:$D$4</c:f>
              <c:strCache>
                <c:ptCount val="1"/>
                <c:pt idx="0">
                  <c:v>Poor</c:v>
                </c:pt>
              </c:strCache>
            </c:strRef>
          </c:tx>
          <c:spPr>
            <a:solidFill>
              <a:schemeClr val="accent3"/>
            </a:solidFill>
            <a:ln>
              <a:noFill/>
            </a:ln>
            <a:effectLst/>
          </c:spPr>
          <c:invertIfNegative val="0"/>
          <c:cat>
            <c:strRef>
              <c:f>Sheet7!$A$5:$A$8</c:f>
              <c:strCache>
                <c:ptCount val="3"/>
                <c:pt idx="0">
                  <c:v>High Discount</c:v>
                </c:pt>
                <c:pt idx="1">
                  <c:v>Low Discount</c:v>
                </c:pt>
                <c:pt idx="2">
                  <c:v>Medium Discount</c:v>
                </c:pt>
              </c:strCache>
            </c:strRef>
          </c:cat>
          <c:val>
            <c:numRef>
              <c:f>Sheet7!$D$5:$D$8</c:f>
              <c:numCache>
                <c:formatCode>General</c:formatCode>
                <c:ptCount val="3"/>
                <c:pt idx="0">
                  <c:v>42</c:v>
                </c:pt>
                <c:pt idx="1">
                  <c:v>15</c:v>
                </c:pt>
                <c:pt idx="2">
                  <c:v>10</c:v>
                </c:pt>
              </c:numCache>
            </c:numRef>
          </c:val>
          <c:extLst>
            <c:ext xmlns:c16="http://schemas.microsoft.com/office/drawing/2014/chart" uri="{C3380CC4-5D6E-409C-BE32-E72D297353CC}">
              <c16:uniqueId val="{00000009-1E7A-4584-B122-23D9C4B62D66}"/>
            </c:ext>
          </c:extLst>
        </c:ser>
        <c:dLbls>
          <c:showLegendKey val="0"/>
          <c:showVal val="0"/>
          <c:showCatName val="0"/>
          <c:showSerName val="0"/>
          <c:showPercent val="0"/>
          <c:showBubbleSize val="0"/>
        </c:dLbls>
        <c:gapWidth val="219"/>
        <c:overlap val="-27"/>
        <c:axId val="1370479088"/>
        <c:axId val="1370476688"/>
      </c:barChart>
      <c:catAx>
        <c:axId val="137047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rgbClr val="FF0000"/>
                    </a:solidFill>
                  </a:rPr>
                  <a:t>Discount &amp;rating category</a:t>
                </a:r>
              </a:p>
            </c:rich>
          </c:tx>
          <c:layout>
            <c:manualLayout>
              <c:xMode val="edge"/>
              <c:yMode val="edge"/>
              <c:x val="0.2718314302783763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476688"/>
        <c:crosses val="autoZero"/>
        <c:auto val="1"/>
        <c:lblAlgn val="ctr"/>
        <c:lblOffset val="100"/>
        <c:noMultiLvlLbl val="0"/>
      </c:catAx>
      <c:valAx>
        <c:axId val="137047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rgbClr val="FF0000"/>
                    </a:solidFill>
                  </a:rPr>
                  <a:t>Product</a:t>
                </a:r>
                <a:r>
                  <a:rPr lang="en-US" b="1" baseline="0">
                    <a:solidFill>
                      <a:srgbClr val="FF0000"/>
                    </a:solidFill>
                  </a:rPr>
                  <a:t> count </a:t>
                </a:r>
                <a:endParaRPr lang="en-US" b="1">
                  <a:solidFill>
                    <a:srgbClr val="FF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47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[Cleaned@Excel_jumia.xlsx]Sheet8!PivotTable6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w="19050">
            <a:solidFill>
              <a:schemeClr val="lt1"/>
            </a:solidFill>
          </a:ln>
          <a:effectLst/>
        </c:spPr>
      </c:pivotFmt>
      <c:pivotFmt>
        <c:idx val="2"/>
        <c:spPr>
          <a:solidFill>
            <a:srgbClr val="002060"/>
          </a:solidFill>
          <a:ln w="19050">
            <a:solidFill>
              <a:schemeClr val="lt1"/>
            </a:solidFill>
          </a:ln>
          <a:effectLst/>
        </c:spPr>
      </c:pivotFmt>
    </c:pivotFmts>
    <c:plotArea>
      <c:layout/>
      <c:doughnutChart>
        <c:varyColors val="1"/>
        <c:ser>
          <c:idx val="0"/>
          <c:order val="0"/>
          <c:tx>
            <c:strRef>
              <c:f>Sheet8!$B$3</c:f>
              <c:strCache>
                <c:ptCount val="1"/>
                <c:pt idx="0">
                  <c:v>Total</c:v>
                </c:pt>
              </c:strCache>
            </c:strRef>
          </c:tx>
          <c:dPt>
            <c:idx val="0"/>
            <c:bubble3D val="0"/>
            <c:spPr>
              <a:solidFill>
                <a:srgbClr val="002060"/>
              </a:solidFill>
              <a:ln w="19050">
                <a:solidFill>
                  <a:schemeClr val="lt1"/>
                </a:solidFill>
              </a:ln>
              <a:effectLst/>
            </c:spPr>
            <c:extLst>
              <c:ext xmlns:c16="http://schemas.microsoft.com/office/drawing/2014/chart" uri="{C3380CC4-5D6E-409C-BE32-E72D297353CC}">
                <c16:uniqueId val="{00000003-46D9-43D8-BAC2-8CC2508E0791}"/>
              </c:ext>
            </c:extLst>
          </c:dPt>
          <c:dPt>
            <c:idx val="1"/>
            <c:bubble3D val="0"/>
            <c:spPr>
              <a:solidFill>
                <a:schemeClr val="accent2"/>
              </a:solidFill>
              <a:ln w="19050">
                <a:solidFill>
                  <a:schemeClr val="lt1"/>
                </a:solidFill>
              </a:ln>
              <a:effectLst/>
            </c:spPr>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2-46D9-43D8-BAC2-8CC2508E0791}"/>
              </c:ext>
            </c:extLst>
          </c:dPt>
          <c:cat>
            <c:strRef>
              <c:f>Sheet8!$A$4:$A$7</c:f>
              <c:strCache>
                <c:ptCount val="3"/>
                <c:pt idx="0">
                  <c:v>High Discount</c:v>
                </c:pt>
                <c:pt idx="1">
                  <c:v>Low Discount</c:v>
                </c:pt>
                <c:pt idx="2">
                  <c:v>Medium Discount</c:v>
                </c:pt>
              </c:strCache>
            </c:strRef>
          </c:cat>
          <c:val>
            <c:numRef>
              <c:f>Sheet8!$B$4:$B$7</c:f>
              <c:numCache>
                <c:formatCode>General</c:formatCode>
                <c:ptCount val="3"/>
                <c:pt idx="0">
                  <c:v>64</c:v>
                </c:pt>
                <c:pt idx="1">
                  <c:v>18</c:v>
                </c:pt>
                <c:pt idx="2">
                  <c:v>30</c:v>
                </c:pt>
              </c:numCache>
            </c:numRef>
          </c:val>
          <c:extLst>
            <c:ext xmlns:c16="http://schemas.microsoft.com/office/drawing/2014/chart" uri="{C3380CC4-5D6E-409C-BE32-E72D297353CC}">
              <c16:uniqueId val="{00000000-46D9-43D8-BAC2-8CC2508E079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1245166229221355"/>
          <c:y val="0.13467592592592592"/>
          <c:w val="0.40287467191601051"/>
          <c:h val="0.6714577865266842"/>
        </c:manualLayout>
      </c:layout>
      <c:doughnutChart>
        <c:varyColors val="1"/>
        <c:ser>
          <c:idx val="0"/>
          <c:order val="0"/>
          <c:spPr>
            <a:solidFill>
              <a:srgbClr val="FFFF00"/>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2-BADF-4721-8D45-FCE263B55E38}"/>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3-97F2-43B1-8733-F9552B3BC9DA}"/>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1-BADF-4721-8D45-FCE263B55E38}"/>
              </c:ext>
            </c:extLst>
          </c:dPt>
          <c:val>
            <c:numRef>
              <c:f>Excel_jumia!$N$21:$N$23</c:f>
              <c:numCache>
                <c:formatCode>General</c:formatCode>
                <c:ptCount val="3"/>
                <c:pt idx="0">
                  <c:v>64</c:v>
                </c:pt>
                <c:pt idx="1">
                  <c:v>30</c:v>
                </c:pt>
                <c:pt idx="2">
                  <c:v>18</c:v>
                </c:pt>
              </c:numCache>
            </c:numRef>
          </c:val>
          <c:extLst>
            <c:ext xmlns:c16="http://schemas.microsoft.com/office/drawing/2014/chart" uri="{C3380CC4-5D6E-409C-BE32-E72D297353CC}">
              <c16:uniqueId val="{00000000-BADF-4721-8D45-FCE263B55E3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[Cleaned@Excel_jumia.xlsx]Top 10 discount!PivotTable1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products with highest 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discount'!$B$3</c:f>
              <c:strCache>
                <c:ptCount val="1"/>
                <c:pt idx="0">
                  <c:v>Total</c:v>
                </c:pt>
              </c:strCache>
            </c:strRef>
          </c:tx>
          <c:spPr>
            <a:solidFill>
              <a:srgbClr val="FF0000"/>
            </a:solidFill>
            <a:ln>
              <a:noFill/>
            </a:ln>
            <a:effectLst/>
          </c:spPr>
          <c:invertIfNegative val="0"/>
          <c:cat>
            <c:strRef>
              <c:f>'Top 10 discount'!$A$4:$A$14</c:f>
              <c:strCache>
                <c:ptCount val="10"/>
                <c:pt idx="0">
                  <c:v>Intelligent  LED Body Sensor Wireless Lighting Night Light USB</c:v>
                </c:pt>
                <c:pt idx="1">
                  <c:v>Exfoliate And Exfoliate Face Towel - Black</c:v>
                </c:pt>
                <c:pt idx="2">
                  <c:v>3PCS Single Head Knitting Crochet Sweater Needle Set</c:v>
                </c:pt>
                <c:pt idx="3">
                  <c:v>Classic Black Cat Cotton Hemp Pillow Case For Home Car</c:v>
                </c:pt>
                <c:pt idx="4">
                  <c:v>Mythco 120COB Solar Wall Ligt With Motion Sensor And Remote Control 3 Modes</c:v>
                </c:pt>
                <c:pt idx="5">
                  <c:v>LASA 3 Tier Bamboo Shoe Bench Storage Shelf</c:v>
                </c:pt>
                <c:pt idx="6">
                  <c:v>Creative Owl Shape Keychain Black</c:v>
                </c:pt>
                <c:pt idx="7">
                  <c:v>LASA FOLDING TABLE SERVING STAND</c:v>
                </c:pt>
                <c:pt idx="8">
                  <c:v>5-PCS Stainless Steel Cooking Pot Set With Steamed Slices</c:v>
                </c:pt>
                <c:pt idx="9">
                  <c:v>6 In 1 Bottle Can Opener Multifunctional Easy Opener</c:v>
                </c:pt>
              </c:strCache>
            </c:strRef>
          </c:cat>
          <c:val>
            <c:numRef>
              <c:f>'Top 10 discount'!$B$4:$B$14</c:f>
              <c:numCache>
                <c:formatCode>0%</c:formatCode>
                <c:ptCount val="10"/>
                <c:pt idx="0">
                  <c:v>0.52</c:v>
                </c:pt>
                <c:pt idx="1">
                  <c:v>0.52</c:v>
                </c:pt>
                <c:pt idx="2">
                  <c:v>0.53</c:v>
                </c:pt>
                <c:pt idx="3">
                  <c:v>0.53</c:v>
                </c:pt>
                <c:pt idx="4">
                  <c:v>0.54</c:v>
                </c:pt>
                <c:pt idx="5">
                  <c:v>0.54</c:v>
                </c:pt>
                <c:pt idx="6">
                  <c:v>0.55000000000000004</c:v>
                </c:pt>
                <c:pt idx="7">
                  <c:v>0.55000000000000004</c:v>
                </c:pt>
                <c:pt idx="8">
                  <c:v>0.55000000000000004</c:v>
                </c:pt>
                <c:pt idx="9">
                  <c:v>0.64</c:v>
                </c:pt>
              </c:numCache>
            </c:numRef>
          </c:val>
          <c:extLst>
            <c:ext xmlns:c16="http://schemas.microsoft.com/office/drawing/2014/chart" uri="{C3380CC4-5D6E-409C-BE32-E72D297353CC}">
              <c16:uniqueId val="{00000000-D642-4280-BBCB-98447C514288}"/>
            </c:ext>
          </c:extLst>
        </c:ser>
        <c:dLbls>
          <c:showLegendKey val="0"/>
          <c:showVal val="0"/>
          <c:showCatName val="0"/>
          <c:showSerName val="0"/>
          <c:showPercent val="0"/>
          <c:showBubbleSize val="0"/>
        </c:dLbls>
        <c:gapWidth val="182"/>
        <c:axId val="1145051248"/>
        <c:axId val="1145074288"/>
      </c:barChart>
      <c:catAx>
        <c:axId val="11450512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a:solidFill>
                      <a:srgbClr val="FF0000"/>
                    </a:solidFill>
                  </a:rPr>
                  <a:t>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074288"/>
        <c:crosses val="autoZero"/>
        <c:auto val="1"/>
        <c:lblAlgn val="ctr"/>
        <c:lblOffset val="100"/>
        <c:noMultiLvlLbl val="0"/>
      </c:catAx>
      <c:valAx>
        <c:axId val="1145074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rgbClr val="FF0000"/>
                    </a:solidFill>
                  </a:rPr>
                  <a:t>%</a:t>
                </a:r>
                <a:r>
                  <a:rPr lang="en-US" sz="1200" b="1" baseline="0">
                    <a:solidFill>
                      <a:srgbClr val="FF0000"/>
                    </a:solidFill>
                  </a:rPr>
                  <a:t> Discount</a:t>
                </a:r>
                <a:endParaRPr lang="en-US" sz="1200" b="1">
                  <a:solidFill>
                    <a:srgbClr val="FF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05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[Cleaned@Excel_jumia.xlsx]Top 10 reviews!PivotTable2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FF0000"/>
                </a:solidFill>
              </a:rPr>
              <a:t>Top</a:t>
            </a:r>
            <a:r>
              <a:rPr lang="en-US" sz="1200" b="1" baseline="0">
                <a:solidFill>
                  <a:srgbClr val="FF0000"/>
                </a:solidFill>
              </a:rPr>
              <a:t> 10 products with most reviews</a:t>
            </a:r>
            <a:endParaRPr lang="en-US" sz="1200"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reviews'!$B$3</c:f>
              <c:strCache>
                <c:ptCount val="1"/>
                <c:pt idx="0">
                  <c:v>Total</c:v>
                </c:pt>
              </c:strCache>
            </c:strRef>
          </c:tx>
          <c:spPr>
            <a:solidFill>
              <a:srgbClr val="FFC000"/>
            </a:solidFill>
            <a:ln>
              <a:noFill/>
            </a:ln>
            <a:effectLst/>
          </c:spPr>
          <c:invertIfNegative val="0"/>
          <c:cat>
            <c:strRef>
              <c:f>'Top 10 reviews'!$A$4:$A$14</c:f>
              <c:strCache>
                <c:ptCount val="10"/>
                <c:pt idx="0">
                  <c:v>53Pcs/Set Yarn Knitting Crochet Hooks With Bag - Fortune Cat</c:v>
                </c:pt>
                <c:pt idx="1">
                  <c:v>52 Pieces Cake Decorating Tool Set Gift Kit Baking Supplies</c:v>
                </c:pt>
                <c:pt idx="2">
                  <c:v>Portable Mini Cordless Car Vacuum Cleaner - Blue</c:v>
                </c:pt>
                <c:pt idx="3">
                  <c:v>53 Pieces/Set Yarn Knitting Crochet Hooks With Bag - Pansies</c:v>
                </c:pt>
                <c:pt idx="4">
                  <c:v>Punch-free Great Load Bearing Bathroom Storage Rack Wall Shelf-White</c:v>
                </c:pt>
                <c:pt idx="5">
                  <c:v>100 Pcs Crochet Hook Tool Set Knitting Hook Set With Box</c:v>
                </c:pt>
                <c:pt idx="6">
                  <c:v>3D Waterproof EVA Plastic Shower Curtain 1.8*2Mtrs</c:v>
                </c:pt>
                <c:pt idx="7">
                  <c:v>Electronic Digital Display Vernier Caliper</c:v>
                </c:pt>
                <c:pt idx="8">
                  <c:v>137 Pieces Cake Decorating Tool Set Baking Supplies</c:v>
                </c:pt>
                <c:pt idx="9">
                  <c:v>120W Cordless Vacuum Cleaners Handheld Electric Vacuum Cleaner</c:v>
                </c:pt>
              </c:strCache>
            </c:strRef>
          </c:cat>
          <c:val>
            <c:numRef>
              <c:f>'Top 10 reviews'!$B$4:$B$14</c:f>
              <c:numCache>
                <c:formatCode>General</c:formatCode>
                <c:ptCount val="10"/>
                <c:pt idx="0">
                  <c:v>20</c:v>
                </c:pt>
                <c:pt idx="1">
                  <c:v>20</c:v>
                </c:pt>
                <c:pt idx="2">
                  <c:v>24</c:v>
                </c:pt>
                <c:pt idx="3">
                  <c:v>32</c:v>
                </c:pt>
                <c:pt idx="4">
                  <c:v>36</c:v>
                </c:pt>
                <c:pt idx="5">
                  <c:v>39</c:v>
                </c:pt>
                <c:pt idx="6">
                  <c:v>44</c:v>
                </c:pt>
                <c:pt idx="7">
                  <c:v>49</c:v>
                </c:pt>
                <c:pt idx="8">
                  <c:v>55</c:v>
                </c:pt>
                <c:pt idx="9">
                  <c:v>69</c:v>
                </c:pt>
              </c:numCache>
            </c:numRef>
          </c:val>
          <c:extLst>
            <c:ext xmlns:c16="http://schemas.microsoft.com/office/drawing/2014/chart" uri="{C3380CC4-5D6E-409C-BE32-E72D297353CC}">
              <c16:uniqueId val="{00000000-0723-4FA1-B99F-32D5AA1CC535}"/>
            </c:ext>
          </c:extLst>
        </c:ser>
        <c:dLbls>
          <c:showLegendKey val="0"/>
          <c:showVal val="0"/>
          <c:showCatName val="0"/>
          <c:showSerName val="0"/>
          <c:showPercent val="0"/>
          <c:showBubbleSize val="0"/>
        </c:dLbls>
        <c:gapWidth val="182"/>
        <c:axId val="1145055088"/>
        <c:axId val="1145073808"/>
      </c:barChart>
      <c:catAx>
        <c:axId val="11450550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rgbClr val="FF0000"/>
                    </a:solidFill>
                  </a:rPr>
                  <a:t>Products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073808"/>
        <c:crosses val="autoZero"/>
        <c:auto val="1"/>
        <c:lblAlgn val="ctr"/>
        <c:lblOffset val="100"/>
        <c:noMultiLvlLbl val="0"/>
      </c:catAx>
      <c:valAx>
        <c:axId val="11450738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rgbClr val="FF0000"/>
                    </a:solidFill>
                  </a:rPr>
                  <a:t>Reviews</a:t>
                </a:r>
              </a:p>
            </c:rich>
          </c:tx>
          <c:layout>
            <c:manualLayout>
              <c:xMode val="edge"/>
              <c:yMode val="edge"/>
              <c:x val="0.5309752511302579"/>
              <c:y val="0.893140096618357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05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[Cleaned@Excel_jumia.xlsx]Discount and reviews!PivotTable3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FF0000"/>
                </a:solidFill>
              </a:rPr>
              <a:t>Reviews vs 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'Discount and reviews'!$B$3</c:f>
              <c:strCache>
                <c:ptCount val="1"/>
                <c:pt idx="0">
                  <c:v>Total</c:v>
                </c:pt>
              </c:strCache>
            </c:strRef>
          </c:tx>
          <c:spPr>
            <a:ln w="28575" cap="rnd">
              <a:solidFill>
                <a:schemeClr val="accent1"/>
              </a:solidFill>
              <a:round/>
            </a:ln>
            <a:effectLst/>
          </c:spPr>
          <c:marker>
            <c:symbol val="none"/>
          </c:marker>
          <c:cat>
            <c:strRef>
              <c:f>'Discount and reviews'!$A$4:$A$40</c:f>
              <c:strCache>
                <c:ptCount val="36"/>
                <c:pt idx="0">
                  <c:v>9%</c:v>
                </c:pt>
                <c:pt idx="1">
                  <c:v>13%</c:v>
                </c:pt>
                <c:pt idx="2">
                  <c:v>18%</c:v>
                </c:pt>
                <c:pt idx="3">
                  <c:v>19%</c:v>
                </c:pt>
                <c:pt idx="4">
                  <c:v>20%</c:v>
                </c:pt>
                <c:pt idx="5">
                  <c:v>21%</c:v>
                </c:pt>
                <c:pt idx="6">
                  <c:v>22%</c:v>
                </c:pt>
                <c:pt idx="7">
                  <c:v>23%</c:v>
                </c:pt>
                <c:pt idx="8">
                  <c:v>24%</c:v>
                </c:pt>
                <c:pt idx="9">
                  <c:v>25%</c:v>
                </c:pt>
                <c:pt idx="10">
                  <c:v>26%</c:v>
                </c:pt>
                <c:pt idx="11">
                  <c:v>27%</c:v>
                </c:pt>
                <c:pt idx="12">
                  <c:v>29%</c:v>
                </c:pt>
                <c:pt idx="13">
                  <c:v>30%</c:v>
                </c:pt>
                <c:pt idx="14">
                  <c:v>32%</c:v>
                </c:pt>
                <c:pt idx="15">
                  <c:v>33%</c:v>
                </c:pt>
                <c:pt idx="16">
                  <c:v>34%</c:v>
                </c:pt>
                <c:pt idx="17">
                  <c:v>35%</c:v>
                </c:pt>
                <c:pt idx="18">
                  <c:v>37%</c:v>
                </c:pt>
                <c:pt idx="19">
                  <c:v>38%</c:v>
                </c:pt>
                <c:pt idx="20">
                  <c:v>39%</c:v>
                </c:pt>
                <c:pt idx="21">
                  <c:v>40%</c:v>
                </c:pt>
                <c:pt idx="22">
                  <c:v>41%</c:v>
                </c:pt>
                <c:pt idx="23">
                  <c:v>42%</c:v>
                </c:pt>
                <c:pt idx="24">
                  <c:v>43%</c:v>
                </c:pt>
                <c:pt idx="25">
                  <c:v>45%</c:v>
                </c:pt>
                <c:pt idx="26">
                  <c:v>46%</c:v>
                </c:pt>
                <c:pt idx="27">
                  <c:v>47%</c:v>
                </c:pt>
                <c:pt idx="28">
                  <c:v>48%</c:v>
                </c:pt>
                <c:pt idx="29">
                  <c:v>49%</c:v>
                </c:pt>
                <c:pt idx="30">
                  <c:v>50%</c:v>
                </c:pt>
                <c:pt idx="31">
                  <c:v>51%</c:v>
                </c:pt>
                <c:pt idx="32">
                  <c:v>52%</c:v>
                </c:pt>
                <c:pt idx="33">
                  <c:v>53%</c:v>
                </c:pt>
                <c:pt idx="34">
                  <c:v>54%</c:v>
                </c:pt>
                <c:pt idx="35">
                  <c:v>55%</c:v>
                </c:pt>
              </c:strCache>
            </c:strRef>
          </c:cat>
          <c:val>
            <c:numRef>
              <c:f>'Discount and reviews'!$B$4:$B$40</c:f>
              <c:numCache>
                <c:formatCode>General</c:formatCode>
                <c:ptCount val="36"/>
                <c:pt idx="0">
                  <c:v>15</c:v>
                </c:pt>
                <c:pt idx="1">
                  <c:v>6</c:v>
                </c:pt>
                <c:pt idx="2">
                  <c:v>12</c:v>
                </c:pt>
                <c:pt idx="3">
                  <c:v>5</c:v>
                </c:pt>
                <c:pt idx="4">
                  <c:v>12</c:v>
                </c:pt>
                <c:pt idx="5">
                  <c:v>1</c:v>
                </c:pt>
                <c:pt idx="6">
                  <c:v>16</c:v>
                </c:pt>
                <c:pt idx="7">
                  <c:v>14</c:v>
                </c:pt>
                <c:pt idx="8">
                  <c:v>55</c:v>
                </c:pt>
                <c:pt idx="9">
                  <c:v>24</c:v>
                </c:pt>
                <c:pt idx="10">
                  <c:v>5</c:v>
                </c:pt>
                <c:pt idx="11">
                  <c:v>32</c:v>
                </c:pt>
                <c:pt idx="12">
                  <c:v>5</c:v>
                </c:pt>
                <c:pt idx="13">
                  <c:v>20</c:v>
                </c:pt>
                <c:pt idx="14">
                  <c:v>13</c:v>
                </c:pt>
                <c:pt idx="15">
                  <c:v>9</c:v>
                </c:pt>
                <c:pt idx="16">
                  <c:v>39</c:v>
                </c:pt>
                <c:pt idx="17">
                  <c:v>49</c:v>
                </c:pt>
                <c:pt idx="18">
                  <c:v>7</c:v>
                </c:pt>
                <c:pt idx="19">
                  <c:v>2</c:v>
                </c:pt>
                <c:pt idx="20">
                  <c:v>5</c:v>
                </c:pt>
                <c:pt idx="21">
                  <c:v>1</c:v>
                </c:pt>
                <c:pt idx="22">
                  <c:v>36</c:v>
                </c:pt>
                <c:pt idx="23">
                  <c:v>6</c:v>
                </c:pt>
                <c:pt idx="24">
                  <c:v>6</c:v>
                </c:pt>
                <c:pt idx="25">
                  <c:v>17</c:v>
                </c:pt>
                <c:pt idx="26">
                  <c:v>2</c:v>
                </c:pt>
                <c:pt idx="27">
                  <c:v>14</c:v>
                </c:pt>
                <c:pt idx="28">
                  <c:v>9</c:v>
                </c:pt>
                <c:pt idx="29">
                  <c:v>69</c:v>
                </c:pt>
                <c:pt idx="30">
                  <c:v>7</c:v>
                </c:pt>
                <c:pt idx="31">
                  <c:v>2</c:v>
                </c:pt>
                <c:pt idx="32">
                  <c:v>15</c:v>
                </c:pt>
                <c:pt idx="33">
                  <c:v>13</c:v>
                </c:pt>
                <c:pt idx="34">
                  <c:v>10</c:v>
                </c:pt>
                <c:pt idx="35">
                  <c:v>13</c:v>
                </c:pt>
              </c:numCache>
            </c:numRef>
          </c:val>
          <c:smooth val="0"/>
          <c:extLst>
            <c:ext xmlns:c16="http://schemas.microsoft.com/office/drawing/2014/chart" uri="{C3380CC4-5D6E-409C-BE32-E72D297353CC}">
              <c16:uniqueId val="{00000000-064E-45D9-A208-E6D07ABF0D53}"/>
            </c:ext>
          </c:extLst>
        </c:ser>
        <c:dLbls>
          <c:showLegendKey val="0"/>
          <c:showVal val="0"/>
          <c:showCatName val="0"/>
          <c:showSerName val="0"/>
          <c:showPercent val="0"/>
          <c:showBubbleSize val="0"/>
        </c:dLbls>
        <c:smooth val="0"/>
        <c:axId val="1301120544"/>
        <c:axId val="1301118624"/>
      </c:lineChart>
      <c:catAx>
        <c:axId val="130112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rgbClr val="FF0000"/>
                    </a:solidFill>
                  </a:rPr>
                  <a:t>% Discount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118624"/>
        <c:crosses val="autoZero"/>
        <c:auto val="1"/>
        <c:lblAlgn val="ctr"/>
        <c:lblOffset val="100"/>
        <c:noMultiLvlLbl val="0"/>
      </c:catAx>
      <c:valAx>
        <c:axId val="1301118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rgbClr val="FF0000"/>
                    </a:solidFill>
                  </a:rPr>
                  <a:t>Reviews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12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No. of reviews vs Discount Percentage </cx:v>
        </cx:txData>
      </cx:tx>
      <cx:txPr>
        <a:bodyPr rot="0" spcFirstLastPara="1" vertOverflow="ellipsis" vert="horz" wrap="square" lIns="38100" tIns="19050" rIns="38100" bIns="19050" anchor="ctr" anchorCtr="1" compatLnSpc="0"/>
        <a:lstStyle/>
        <a:p>
          <a:pPr algn="ctr" rtl="0">
            <a:defRPr sz="1400" b="0" i="0" u="none" strike="noStrike" baseline="0">
              <a:solidFill>
                <a:sysClr val="windowText" lastClr="000000">
                  <a:lumMod val="65000"/>
                  <a:lumOff val="35000"/>
                </a:sysClr>
              </a:solidFill>
              <a:latin typeface="+mn-lt"/>
              <a:ea typeface="+mn-ea"/>
              <a:cs typeface="+mn-cs"/>
            </a:defRPr>
          </a:pPr>
          <a:r>
            <a:rPr kumimoji="0" lang="en-US" sz="1400" b="0" i="0" u="none" strike="noStrike" kern="0" cap="none" spc="0" normalizeH="0" baseline="0" noProof="0">
              <a:ln>
                <a:noFill/>
              </a:ln>
              <a:solidFill>
                <a:sysClr val="windowText" lastClr="000000">
                  <a:lumMod val="65000"/>
                  <a:lumOff val="35000"/>
                </a:sysClr>
              </a:solidFill>
              <a:effectLst/>
              <a:uLnTx/>
              <a:uFillTx/>
              <a:latin typeface="Aptos Narrow" panose="02110004020202020204"/>
            </a:rPr>
            <a:t>No. of reviews vs Discount Percentage </a:t>
          </a:r>
        </a:p>
      </cx:txPr>
    </cx:title>
    <cx:plotArea>
      <cx:plotAreaRegion>
        <cx:series layoutId="clusteredColumn" uniqueId="{0325DE56-6353-4032-AEE4-443A997B6386}" formatIdx="0">
          <cx:tx>
            <cx:txData>
              <cx:f>_xlchart.v1.0</cx:f>
              <cx:v>Discount</cx:v>
            </cx:txData>
          </cx:tx>
          <cx:spPr>
            <a:solidFill>
              <a:srgbClr val="FF0000"/>
            </a:solidFill>
          </cx:spPr>
          <cx:dataId val="0"/>
          <cx:layoutPr>
            <cx:binning intervalClosed="r"/>
          </cx:layoutPr>
        </cx:series>
        <cx:series layoutId="clusteredColumn" hidden="1" uniqueId="{8DF35307-7325-4A8C-867F-D9F412B66084}" formatIdx="1">
          <cx:tx>
            <cx:txData>
              <cx:f>_xlchart.v1.2</cx:f>
              <cx:v>Review</cx:v>
            </cx:txData>
          </cx:tx>
          <cx:dataId val="1"/>
          <cx:layoutPr>
            <cx:binning intervalClosed="r"/>
          </cx:layoutPr>
        </cx:series>
      </cx:plotAreaRegion>
      <cx:axis id="0">
        <cx:catScaling gapWidth="0"/>
        <cx:title>
          <cx:tx>
            <cx:txData>
              <cx:v>Discount Percentage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ptos Narrow" panose="02110004020202020204"/>
                </a:rPr>
                <a:t>Discount Percentage</a:t>
              </a:r>
            </a:p>
          </cx:txPr>
        </cx:title>
        <cx:tickLabels/>
      </cx:axis>
      <cx:axis id="1">
        <cx:valScaling/>
        <cx:title>
          <cx:tx>
            <cx:txData>
              <cx:v>Number of reviews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ptos Narrow" panose="02110004020202020204"/>
                </a:rPr>
                <a:t>Number of reviews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9525</xdr:colOff>
      <xdr:row>1</xdr:row>
      <xdr:rowOff>166687</xdr:rowOff>
    </xdr:from>
    <xdr:to>
      <xdr:col>9</xdr:col>
      <xdr:colOff>314325</xdr:colOff>
      <xdr:row>16</xdr:row>
      <xdr:rowOff>52387</xdr:rowOff>
    </xdr:to>
    <xdr:graphicFrame macro="">
      <xdr:nvGraphicFramePr>
        <xdr:cNvPr id="2" name="Chart 1">
          <a:extLst>
            <a:ext uri="{FF2B5EF4-FFF2-40B4-BE49-F238E27FC236}">
              <a16:creationId xmlns:a16="http://schemas.microsoft.com/office/drawing/2014/main" id="{76BB1813-0F02-C020-B9CA-62A197464F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1771649</xdr:colOff>
      <xdr:row>0</xdr:row>
      <xdr:rowOff>85724</xdr:rowOff>
    </xdr:from>
    <xdr:to>
      <xdr:col>8</xdr:col>
      <xdr:colOff>38099</xdr:colOff>
      <xdr:row>17</xdr:row>
      <xdr:rowOff>133349</xdr:rowOff>
    </xdr:to>
    <xdr:graphicFrame macro="">
      <xdr:nvGraphicFramePr>
        <xdr:cNvPr id="2" name="Chart 1">
          <a:extLst>
            <a:ext uri="{FF2B5EF4-FFF2-40B4-BE49-F238E27FC236}">
              <a16:creationId xmlns:a16="http://schemas.microsoft.com/office/drawing/2014/main" id="{20E4924A-F376-524B-82CA-481CBCB460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xdr:colOff>
      <xdr:row>2</xdr:row>
      <xdr:rowOff>119062</xdr:rowOff>
    </xdr:from>
    <xdr:to>
      <xdr:col>10</xdr:col>
      <xdr:colOff>361950</xdr:colOff>
      <xdr:row>17</xdr:row>
      <xdr:rowOff>4762</xdr:rowOff>
    </xdr:to>
    <xdr:graphicFrame macro="">
      <xdr:nvGraphicFramePr>
        <xdr:cNvPr id="2" name="Chart 1">
          <a:extLst>
            <a:ext uri="{FF2B5EF4-FFF2-40B4-BE49-F238E27FC236}">
              <a16:creationId xmlns:a16="http://schemas.microsoft.com/office/drawing/2014/main" id="{25E3F918-9DE6-16B1-D7A3-E257FD7DB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38100</xdr:colOff>
      <xdr:row>2</xdr:row>
      <xdr:rowOff>4762</xdr:rowOff>
    </xdr:from>
    <xdr:to>
      <xdr:col>11</xdr:col>
      <xdr:colOff>104775</xdr:colOff>
      <xdr:row>16</xdr:row>
      <xdr:rowOff>80962</xdr:rowOff>
    </xdr:to>
    <xdr:graphicFrame macro="">
      <xdr:nvGraphicFramePr>
        <xdr:cNvPr id="2" name="Chart 1">
          <a:extLst>
            <a:ext uri="{FF2B5EF4-FFF2-40B4-BE49-F238E27FC236}">
              <a16:creationId xmlns:a16="http://schemas.microsoft.com/office/drawing/2014/main" id="{1B2C6C78-C679-2CF9-DE6E-6459DC06F9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733425</xdr:colOff>
      <xdr:row>4</xdr:row>
      <xdr:rowOff>47625</xdr:rowOff>
    </xdr:from>
    <xdr:to>
      <xdr:col>7</xdr:col>
      <xdr:colOff>590550</xdr:colOff>
      <xdr:row>18</xdr:row>
      <xdr:rowOff>47625</xdr:rowOff>
    </xdr:to>
    <mc:AlternateContent xmlns:mc="http://schemas.openxmlformats.org/markup-compatibility/2006">
      <mc:Choice xmlns:a14="http://schemas.microsoft.com/office/drawing/2010/main" Requires="a14">
        <xdr:graphicFrame macro="">
          <xdr:nvGraphicFramePr>
            <xdr:cNvPr id="3" name="Ctegorized Discount">
              <a:extLst>
                <a:ext uri="{FF2B5EF4-FFF2-40B4-BE49-F238E27FC236}">
                  <a16:creationId xmlns:a16="http://schemas.microsoft.com/office/drawing/2014/main" id="{CDD3F2D5-FF97-1DFB-7344-250ADADA4EC3}"/>
                </a:ext>
              </a:extLst>
            </xdr:cNvPr>
            <xdr:cNvGraphicFramePr/>
          </xdr:nvGraphicFramePr>
          <xdr:xfrm>
            <a:off x="0" y="0"/>
            <a:ext cx="0" cy="0"/>
          </xdr:xfrm>
          <a:graphic>
            <a:graphicData uri="http://schemas.microsoft.com/office/drawing/2010/slicer">
              <sle:slicer xmlns:sle="http://schemas.microsoft.com/office/drawing/2010/slicer" name="Ctegorized Discount"/>
            </a:graphicData>
          </a:graphic>
        </xdr:graphicFrame>
      </mc:Choice>
      <mc:Fallback>
        <xdr:sp macro="" textlink="">
          <xdr:nvSpPr>
            <xdr:cNvPr id="0" name=""/>
            <xdr:cNvSpPr>
              <a:spLocks noTextEdit="1"/>
            </xdr:cNvSpPr>
          </xdr:nvSpPr>
          <xdr:spPr>
            <a:xfrm>
              <a:off x="3933825" y="8096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285750</xdr:colOff>
      <xdr:row>2</xdr:row>
      <xdr:rowOff>42862</xdr:rowOff>
    </xdr:from>
    <xdr:to>
      <xdr:col>9</xdr:col>
      <xdr:colOff>590550</xdr:colOff>
      <xdr:row>16</xdr:row>
      <xdr:rowOff>119062</xdr:rowOff>
    </xdr:to>
    <xdr:graphicFrame macro="">
      <xdr:nvGraphicFramePr>
        <xdr:cNvPr id="2" name="Chart 1">
          <a:extLst>
            <a:ext uri="{FF2B5EF4-FFF2-40B4-BE49-F238E27FC236}">
              <a16:creationId xmlns:a16="http://schemas.microsoft.com/office/drawing/2014/main" id="{2F9C8DD5-1C68-E2BF-88EB-C454099E1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12</xdr:col>
      <xdr:colOff>2443162</xdr:colOff>
      <xdr:row>16</xdr:row>
      <xdr:rowOff>90487</xdr:rowOff>
    </xdr:from>
    <xdr:to>
      <xdr:col>19</xdr:col>
      <xdr:colOff>128587</xdr:colOff>
      <xdr:row>30</xdr:row>
      <xdr:rowOff>166687</xdr:rowOff>
    </xdr:to>
    <xdr:graphicFrame macro="">
      <xdr:nvGraphicFramePr>
        <xdr:cNvPr id="3" name="Chart 2">
          <a:extLst>
            <a:ext uri="{FF2B5EF4-FFF2-40B4-BE49-F238E27FC236}">
              <a16:creationId xmlns:a16="http://schemas.microsoft.com/office/drawing/2014/main" id="{6B91E29F-0B1F-EE63-5114-CF01898EDA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4</xdr:row>
      <xdr:rowOff>28574</xdr:rowOff>
    </xdr:from>
    <xdr:to>
      <xdr:col>19</xdr:col>
      <xdr:colOff>398317</xdr:colOff>
      <xdr:row>7</xdr:row>
      <xdr:rowOff>133349</xdr:rowOff>
    </xdr:to>
    <xdr:sp macro="" textlink="">
      <xdr:nvSpPr>
        <xdr:cNvPr id="2" name="Rectangle: Rounded Corners 1">
          <a:extLst>
            <a:ext uri="{FF2B5EF4-FFF2-40B4-BE49-F238E27FC236}">
              <a16:creationId xmlns:a16="http://schemas.microsoft.com/office/drawing/2014/main" id="{27A3A6B8-1381-7658-FC8A-54BACB71EBAF}"/>
            </a:ext>
          </a:extLst>
        </xdr:cNvPr>
        <xdr:cNvSpPr/>
      </xdr:nvSpPr>
      <xdr:spPr>
        <a:xfrm>
          <a:off x="0" y="790574"/>
          <a:ext cx="12161692" cy="676275"/>
        </a:xfrm>
        <a:prstGeom prst="roundRect">
          <a:avLst>
            <a:gd name="adj" fmla="val 12442"/>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chemeClr val="tx2"/>
              </a:solidFill>
            </a:rPr>
            <a:t>Jumia</a:t>
          </a:r>
          <a:r>
            <a:rPr lang="en-US" sz="3200" b="1" baseline="0">
              <a:solidFill>
                <a:schemeClr val="tx2"/>
              </a:solidFill>
            </a:rPr>
            <a:t> Sales Dashboard</a:t>
          </a:r>
          <a:endParaRPr lang="en-US" sz="3200" b="1">
            <a:solidFill>
              <a:schemeClr val="tx2"/>
            </a:solidFill>
          </a:endParaRPr>
        </a:p>
      </xdr:txBody>
    </xdr:sp>
    <xdr:clientData/>
  </xdr:twoCellAnchor>
  <xdr:twoCellAnchor>
    <xdr:from>
      <xdr:col>0</xdr:col>
      <xdr:colOff>0</xdr:colOff>
      <xdr:row>7</xdr:row>
      <xdr:rowOff>27214</xdr:rowOff>
    </xdr:from>
    <xdr:to>
      <xdr:col>19</xdr:col>
      <xdr:colOff>467591</xdr:colOff>
      <xdr:row>48</xdr:row>
      <xdr:rowOff>9896</xdr:rowOff>
    </xdr:to>
    <xdr:grpSp>
      <xdr:nvGrpSpPr>
        <xdr:cNvPr id="16" name="Group 15">
          <a:extLst>
            <a:ext uri="{FF2B5EF4-FFF2-40B4-BE49-F238E27FC236}">
              <a16:creationId xmlns:a16="http://schemas.microsoft.com/office/drawing/2014/main" id="{28C89466-CE67-46CA-7DB2-55C0CA50AC00}"/>
            </a:ext>
          </a:extLst>
        </xdr:cNvPr>
        <xdr:cNvGrpSpPr/>
      </xdr:nvGrpSpPr>
      <xdr:grpSpPr>
        <a:xfrm>
          <a:off x="0" y="1360714"/>
          <a:ext cx="12802466" cy="8078932"/>
          <a:chOff x="0" y="571500"/>
          <a:chExt cx="12101698" cy="7793182"/>
        </a:xfrm>
      </xdr:grpSpPr>
      <xdr:sp macro="" textlink="">
        <xdr:nvSpPr>
          <xdr:cNvPr id="12" name="Rectangle: Rounded Corners 11">
            <a:extLst>
              <a:ext uri="{FF2B5EF4-FFF2-40B4-BE49-F238E27FC236}">
                <a16:creationId xmlns:a16="http://schemas.microsoft.com/office/drawing/2014/main" id="{C22B8DBF-C3CD-4C2D-8F98-30E28645E287}"/>
              </a:ext>
            </a:extLst>
          </xdr:cNvPr>
          <xdr:cNvSpPr/>
        </xdr:nvSpPr>
        <xdr:spPr>
          <a:xfrm>
            <a:off x="2183328" y="6321135"/>
            <a:ext cx="9797142" cy="1870365"/>
          </a:xfrm>
          <a:prstGeom prst="roundRect">
            <a:avLst>
              <a:gd name="adj" fmla="val 858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3200" b="1">
              <a:solidFill>
                <a:schemeClr val="tx2"/>
              </a:solidFill>
            </a:endParaRPr>
          </a:p>
        </xdr:txBody>
      </xdr:sp>
      <xdr:sp macro="" textlink="">
        <xdr:nvSpPr>
          <xdr:cNvPr id="4" name="Rectangle: Rounded Corners 3">
            <a:extLst>
              <a:ext uri="{FF2B5EF4-FFF2-40B4-BE49-F238E27FC236}">
                <a16:creationId xmlns:a16="http://schemas.microsoft.com/office/drawing/2014/main" id="{C66E7EE9-35C5-44CF-8778-72EF43B9B36A}"/>
              </a:ext>
            </a:extLst>
          </xdr:cNvPr>
          <xdr:cNvSpPr/>
        </xdr:nvSpPr>
        <xdr:spPr>
          <a:xfrm>
            <a:off x="0" y="705092"/>
            <a:ext cx="2165676" cy="7470873"/>
          </a:xfrm>
          <a:prstGeom prst="roundRect">
            <a:avLst>
              <a:gd name="adj" fmla="val 432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3200" b="1">
              <a:solidFill>
                <a:schemeClr val="tx2"/>
              </a:solidFill>
            </a:endParaRPr>
          </a:p>
        </xdr:txBody>
      </xdr:sp>
      <xdr:sp macro="" textlink="">
        <xdr:nvSpPr>
          <xdr:cNvPr id="5" name="Rectangle: Rounded Corners 4">
            <a:extLst>
              <a:ext uri="{FF2B5EF4-FFF2-40B4-BE49-F238E27FC236}">
                <a16:creationId xmlns:a16="http://schemas.microsoft.com/office/drawing/2014/main" id="{AC2811E4-B95B-41DF-96BD-E272257FCBDA}"/>
              </a:ext>
            </a:extLst>
          </xdr:cNvPr>
          <xdr:cNvSpPr/>
        </xdr:nvSpPr>
        <xdr:spPr>
          <a:xfrm>
            <a:off x="2200646" y="702759"/>
            <a:ext cx="4372840" cy="2501105"/>
          </a:xfrm>
          <a:prstGeom prst="roundRect">
            <a:avLst>
              <a:gd name="adj" fmla="val 421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3200" b="1">
              <a:solidFill>
                <a:schemeClr val="tx2"/>
              </a:solidFill>
            </a:endParaRPr>
          </a:p>
        </xdr:txBody>
      </xdr:sp>
      <xdr:sp macro="" textlink="">
        <xdr:nvSpPr>
          <xdr:cNvPr id="6" name="Rectangle: Rounded Corners 5">
            <a:extLst>
              <a:ext uri="{FF2B5EF4-FFF2-40B4-BE49-F238E27FC236}">
                <a16:creationId xmlns:a16="http://schemas.microsoft.com/office/drawing/2014/main" id="{32A43E73-EEF8-4F84-A647-075CE0037AED}"/>
              </a:ext>
            </a:extLst>
          </xdr:cNvPr>
          <xdr:cNvSpPr/>
        </xdr:nvSpPr>
        <xdr:spPr>
          <a:xfrm>
            <a:off x="6608124" y="702759"/>
            <a:ext cx="5393376" cy="2467705"/>
          </a:xfrm>
          <a:prstGeom prst="roundRect">
            <a:avLst>
              <a:gd name="adj" fmla="val 365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3200" b="1">
              <a:solidFill>
                <a:schemeClr val="tx2"/>
              </a:solidFill>
            </a:endParaRPr>
          </a:p>
        </xdr:txBody>
      </xdr:sp>
      <xdr:sp macro="" textlink="">
        <xdr:nvSpPr>
          <xdr:cNvPr id="7" name="Rectangle: Rounded Corners 6">
            <a:extLst>
              <a:ext uri="{FF2B5EF4-FFF2-40B4-BE49-F238E27FC236}">
                <a16:creationId xmlns:a16="http://schemas.microsoft.com/office/drawing/2014/main" id="{91622B2A-B729-4FF7-B5D7-3FEBA9EA1825}"/>
              </a:ext>
            </a:extLst>
          </xdr:cNvPr>
          <xdr:cNvSpPr/>
        </xdr:nvSpPr>
        <xdr:spPr>
          <a:xfrm>
            <a:off x="2200646" y="3255817"/>
            <a:ext cx="4401539" cy="2989862"/>
          </a:xfrm>
          <a:prstGeom prst="roundRect">
            <a:avLst>
              <a:gd name="adj" fmla="val 5810"/>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3200" b="1">
              <a:solidFill>
                <a:schemeClr val="tx2"/>
              </a:solidFill>
            </a:endParaRPr>
          </a:p>
        </xdr:txBody>
      </xdr:sp>
      <xdr:sp macro="" textlink="">
        <xdr:nvSpPr>
          <xdr:cNvPr id="8" name="Rectangle: Rounded Corners 7">
            <a:extLst>
              <a:ext uri="{FF2B5EF4-FFF2-40B4-BE49-F238E27FC236}">
                <a16:creationId xmlns:a16="http://schemas.microsoft.com/office/drawing/2014/main" id="{823D7EA0-4E74-488C-982B-B4C980EEEFB9}"/>
              </a:ext>
            </a:extLst>
          </xdr:cNvPr>
          <xdr:cNvSpPr/>
        </xdr:nvSpPr>
        <xdr:spPr>
          <a:xfrm>
            <a:off x="6647089" y="3227615"/>
            <a:ext cx="5354411" cy="3020785"/>
          </a:xfrm>
          <a:prstGeom prst="roundRect">
            <a:avLst>
              <a:gd name="adj" fmla="val 5810"/>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3200" b="1">
              <a:solidFill>
                <a:schemeClr val="tx2"/>
              </a:solidFill>
            </a:endParaRPr>
          </a:p>
        </xdr:txBody>
      </xdr:sp>
      <xdr:graphicFrame macro="">
        <xdr:nvGraphicFramePr>
          <xdr:cNvPr id="9" name="Chart 8">
            <a:extLst>
              <a:ext uri="{FF2B5EF4-FFF2-40B4-BE49-F238E27FC236}">
                <a16:creationId xmlns:a16="http://schemas.microsoft.com/office/drawing/2014/main" id="{E1664775-0856-42A7-A429-97793A6F6E15}"/>
              </a:ext>
            </a:extLst>
          </xdr:cNvPr>
          <xdr:cNvGraphicFramePr>
            <a:graphicFrameLocks/>
          </xdr:cNvGraphicFramePr>
        </xdr:nvGraphicFramePr>
        <xdr:xfrm>
          <a:off x="6822810" y="571500"/>
          <a:ext cx="4968179" cy="2655793"/>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0" name="Chart 9">
            <a:extLst>
              <a:ext uri="{FF2B5EF4-FFF2-40B4-BE49-F238E27FC236}">
                <a16:creationId xmlns:a16="http://schemas.microsoft.com/office/drawing/2014/main" id="{F3FF556B-9063-41E1-81CB-09C3E2AA36D5}"/>
              </a:ext>
            </a:extLst>
          </xdr:cNvPr>
          <xdr:cNvGraphicFramePr>
            <a:graphicFrameLocks/>
          </xdr:cNvGraphicFramePr>
        </xdr:nvGraphicFramePr>
        <xdr:xfrm>
          <a:off x="6573486" y="3031919"/>
          <a:ext cx="5528212" cy="328612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1" name="Chart 10">
            <a:extLst>
              <a:ext uri="{FF2B5EF4-FFF2-40B4-BE49-F238E27FC236}">
                <a16:creationId xmlns:a16="http://schemas.microsoft.com/office/drawing/2014/main" id="{15DE2F87-FBDD-47F0-858B-9C6A1BCC6A3E}"/>
              </a:ext>
            </a:extLst>
          </xdr:cNvPr>
          <xdr:cNvGraphicFramePr>
            <a:graphicFrameLocks/>
          </xdr:cNvGraphicFramePr>
        </xdr:nvGraphicFramePr>
        <xdr:xfrm>
          <a:off x="2709059" y="6130636"/>
          <a:ext cx="8977002" cy="2234046"/>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3" name="Chart 12">
            <a:extLst>
              <a:ext uri="{FF2B5EF4-FFF2-40B4-BE49-F238E27FC236}">
                <a16:creationId xmlns:a16="http://schemas.microsoft.com/office/drawing/2014/main" id="{5B553915-5323-4BD1-BBAF-AD2AAA8E2667}"/>
              </a:ext>
            </a:extLst>
          </xdr:cNvPr>
          <xdr:cNvGraphicFramePr>
            <a:graphicFrameLocks/>
          </xdr:cNvGraphicFramePr>
        </xdr:nvGraphicFramePr>
        <xdr:xfrm>
          <a:off x="2290948" y="3452499"/>
          <a:ext cx="4213266" cy="2629893"/>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4" name="Chart 13">
            <a:extLst>
              <a:ext uri="{FF2B5EF4-FFF2-40B4-BE49-F238E27FC236}">
                <a16:creationId xmlns:a16="http://schemas.microsoft.com/office/drawing/2014/main" id="{A3A1808B-CE0C-45A1-8F1F-F2EC8979A75B}"/>
              </a:ext>
            </a:extLst>
          </xdr:cNvPr>
          <xdr:cNvGraphicFramePr>
            <a:graphicFrameLocks/>
          </xdr:cNvGraphicFramePr>
        </xdr:nvGraphicFramePr>
        <xdr:xfrm>
          <a:off x="2339190" y="848591"/>
          <a:ext cx="4147705" cy="2303318"/>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44532</xdr:colOff>
      <xdr:row>8</xdr:row>
      <xdr:rowOff>136072</xdr:rowOff>
    </xdr:from>
    <xdr:to>
      <xdr:col>2</xdr:col>
      <xdr:colOff>286986</xdr:colOff>
      <xdr:row>18</xdr:row>
      <xdr:rowOff>149679</xdr:rowOff>
    </xdr:to>
    <mc:AlternateContent xmlns:mc="http://schemas.openxmlformats.org/markup-compatibility/2006">
      <mc:Choice xmlns:a14="http://schemas.microsoft.com/office/drawing/2010/main" Requires="a14">
        <xdr:graphicFrame macro="">
          <xdr:nvGraphicFramePr>
            <xdr:cNvPr id="19" name="Ctegorized Discount 1">
              <a:extLst>
                <a:ext uri="{FF2B5EF4-FFF2-40B4-BE49-F238E27FC236}">
                  <a16:creationId xmlns:a16="http://schemas.microsoft.com/office/drawing/2014/main" id="{26253DC8-9B75-485B-8190-E3DA06B31406}"/>
                </a:ext>
              </a:extLst>
            </xdr:cNvPr>
            <xdr:cNvGraphicFramePr/>
          </xdr:nvGraphicFramePr>
          <xdr:xfrm>
            <a:off x="0" y="0"/>
            <a:ext cx="0" cy="0"/>
          </xdr:xfrm>
          <a:graphic>
            <a:graphicData uri="http://schemas.microsoft.com/office/drawing/2010/slicer">
              <sle:slicer xmlns:sle="http://schemas.microsoft.com/office/drawing/2010/slicer" name="Ctegorized Discount 1"/>
            </a:graphicData>
          </a:graphic>
        </xdr:graphicFrame>
      </mc:Choice>
      <mc:Fallback>
        <xdr:sp macro="" textlink="">
          <xdr:nvSpPr>
            <xdr:cNvPr id="0" name=""/>
            <xdr:cNvSpPr>
              <a:spLocks noTextEdit="1"/>
            </xdr:cNvSpPr>
          </xdr:nvSpPr>
          <xdr:spPr>
            <a:xfrm>
              <a:off x="44532" y="1660072"/>
              <a:ext cx="2214129" cy="2204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51954</xdr:colOff>
      <xdr:row>21</xdr:row>
      <xdr:rowOff>165758</xdr:rowOff>
    </xdr:from>
    <xdr:to>
      <xdr:col>2</xdr:col>
      <xdr:colOff>173181</xdr:colOff>
      <xdr:row>30</xdr:row>
      <xdr:rowOff>121226</xdr:rowOff>
    </xdr:to>
    <mc:AlternateContent xmlns:mc="http://schemas.openxmlformats.org/markup-compatibility/2006">
      <mc:Choice xmlns:a14="http://schemas.microsoft.com/office/drawing/2010/main" Requires="a14">
        <xdr:graphicFrame macro="">
          <xdr:nvGraphicFramePr>
            <xdr:cNvPr id="20" name="Categorized rating">
              <a:extLst>
                <a:ext uri="{FF2B5EF4-FFF2-40B4-BE49-F238E27FC236}">
                  <a16:creationId xmlns:a16="http://schemas.microsoft.com/office/drawing/2014/main" id="{8EAD7195-E354-4D44-B45F-33671C7C29D7}"/>
                </a:ext>
              </a:extLst>
            </xdr:cNvPr>
            <xdr:cNvGraphicFramePr/>
          </xdr:nvGraphicFramePr>
          <xdr:xfrm>
            <a:off x="0" y="0"/>
            <a:ext cx="0" cy="0"/>
          </xdr:xfrm>
          <a:graphic>
            <a:graphicData uri="http://schemas.microsoft.com/office/drawing/2010/slicer">
              <sle:slicer xmlns:sle="http://schemas.microsoft.com/office/drawing/2010/slicer" name="Categorized rating"/>
            </a:graphicData>
          </a:graphic>
        </xdr:graphicFrame>
      </mc:Choice>
      <mc:Fallback>
        <xdr:sp macro="" textlink="">
          <xdr:nvSpPr>
            <xdr:cNvPr id="0" name=""/>
            <xdr:cNvSpPr>
              <a:spLocks noTextEdit="1"/>
            </xdr:cNvSpPr>
          </xdr:nvSpPr>
          <xdr:spPr>
            <a:xfrm>
              <a:off x="51954" y="4452008"/>
              <a:ext cx="2092902" cy="16699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10</xdr:col>
      <xdr:colOff>752475</xdr:colOff>
      <xdr:row>19</xdr:row>
      <xdr:rowOff>4762</xdr:rowOff>
    </xdr:from>
    <xdr:to>
      <xdr:col>12</xdr:col>
      <xdr:colOff>3952875</xdr:colOff>
      <xdr:row>33</xdr:row>
      <xdr:rowOff>80962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130AFD9-07BE-AD94-3FBD-CFAB326455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5640050" y="362426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3973285</xdr:colOff>
      <xdr:row>19</xdr:row>
      <xdr:rowOff>27214</xdr:rowOff>
    </xdr:from>
    <xdr:to>
      <xdr:col>16</xdr:col>
      <xdr:colOff>449035</xdr:colOff>
      <xdr:row>33</xdr:row>
      <xdr:rowOff>92529</xdr:rowOff>
    </xdr:to>
    <xdr:graphicFrame macro="">
      <xdr:nvGraphicFramePr>
        <xdr:cNvPr id="4" name="Chart 3">
          <a:extLst>
            <a:ext uri="{FF2B5EF4-FFF2-40B4-BE49-F238E27FC236}">
              <a16:creationId xmlns:a16="http://schemas.microsoft.com/office/drawing/2014/main" id="{FE9DCC3E-2295-4472-E040-8A9B7E74B4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X JONES" refreshedDate="45770.635165624997" createdVersion="8" refreshedVersion="8" minRefreshableVersion="3" recordCount="112" xr:uid="{EF40275E-75F7-4DEA-86A2-B2CBAE60EA52}">
  <cacheSource type="worksheet">
    <worksheetSource name="Table2"/>
  </cacheSource>
  <cacheFields count="10">
    <cacheField name="Product" numFmtId="0">
      <sharedItems count="109">
        <s v="115  Piece Set Of Multifunctional Precision Screwdrivers"/>
        <s v="Metal Decorative Hooks Key Hangers Entryway Wall Hooks Towel Hooks - Home"/>
        <s v="Portable Mini Cordless Car Vacuum Cleaner - Blue"/>
        <s v="Weighing Scale Digital Bathroom Body Fat Scale USB-Black"/>
        <s v="Portable Home Small Air Humidifier 3-Speed Fan -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 68kg Max"/>
        <s v="LED Wall Digital Alarm Clock Study Home 12 / 24H Clock Calendar"/>
        <s v="3D Waterproof EVA Plastic Shower Curtain 1.8*2Mtrs"/>
        <s v="3PCS Single Head Knitting Crochet Sweater Needle Set"/>
        <s v="4pcs Bathroom/Kitchen Towel Rack,Roll Paper Holder,Towel Bars,Hook"/>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MultiFunctional Storage Rack Multi-layer Bookshelf"/>
        <s v="Exfoliate And Exfoliate Face Towel - Black"/>
        <s v="12 Litre Insulated Lunch Box Grey"/>
        <s v="LED Eye Protection  Desk Lamp , Study, Reading, USB Fan - Double Pen Holder"/>
        <s v="53Pcs/Set Yarn Knitting Crochet Hooks With Bag - Fortune Cat"/>
        <s v="53 Pieces/Set Yarn Knitting Crochet Hooks With Bag - Pansies"/>
        <s v="DIY File Folder, Office Drawer File Holder, Pen Holder, Desktop Storage Rack"/>
        <s v="Classic Black Cat Cotton Hemp Pillow Case For Home Car"/>
        <s v="Punch-free Great Load Bearing Bathroom Storage Rack Wall Shelf-White"/>
        <s v="1/2/3 Seater Elastic Sofa Cover,Living Room/Home Decor Chair Cover-Grey"/>
        <s v="LASA Stainless Steel Double Wall Mount Soap Dispenser -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 UK - Yellow/Black"/>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2PCS/LOT Solar LED Outdoor Intelligent Light Controlled Wall Lamp"/>
        <s v="3PCS Rotary Scraper Thermomix For Kitchen"/>
        <s v="Cushion Silicone Butt Cushion Summer Ice Cushion Honeycomb Gel Cushion"/>
        <s v="7PCS Silicone Thumb Knife Finger Protector Vegetable Harvesting Knife"/>
        <s v="Memory Foam Neck Pillow Cover, With Pillow Core - 50*30cm"/>
        <s v="Bedroom Simple Floor Hanging Clothes Rack Single Pole Hat Rack - White"/>
        <s v="5m Waterproof Spherical LED String Lights Outdoor Ball Chain Lights Party Lighting Decoration Adjustable"/>
        <s v="2 Pairs Cowhide Split Leather Work Gloves.32â„‰ Or Above Welding Gloves"/>
        <s v="Household Pineapple Peeler Peeler"/>
        <s v="Office Chair Lumbar Back Support Spine Posture Correction Pillow Car Cushion"/>
        <s v="Cartoon Car Decoration Cute Individuality For Car Home Desk"/>
        <s v="Outdoor Portable Water Bottle With Medicine Box - 600ML -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Konka Healty Electric Kettle, 24-hour Heat Preservation,1.5L,800W, White"/>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Wall-mounted Sticker Punch-free Plug Fixer"/>
        <s v="Black Simple Water Cup Wine Coaster Anti Slip Absorbent"/>
      </sharedItems>
    </cacheField>
    <cacheField name="Current price" numFmtId="2">
      <sharedItems containsSemiMixedTypes="0" containsString="0" containsNumber="1" containsInteger="1" minValue="38" maxValue="3750"/>
    </cacheField>
    <cacheField name="old price" numFmtId="2">
      <sharedItems containsSemiMixedTypes="0" containsString="0" containsNumber="1" containsInteger="1" minValue="80" maxValue="6143"/>
    </cacheField>
    <cacheField name="Absolute Discount" numFmtId="2">
      <sharedItems containsSemiMixedTypes="0" containsString="0" containsNumber="1" containsInteger="1" minValue="24" maxValue="2585"/>
    </cacheField>
    <cacheField name="Discount" numFmtId="9">
      <sharedItems containsSemiMixedTypes="0" containsString="0" containsNumber="1" minValue="0.01" maxValue="0.64" count="46">
        <n v="0.38"/>
        <n v="0.47"/>
        <n v="0.25"/>
        <n v="0.37"/>
        <n v="0.26"/>
        <n v="0.09"/>
        <n v="0.24"/>
        <n v="0.55000000000000004"/>
        <n v="0.45"/>
        <n v="0.2"/>
        <n v="0.34"/>
        <n v="0.42"/>
        <n v="0.33"/>
        <n v="0.51"/>
        <n v="0.46"/>
        <n v="0.49"/>
        <n v="0.19"/>
        <n v="0.53"/>
        <n v="0.35"/>
        <n v="0.23"/>
        <n v="0.54"/>
        <n v="0.18"/>
        <n v="0.32"/>
        <n v="0.3"/>
        <n v="0.52"/>
        <n v="0.48"/>
        <n v="0.27"/>
        <n v="0.4"/>
        <n v="0.41"/>
        <n v="0.5"/>
        <n v="0.02"/>
        <n v="0.61"/>
        <n v="0.22"/>
        <n v="0.03"/>
        <n v="0.13"/>
        <n v="0.39"/>
        <n v="0.28999999999999998"/>
        <n v="0.43"/>
        <n v="0.04"/>
        <n v="0.36"/>
        <n v="0.14000000000000001"/>
        <n v="0.11"/>
        <n v="0.08"/>
        <n v="0.21"/>
        <n v="0.01"/>
        <n v="0.64"/>
      </sharedItems>
    </cacheField>
    <cacheField name="Ctegorized Discount" numFmtId="9">
      <sharedItems count="3">
        <s v="Medium Discount"/>
        <s v="High Discount"/>
        <s v="Low Discount"/>
      </sharedItems>
    </cacheField>
    <cacheField name="Review" numFmtId="0">
      <sharedItems containsSemiMixedTypes="0" containsString="0" containsNumber="1" containsInteger="1" minValue="0" maxValue="69" count="24">
        <n v="2"/>
        <n v="14"/>
        <n v="24"/>
        <n v="7"/>
        <n v="5"/>
        <n v="15"/>
        <n v="55"/>
        <n v="12"/>
        <n v="39"/>
        <n v="6"/>
        <n v="9"/>
        <n v="3"/>
        <n v="44"/>
        <n v="13"/>
        <n v="0"/>
        <n v="49"/>
        <n v="20"/>
        <n v="32"/>
        <n v="1"/>
        <n v="36"/>
        <n v="10"/>
        <n v="69"/>
        <n v="16"/>
        <n v="17"/>
      </sharedItems>
    </cacheField>
    <cacheField name="Rating" numFmtId="0">
      <sharedItems containsSemiMixedTypes="0" containsString="0" containsNumber="1" minValue="0" maxValue="5"/>
    </cacheField>
    <cacheField name="Categorized rating" numFmtId="0">
      <sharedItems count="3">
        <s v="Excellent"/>
        <s v="Average"/>
        <s v="Poor"/>
      </sharedItems>
    </cacheField>
    <cacheField name="Ratingd" numFmtId="0">
      <sharedItems/>
    </cacheField>
  </cacheFields>
  <extLst>
    <ext xmlns:x14="http://schemas.microsoft.com/office/spreadsheetml/2009/9/main" uri="{725AE2AE-9491-48be-B2B4-4EB974FC3084}">
      <x14:pivotCacheDefinition pivotCacheId="14831983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x v="0"/>
    <n v="950"/>
    <n v="1525"/>
    <n v="575"/>
    <x v="0"/>
    <x v="0"/>
    <x v="0"/>
    <n v="4.5"/>
    <x v="0"/>
    <s v="4.5 out of 5"/>
  </r>
  <r>
    <x v="1"/>
    <n v="527"/>
    <n v="999"/>
    <n v="472"/>
    <x v="1"/>
    <x v="1"/>
    <x v="1"/>
    <n v="4.0999999999999996"/>
    <x v="1"/>
    <s v="4.1 out of 5"/>
  </r>
  <r>
    <x v="2"/>
    <n v="2199"/>
    <n v="2923"/>
    <n v="724"/>
    <x v="2"/>
    <x v="0"/>
    <x v="2"/>
    <n v="4.5999999999999996"/>
    <x v="0"/>
    <s v="4.6 out of 5"/>
  </r>
  <r>
    <x v="3"/>
    <n v="1580"/>
    <n v="2499"/>
    <n v="919"/>
    <x v="3"/>
    <x v="0"/>
    <x v="3"/>
    <n v="4.7"/>
    <x v="0"/>
    <s v="4.7 out of 5"/>
  </r>
  <r>
    <x v="4"/>
    <n v="1740"/>
    <n v="2356"/>
    <n v="616"/>
    <x v="4"/>
    <x v="0"/>
    <x v="4"/>
    <n v="4.8"/>
    <x v="0"/>
    <s v="4.8 out of 5"/>
  </r>
  <r>
    <x v="5"/>
    <n v="2999"/>
    <n v="3290"/>
    <n v="291"/>
    <x v="5"/>
    <x v="2"/>
    <x v="5"/>
    <n v="4"/>
    <x v="1"/>
    <s v="4 out of 5"/>
  </r>
  <r>
    <x v="6"/>
    <n v="2319"/>
    <n v="3032"/>
    <n v="713"/>
    <x v="6"/>
    <x v="0"/>
    <x v="6"/>
    <n v="4.5999999999999996"/>
    <x v="0"/>
    <s v="4.6 out of 5"/>
  </r>
  <r>
    <x v="7"/>
    <n v="988"/>
    <n v="1580"/>
    <n v="592"/>
    <x v="3"/>
    <x v="0"/>
    <x v="0"/>
    <n v="4"/>
    <x v="1"/>
    <s v="4 out of 5"/>
  </r>
  <r>
    <x v="8"/>
    <n v="1274"/>
    <n v="2800"/>
    <n v="1526"/>
    <x v="7"/>
    <x v="1"/>
    <x v="4"/>
    <n v="4.8"/>
    <x v="0"/>
    <s v="4.8 out of 5"/>
  </r>
  <r>
    <x v="9"/>
    <n v="1600"/>
    <n v="2929"/>
    <n v="1329"/>
    <x v="8"/>
    <x v="1"/>
    <x v="4"/>
    <n v="3.8"/>
    <x v="1"/>
    <s v="3.8 out of 5"/>
  </r>
  <r>
    <x v="10"/>
    <n v="799"/>
    <n v="999"/>
    <n v="200"/>
    <x v="9"/>
    <x v="1"/>
    <x v="7"/>
    <n v="4.0999999999999996"/>
    <x v="1"/>
    <s v="4.1 out of 5"/>
  </r>
  <r>
    <x v="11"/>
    <n v="990"/>
    <n v="1500"/>
    <n v="510"/>
    <x v="10"/>
    <x v="0"/>
    <x v="8"/>
    <n v="4.7"/>
    <x v="0"/>
    <s v="4.7 out of 5"/>
  </r>
  <r>
    <x v="12"/>
    <n v="552"/>
    <n v="1035"/>
    <n v="483"/>
    <x v="1"/>
    <x v="1"/>
    <x v="7"/>
    <n v="4.8"/>
    <x v="0"/>
    <s v="4.8 out of 5"/>
  </r>
  <r>
    <x v="13"/>
    <n v="501"/>
    <n v="860"/>
    <n v="359"/>
    <x v="11"/>
    <x v="1"/>
    <x v="9"/>
    <n v="4.5"/>
    <x v="0"/>
    <s v="4.5 out of 5"/>
  </r>
  <r>
    <x v="14"/>
    <n v="1680"/>
    <n v="2499"/>
    <n v="819"/>
    <x v="12"/>
    <x v="0"/>
    <x v="10"/>
    <n v="4.2"/>
    <x v="1"/>
    <s v="4.2 out of 5"/>
  </r>
  <r>
    <x v="15"/>
    <n v="332"/>
    <n v="684"/>
    <n v="352"/>
    <x v="13"/>
    <x v="1"/>
    <x v="0"/>
    <n v="5"/>
    <x v="0"/>
    <s v="5 out of 5"/>
  </r>
  <r>
    <x v="16"/>
    <n v="195"/>
    <n v="360"/>
    <n v="165"/>
    <x v="14"/>
    <x v="1"/>
    <x v="0"/>
    <n v="5"/>
    <x v="0"/>
    <s v="5 out of 5"/>
  </r>
  <r>
    <x v="17"/>
    <n v="2025"/>
    <n v="3971"/>
    <n v="1946"/>
    <x v="15"/>
    <x v="1"/>
    <x v="11"/>
    <n v="5"/>
    <x v="0"/>
    <s v="5 out of 5"/>
  </r>
  <r>
    <x v="18"/>
    <n v="2999"/>
    <n v="3699"/>
    <n v="700"/>
    <x v="16"/>
    <x v="2"/>
    <x v="4"/>
    <n v="4.5999999999999996"/>
    <x v="0"/>
    <s v="4.6 out of 5"/>
  </r>
  <r>
    <x v="19"/>
    <n v="998"/>
    <n v="1966"/>
    <n v="968"/>
    <x v="15"/>
    <x v="1"/>
    <x v="12"/>
    <n v="4.5999999999999996"/>
    <x v="0"/>
    <s v="4.6 out of 5"/>
  </r>
  <r>
    <x v="20"/>
    <n v="38"/>
    <n v="80"/>
    <n v="42"/>
    <x v="17"/>
    <x v="1"/>
    <x v="13"/>
    <n v="3.3"/>
    <x v="1"/>
    <s v="3.3 out of 5"/>
  </r>
  <r>
    <x v="21"/>
    <n v="1860"/>
    <n v="3220"/>
    <n v="1360"/>
    <x v="11"/>
    <x v="1"/>
    <x v="14"/>
    <n v="0"/>
    <x v="2"/>
    <s v="Not rated"/>
  </r>
  <r>
    <x v="22"/>
    <n v="880"/>
    <n v="1350"/>
    <n v="470"/>
    <x v="18"/>
    <x v="0"/>
    <x v="9"/>
    <n v="4"/>
    <x v="1"/>
    <s v="4 out of 5"/>
  </r>
  <r>
    <x v="23"/>
    <n v="1650"/>
    <n v="2150"/>
    <n v="500"/>
    <x v="19"/>
    <x v="0"/>
    <x v="1"/>
    <n v="4.4000000000000004"/>
    <x v="1"/>
    <s v="4.4 out of 5"/>
  </r>
  <r>
    <x v="24"/>
    <n v="2048"/>
    <n v="4500"/>
    <n v="2452"/>
    <x v="20"/>
    <x v="1"/>
    <x v="3"/>
    <n v="4.3"/>
    <x v="1"/>
    <s v="4.3 out of 5"/>
  </r>
  <r>
    <x v="25"/>
    <n v="420"/>
    <n v="647"/>
    <n v="227"/>
    <x v="18"/>
    <x v="0"/>
    <x v="15"/>
    <n v="4.5999999999999996"/>
    <x v="0"/>
    <s v="4.6 out of 5"/>
  </r>
  <r>
    <x v="26"/>
    <n v="2880"/>
    <n v="3520"/>
    <n v="640"/>
    <x v="21"/>
    <x v="2"/>
    <x v="7"/>
    <n v="3.8"/>
    <x v="1"/>
    <s v="3.8 out of 5"/>
  </r>
  <r>
    <x v="27"/>
    <n v="1350"/>
    <n v="1990"/>
    <n v="640"/>
    <x v="22"/>
    <x v="0"/>
    <x v="13"/>
    <n v="3.8"/>
    <x v="1"/>
    <s v="3.8 out of 5"/>
  </r>
  <r>
    <x v="28"/>
    <n v="1758"/>
    <n v="2499"/>
    <n v="741"/>
    <x v="23"/>
    <x v="0"/>
    <x v="16"/>
    <n v="4.0999999999999996"/>
    <x v="1"/>
    <s v="4.1 out of 5"/>
  </r>
  <r>
    <x v="29"/>
    <n v="2200"/>
    <n v="4080"/>
    <n v="1880"/>
    <x v="14"/>
    <x v="1"/>
    <x v="14"/>
    <n v="0"/>
    <x v="2"/>
    <s v="Not rated"/>
  </r>
  <r>
    <x v="30"/>
    <n v="185"/>
    <n v="382"/>
    <n v="197"/>
    <x v="24"/>
    <x v="1"/>
    <x v="10"/>
    <n v="4.3"/>
    <x v="1"/>
    <s v="4.3 out of 5"/>
  </r>
  <r>
    <x v="31"/>
    <n v="980"/>
    <n v="1490"/>
    <n v="510"/>
    <x v="10"/>
    <x v="0"/>
    <x v="7"/>
    <n v="4.7"/>
    <x v="0"/>
    <s v="4.7 out of 5"/>
  </r>
  <r>
    <x v="32"/>
    <n v="1820"/>
    <n v="3490"/>
    <n v="1670"/>
    <x v="25"/>
    <x v="1"/>
    <x v="10"/>
    <n v="4.3"/>
    <x v="1"/>
    <s v="4.3 out of 5"/>
  </r>
  <r>
    <x v="33"/>
    <n v="1940"/>
    <n v="2650"/>
    <n v="710"/>
    <x v="26"/>
    <x v="0"/>
    <x v="16"/>
    <n v="4.7"/>
    <x v="0"/>
    <s v="4.7 out of 5"/>
  </r>
  <r>
    <x v="34"/>
    <n v="1980"/>
    <n v="2699"/>
    <n v="719"/>
    <x v="26"/>
    <x v="0"/>
    <x v="17"/>
    <n v="4.5"/>
    <x v="0"/>
    <s v="4.5 out of 5"/>
  </r>
  <r>
    <x v="35"/>
    <n v="1620"/>
    <n v="2690"/>
    <n v="1070"/>
    <x v="27"/>
    <x v="1"/>
    <x v="18"/>
    <n v="5"/>
    <x v="0"/>
    <s v="5 out of 5"/>
  </r>
  <r>
    <x v="36"/>
    <n v="171"/>
    <n v="360"/>
    <n v="189"/>
    <x v="17"/>
    <x v="1"/>
    <x v="0"/>
    <n v="5"/>
    <x v="0"/>
    <s v="5 out of 5"/>
  </r>
  <r>
    <x v="37"/>
    <n v="389"/>
    <n v="656"/>
    <n v="267"/>
    <x v="28"/>
    <x v="1"/>
    <x v="19"/>
    <n v="4.3"/>
    <x v="1"/>
    <s v="4.3 out of 5"/>
  </r>
  <r>
    <x v="38"/>
    <n v="1800"/>
    <n v="2700"/>
    <n v="900"/>
    <x v="0"/>
    <x v="0"/>
    <x v="0"/>
    <n v="4.5"/>
    <x v="0"/>
    <s v="4.5 out of 5"/>
  </r>
  <r>
    <x v="39"/>
    <n v="2750"/>
    <n v="4471"/>
    <n v="1721"/>
    <x v="0"/>
    <x v="0"/>
    <x v="14"/>
    <n v="0"/>
    <x v="2"/>
    <s v="Not rated"/>
  </r>
  <r>
    <x v="40"/>
    <n v="475"/>
    <n v="931"/>
    <n v="456"/>
    <x v="15"/>
    <x v="1"/>
    <x v="14"/>
    <n v="0"/>
    <x v="2"/>
    <s v="Not rated"/>
  </r>
  <r>
    <x v="41"/>
    <n v="238"/>
    <n v="476"/>
    <n v="238"/>
    <x v="29"/>
    <x v="1"/>
    <x v="14"/>
    <n v="0"/>
    <x v="2"/>
    <s v="Not rated"/>
  </r>
  <r>
    <x v="42"/>
    <n v="610"/>
    <n v="1060"/>
    <n v="450"/>
    <x v="11"/>
    <x v="1"/>
    <x v="14"/>
    <n v="0"/>
    <x v="2"/>
    <s v="Not rated"/>
  </r>
  <r>
    <x v="43"/>
    <n v="2132"/>
    <n v="2169"/>
    <n v="37"/>
    <x v="30"/>
    <x v="2"/>
    <x v="14"/>
    <n v="0"/>
    <x v="2"/>
    <s v="Not rated"/>
  </r>
  <r>
    <x v="44"/>
    <n v="999"/>
    <n v="2000"/>
    <n v="1001"/>
    <x v="29"/>
    <x v="1"/>
    <x v="14"/>
    <n v="0"/>
    <x v="2"/>
    <s v="Not rated"/>
  </r>
  <r>
    <x v="45"/>
    <n v="1190"/>
    <n v="1785"/>
    <n v="595"/>
    <x v="12"/>
    <x v="0"/>
    <x v="14"/>
    <n v="0"/>
    <x v="2"/>
    <s v="Not rated"/>
  </r>
  <r>
    <x v="46"/>
    <n v="671"/>
    <n v="1316"/>
    <n v="645"/>
    <x v="15"/>
    <x v="1"/>
    <x v="14"/>
    <n v="0"/>
    <x v="2"/>
    <s v="Not rated"/>
  </r>
  <r>
    <x v="47"/>
    <n v="1200"/>
    <n v="1950"/>
    <n v="750"/>
    <x v="0"/>
    <x v="0"/>
    <x v="14"/>
    <n v="0"/>
    <x v="2"/>
    <s v="Not rated"/>
  </r>
  <r>
    <x v="48"/>
    <n v="199"/>
    <n v="504"/>
    <n v="305"/>
    <x v="31"/>
    <x v="1"/>
    <x v="14"/>
    <n v="0"/>
    <x v="2"/>
    <s v="Not rated"/>
  </r>
  <r>
    <x v="49"/>
    <n v="299"/>
    <n v="600"/>
    <n v="301"/>
    <x v="29"/>
    <x v="1"/>
    <x v="14"/>
    <n v="0"/>
    <x v="2"/>
    <s v="Not rated"/>
  </r>
  <r>
    <x v="50"/>
    <n v="1660"/>
    <n v="1699"/>
    <n v="39"/>
    <x v="30"/>
    <x v="2"/>
    <x v="14"/>
    <n v="0"/>
    <x v="2"/>
    <s v="Not rated"/>
  </r>
  <r>
    <x v="51"/>
    <n v="299"/>
    <n v="384"/>
    <n v="85"/>
    <x v="32"/>
    <x v="0"/>
    <x v="14"/>
    <n v="0"/>
    <x v="2"/>
    <s v="Not rated"/>
  </r>
  <r>
    <x v="52"/>
    <n v="1459"/>
    <n v="1499"/>
    <n v="40"/>
    <x v="33"/>
    <x v="2"/>
    <x v="14"/>
    <n v="0"/>
    <x v="2"/>
    <s v="Not rated"/>
  </r>
  <r>
    <x v="53"/>
    <n v="799"/>
    <n v="1343"/>
    <n v="544"/>
    <x v="28"/>
    <x v="1"/>
    <x v="14"/>
    <n v="0"/>
    <x v="2"/>
    <s v="Not rated"/>
  </r>
  <r>
    <x v="54"/>
    <n v="499"/>
    <n v="900"/>
    <n v="401"/>
    <x v="8"/>
    <x v="1"/>
    <x v="14"/>
    <n v="0"/>
    <x v="2"/>
    <s v="Not rated"/>
  </r>
  <r>
    <x v="55"/>
    <n v="699"/>
    <n v="1343"/>
    <n v="644"/>
    <x v="25"/>
    <x v="1"/>
    <x v="14"/>
    <n v="0"/>
    <x v="2"/>
    <s v="Not rated"/>
  </r>
  <r>
    <x v="56"/>
    <n v="799"/>
    <n v="1567"/>
    <n v="768"/>
    <x v="15"/>
    <x v="1"/>
    <x v="14"/>
    <n v="0"/>
    <x v="2"/>
    <s v="Not rated"/>
  </r>
  <r>
    <x v="57"/>
    <n v="2799"/>
    <n v="3810"/>
    <n v="1011"/>
    <x v="26"/>
    <x v="0"/>
    <x v="14"/>
    <n v="0"/>
    <x v="2"/>
    <s v="Not rated"/>
  </r>
  <r>
    <x v="54"/>
    <n v="399"/>
    <n v="896"/>
    <n v="497"/>
    <x v="7"/>
    <x v="1"/>
    <x v="14"/>
    <n v="0"/>
    <x v="2"/>
    <s v="Not rated"/>
  </r>
  <r>
    <x v="58"/>
    <n v="2170"/>
    <n v="2500"/>
    <n v="330"/>
    <x v="34"/>
    <x v="2"/>
    <x v="9"/>
    <n v="2.5"/>
    <x v="2"/>
    <s v="2.5 out of 5"/>
  </r>
  <r>
    <x v="59"/>
    <n v="458"/>
    <n v="986"/>
    <n v="528"/>
    <x v="20"/>
    <x v="1"/>
    <x v="20"/>
    <n v="3"/>
    <x v="0"/>
    <s v="3 out of 5"/>
  </r>
  <r>
    <x v="60"/>
    <n v="2115"/>
    <n v="4700"/>
    <n v="2585"/>
    <x v="7"/>
    <x v="1"/>
    <x v="13"/>
    <n v="2.1"/>
    <x v="2"/>
    <s v="2.1 out of 5"/>
  </r>
  <r>
    <x v="61"/>
    <n v="445"/>
    <n v="873"/>
    <n v="428"/>
    <x v="15"/>
    <x v="1"/>
    <x v="21"/>
    <n v="2.8"/>
    <x v="2"/>
    <s v="2.8 out of 5"/>
  </r>
  <r>
    <x v="62"/>
    <n v="325"/>
    <n v="680"/>
    <n v="355"/>
    <x v="24"/>
    <x v="1"/>
    <x v="5"/>
    <n v="2.7"/>
    <x v="2"/>
    <s v="2.7 out of 5"/>
  </r>
  <r>
    <x v="63"/>
    <n v="1220"/>
    <n v="1555"/>
    <n v="335"/>
    <x v="32"/>
    <x v="0"/>
    <x v="22"/>
    <n v="2.9"/>
    <x v="2"/>
    <s v="2.9 out of 5"/>
  </r>
  <r>
    <x v="64"/>
    <n v="990"/>
    <n v="1814"/>
    <n v="824"/>
    <x v="8"/>
    <x v="1"/>
    <x v="9"/>
    <n v="2.2000000000000002"/>
    <x v="2"/>
    <s v="2.2 out of 5"/>
  </r>
  <r>
    <x v="65"/>
    <n v="1000"/>
    <n v="2000"/>
    <n v="1000"/>
    <x v="29"/>
    <x v="1"/>
    <x v="3"/>
    <n v="2.2999999999999998"/>
    <x v="2"/>
    <s v="2.3 out of 5"/>
  </r>
  <r>
    <x v="66"/>
    <n v="3750"/>
    <n v="6143"/>
    <n v="2393"/>
    <x v="35"/>
    <x v="0"/>
    <x v="4"/>
    <n v="3"/>
    <x v="0"/>
    <s v="3 out of 5"/>
  </r>
  <r>
    <x v="67"/>
    <n v="382"/>
    <n v="700"/>
    <n v="318"/>
    <x v="8"/>
    <x v="1"/>
    <x v="23"/>
    <n v="2.6"/>
    <x v="2"/>
    <s v="2.6 out of 5"/>
  </r>
  <r>
    <x v="68"/>
    <n v="2300"/>
    <n v="3240"/>
    <n v="940"/>
    <x v="36"/>
    <x v="0"/>
    <x v="4"/>
    <n v="3"/>
    <x v="0"/>
    <s v="3 out of 5"/>
  </r>
  <r>
    <x v="69"/>
    <n v="345"/>
    <n v="602"/>
    <n v="257"/>
    <x v="37"/>
    <x v="1"/>
    <x v="9"/>
    <n v="2.2999999999999998"/>
    <x v="2"/>
    <s v="2.3 out of 5"/>
  </r>
  <r>
    <x v="70"/>
    <n v="509"/>
    <n v="899"/>
    <n v="390"/>
    <x v="37"/>
    <x v="1"/>
    <x v="4"/>
    <n v="3"/>
    <x v="0"/>
    <s v="3 out of 5"/>
  </r>
  <r>
    <x v="71"/>
    <n v="968"/>
    <n v="1814"/>
    <n v="846"/>
    <x v="1"/>
    <x v="1"/>
    <x v="9"/>
    <n v="2.2000000000000002"/>
    <x v="2"/>
    <s v="2.2 out of 5"/>
  </r>
  <r>
    <x v="72"/>
    <n v="1570"/>
    <n v="2988"/>
    <n v="1418"/>
    <x v="1"/>
    <x v="1"/>
    <x v="3"/>
    <n v="2.1"/>
    <x v="2"/>
    <s v="2.1 out of 5"/>
  </r>
  <r>
    <x v="73"/>
    <n v="790"/>
    <n v="1485"/>
    <n v="695"/>
    <x v="1"/>
    <x v="1"/>
    <x v="14"/>
    <n v="0"/>
    <x v="2"/>
    <s v="Not rated"/>
  </r>
  <r>
    <x v="74"/>
    <n v="690"/>
    <n v="1200"/>
    <n v="510"/>
    <x v="37"/>
    <x v="1"/>
    <x v="14"/>
    <n v="0"/>
    <x v="2"/>
    <s v="Not rated"/>
  </r>
  <r>
    <x v="75"/>
    <n v="1732"/>
    <n v="1799"/>
    <n v="67"/>
    <x v="38"/>
    <x v="2"/>
    <x v="14"/>
    <n v="0"/>
    <x v="2"/>
    <s v="Not rated"/>
  </r>
  <r>
    <x v="76"/>
    <n v="230"/>
    <n v="450"/>
    <n v="220"/>
    <x v="15"/>
    <x v="1"/>
    <x v="14"/>
    <n v="0"/>
    <x v="2"/>
    <s v="Not rated"/>
  </r>
  <r>
    <x v="77"/>
    <n v="1189"/>
    <n v="2199"/>
    <n v="1010"/>
    <x v="14"/>
    <x v="1"/>
    <x v="18"/>
    <n v="3"/>
    <x v="0"/>
    <s v="3 out of 5"/>
  </r>
  <r>
    <x v="78"/>
    <n v="979"/>
    <n v="1920"/>
    <n v="941"/>
    <x v="15"/>
    <x v="1"/>
    <x v="18"/>
    <n v="5"/>
    <x v="0"/>
    <s v="5 out of 5"/>
  </r>
  <r>
    <x v="79"/>
    <n v="1460"/>
    <n v="2290"/>
    <n v="830"/>
    <x v="39"/>
    <x v="0"/>
    <x v="14"/>
    <n v="0"/>
    <x v="2"/>
    <s v="Not rated"/>
  </r>
  <r>
    <x v="80"/>
    <n v="1666"/>
    <n v="1699"/>
    <n v="33"/>
    <x v="30"/>
    <x v="2"/>
    <x v="14"/>
    <n v="0"/>
    <x v="2"/>
    <s v="Not rated"/>
  </r>
  <r>
    <x v="81"/>
    <n v="330"/>
    <n v="647"/>
    <n v="317"/>
    <x v="15"/>
    <x v="1"/>
    <x v="18"/>
    <n v="4"/>
    <x v="1"/>
    <s v="4 out of 5"/>
  </r>
  <r>
    <x v="48"/>
    <n v="176"/>
    <n v="345"/>
    <n v="169"/>
    <x v="15"/>
    <x v="1"/>
    <x v="14"/>
    <n v="0"/>
    <x v="2"/>
    <s v="Not rated"/>
  </r>
  <r>
    <x v="82"/>
    <n v="1466"/>
    <n v="1699"/>
    <n v="233"/>
    <x v="40"/>
    <x v="2"/>
    <x v="14"/>
    <n v="0"/>
    <x v="2"/>
    <s v="Not rated"/>
  </r>
  <r>
    <x v="83"/>
    <n v="274"/>
    <n v="537"/>
    <n v="263"/>
    <x v="15"/>
    <x v="1"/>
    <x v="14"/>
    <n v="0"/>
    <x v="2"/>
    <s v="Not rated"/>
  </r>
  <r>
    <x v="84"/>
    <n v="799"/>
    <n v="900"/>
    <n v="101"/>
    <x v="41"/>
    <x v="2"/>
    <x v="14"/>
    <n v="0"/>
    <x v="2"/>
    <s v="Not rated"/>
  </r>
  <r>
    <x v="56"/>
    <n v="657"/>
    <n v="1288"/>
    <n v="631"/>
    <x v="15"/>
    <x v="1"/>
    <x v="14"/>
    <n v="0"/>
    <x v="2"/>
    <s v="Not rated"/>
  </r>
  <r>
    <x v="85"/>
    <n v="1468"/>
    <n v="1699"/>
    <n v="231"/>
    <x v="40"/>
    <x v="2"/>
    <x v="14"/>
    <n v="0"/>
    <x v="2"/>
    <s v="Not rated"/>
  </r>
  <r>
    <x v="86"/>
    <n v="630"/>
    <n v="1100"/>
    <n v="470"/>
    <x v="37"/>
    <x v="1"/>
    <x v="14"/>
    <n v="0"/>
    <x v="2"/>
    <s v="Not rated"/>
  </r>
  <r>
    <x v="87"/>
    <n v="850"/>
    <n v="1700"/>
    <n v="850"/>
    <x v="29"/>
    <x v="1"/>
    <x v="14"/>
    <n v="0"/>
    <x v="2"/>
    <s v="Not rated"/>
  </r>
  <r>
    <x v="88"/>
    <n v="1300"/>
    <n v="2500"/>
    <n v="1200"/>
    <x v="25"/>
    <x v="1"/>
    <x v="14"/>
    <n v="0"/>
    <x v="2"/>
    <s v="Not rated"/>
  </r>
  <r>
    <x v="89"/>
    <n v="105"/>
    <n v="200"/>
    <n v="95"/>
    <x v="25"/>
    <x v="1"/>
    <x v="14"/>
    <n v="0"/>
    <x v="2"/>
    <s v="Not rated"/>
  </r>
  <r>
    <x v="90"/>
    <n v="899"/>
    <n v="1699"/>
    <n v="800"/>
    <x v="1"/>
    <x v="1"/>
    <x v="14"/>
    <n v="0"/>
    <x v="2"/>
    <s v="Not rated"/>
  </r>
  <r>
    <x v="91"/>
    <n v="1200"/>
    <n v="2400"/>
    <n v="1200"/>
    <x v="29"/>
    <x v="1"/>
    <x v="14"/>
    <n v="0"/>
    <x v="2"/>
    <s v="Not rated"/>
  </r>
  <r>
    <x v="92"/>
    <n v="1526"/>
    <n v="1660"/>
    <n v="134"/>
    <x v="42"/>
    <x v="2"/>
    <x v="14"/>
    <n v="0"/>
    <x v="2"/>
    <s v="Not rated"/>
  </r>
  <r>
    <x v="93"/>
    <n v="1462"/>
    <n v="1499"/>
    <n v="37"/>
    <x v="30"/>
    <x v="2"/>
    <x v="14"/>
    <n v="0"/>
    <x v="2"/>
    <s v="Not rated"/>
  </r>
  <r>
    <x v="94"/>
    <n v="248"/>
    <n v="486"/>
    <n v="238"/>
    <x v="15"/>
    <x v="1"/>
    <x v="14"/>
    <n v="0"/>
    <x v="2"/>
    <s v="Not rated"/>
  </r>
  <r>
    <x v="95"/>
    <n v="3546"/>
    <n v="3699"/>
    <n v="153"/>
    <x v="38"/>
    <x v="2"/>
    <x v="14"/>
    <n v="0"/>
    <x v="2"/>
    <s v="Not rated"/>
  </r>
  <r>
    <x v="96"/>
    <n v="525"/>
    <n v="1029"/>
    <n v="504"/>
    <x v="15"/>
    <x v="1"/>
    <x v="14"/>
    <n v="0"/>
    <x v="2"/>
    <s v="Not rated"/>
  </r>
  <r>
    <x v="97"/>
    <n v="1080"/>
    <n v="1874"/>
    <n v="794"/>
    <x v="11"/>
    <x v="1"/>
    <x v="14"/>
    <n v="0"/>
    <x v="2"/>
    <s v="Not rated"/>
  </r>
  <r>
    <x v="98"/>
    <n v="3640"/>
    <n v="4588"/>
    <n v="948"/>
    <x v="43"/>
    <x v="0"/>
    <x v="18"/>
    <n v="5"/>
    <x v="0"/>
    <s v="5 out of 5"/>
  </r>
  <r>
    <x v="99"/>
    <n v="1420"/>
    <n v="2420"/>
    <n v="1000"/>
    <x v="28"/>
    <x v="1"/>
    <x v="14"/>
    <n v="0"/>
    <x v="2"/>
    <s v="Not rated"/>
  </r>
  <r>
    <x v="100"/>
    <n v="1875"/>
    <n v="1899"/>
    <n v="24"/>
    <x v="44"/>
    <x v="2"/>
    <x v="14"/>
    <n v="0"/>
    <x v="2"/>
    <s v="Not rated"/>
  </r>
  <r>
    <x v="101"/>
    <n v="198"/>
    <n v="260"/>
    <n v="62"/>
    <x v="6"/>
    <x v="0"/>
    <x v="14"/>
    <n v="0"/>
    <x v="2"/>
    <s v="Not rated"/>
  </r>
  <r>
    <x v="102"/>
    <n v="1150"/>
    <n v="1737"/>
    <n v="587"/>
    <x v="10"/>
    <x v="0"/>
    <x v="14"/>
    <n v="0"/>
    <x v="2"/>
    <s v="Not rated"/>
  </r>
  <r>
    <x v="103"/>
    <n v="1190"/>
    <n v="1810"/>
    <n v="620"/>
    <x v="10"/>
    <x v="0"/>
    <x v="14"/>
    <n v="0"/>
    <x v="2"/>
    <s v="Not rated"/>
  </r>
  <r>
    <x v="104"/>
    <n v="1658"/>
    <n v="1699"/>
    <n v="41"/>
    <x v="30"/>
    <x v="2"/>
    <x v="14"/>
    <n v="0"/>
    <x v="2"/>
    <s v="Not rated"/>
  </r>
  <r>
    <x v="105"/>
    <n v="1768"/>
    <n v="1799"/>
    <n v="31"/>
    <x v="30"/>
    <x v="2"/>
    <x v="14"/>
    <n v="0"/>
    <x v="2"/>
    <s v="Not rated"/>
  </r>
  <r>
    <x v="106"/>
    <n v="199"/>
    <n v="553"/>
    <n v="354"/>
    <x v="45"/>
    <x v="1"/>
    <x v="14"/>
    <n v="0"/>
    <x v="2"/>
    <s v="Not rated"/>
  </r>
  <r>
    <x v="107"/>
    <n v="450"/>
    <n v="900"/>
    <n v="450"/>
    <x v="29"/>
    <x v="1"/>
    <x v="18"/>
    <n v="2"/>
    <x v="2"/>
    <s v="2 out of 5"/>
  </r>
  <r>
    <x v="108"/>
    <n v="169"/>
    <n v="320"/>
    <n v="151"/>
    <x v="1"/>
    <x v="1"/>
    <x v="14"/>
    <n v="0"/>
    <x v="2"/>
    <s v="Not rat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74E387-7404-4DA6-870F-C4E73A81954D}" name="PivotTable1" cacheId="15"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B14" firstHeaderRow="1" firstDataRow="1" firstDataCol="1"/>
  <pivotFields count="10">
    <pivotField axis="axisRow" showAll="0" measureFilter="1" sortType="ascending">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autoSortScope>
        <pivotArea dataOnly="0" outline="0" fieldPosition="0">
          <references count="1">
            <reference field="4294967294" count="1" selected="0">
              <x v="0"/>
            </reference>
          </references>
        </pivotArea>
      </autoSortScope>
    </pivotField>
    <pivotField numFmtId="2" showAll="0"/>
    <pivotField numFmtId="2" showAll="0"/>
    <pivotField numFmtId="2" showAll="0"/>
    <pivotField dataField="1" numFmtId="9" showAll="0"/>
    <pivotField showAll="0">
      <items count="4">
        <item x="1"/>
        <item x="2"/>
        <item x="0"/>
        <item t="default"/>
      </items>
    </pivotField>
    <pivotField showAll="0"/>
    <pivotField showAll="0"/>
    <pivotField showAll="0">
      <items count="4">
        <item x="1"/>
        <item x="0"/>
        <item x="2"/>
        <item t="default"/>
      </items>
    </pivotField>
    <pivotField showAll="0"/>
  </pivotFields>
  <rowFields count="1">
    <field x="0"/>
  </rowFields>
  <rowItems count="11">
    <i>
      <x v="64"/>
    </i>
    <i>
      <x v="60"/>
    </i>
    <i>
      <x v="20"/>
    </i>
    <i>
      <x v="52"/>
    </i>
    <i>
      <x v="84"/>
    </i>
    <i>
      <x v="67"/>
    </i>
    <i>
      <x v="53"/>
    </i>
    <i>
      <x v="70"/>
    </i>
    <i>
      <x v="30"/>
    </i>
    <i>
      <x v="31"/>
    </i>
    <i t="grand">
      <x/>
    </i>
  </rowItems>
  <colItems count="1">
    <i/>
  </colItems>
  <dataFields count="1">
    <dataField name="Average of Discount" fld="4" subtotal="average" baseField="0" baseItem="0" numFmtId="9"/>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DBD161-1D1D-4686-9297-41EAFEB7C1A7}" name="PivotTable2" cacheId="15"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B14" firstHeaderRow="1" firstDataRow="1" firstDataCol="1"/>
  <pivotFields count="10">
    <pivotField axis="axisRow" showAll="0" measureFilter="1" sortType="ascending">
      <items count="110">
        <item x="70"/>
        <item x="3"/>
        <item x="69"/>
        <item x="85"/>
        <item x="107"/>
        <item x="92"/>
        <item x="87"/>
        <item x="63"/>
        <item x="105"/>
        <item x="54"/>
        <item x="104"/>
        <item x="43"/>
        <item x="89"/>
        <item x="37"/>
        <item x="88"/>
        <item x="26"/>
        <item x="93"/>
        <item x="2"/>
        <item x="4"/>
        <item x="51"/>
        <item x="50"/>
        <item x="16"/>
        <item x="84"/>
        <item x="82"/>
        <item x="59"/>
        <item x="52"/>
        <item x="29"/>
        <item x="86"/>
        <item x="14"/>
        <item x="41"/>
        <item x="95"/>
        <item x="1"/>
        <item x="77"/>
        <item x="18"/>
        <item x="102"/>
        <item x="22"/>
        <item x="32"/>
        <item x="39"/>
        <item x="8"/>
        <item x="13"/>
        <item x="17"/>
        <item x="24"/>
        <item x="68"/>
        <item x="98"/>
        <item x="62"/>
        <item x="81"/>
        <item x="10"/>
        <item x="23"/>
        <item x="30"/>
        <item x="25"/>
        <item x="72"/>
        <item x="35"/>
        <item x="7"/>
        <item x="53"/>
        <item x="75"/>
        <item x="48"/>
        <item x="36"/>
        <item x="55"/>
        <item x="44"/>
        <item x="103"/>
        <item x="83"/>
        <item x="46"/>
        <item x="49"/>
        <item x="108"/>
        <item x="78"/>
        <item x="42"/>
        <item x="96"/>
        <item x="64"/>
        <item x="15"/>
        <item x="56"/>
        <item x="67"/>
        <item x="99"/>
        <item x="97"/>
        <item x="71"/>
        <item x="76"/>
        <item x="45"/>
        <item x="90"/>
        <item x="106"/>
        <item x="60"/>
        <item x="79"/>
        <item x="33"/>
        <item x="34"/>
        <item x="28"/>
        <item x="58"/>
        <item x="21"/>
        <item x="40"/>
        <item x="12"/>
        <item x="94"/>
        <item x="20"/>
        <item x="74"/>
        <item x="19"/>
        <item x="65"/>
        <item x="66"/>
        <item x="73"/>
        <item x="47"/>
        <item x="91"/>
        <item x="100"/>
        <item x="5"/>
        <item x="80"/>
        <item x="101"/>
        <item x="6"/>
        <item x="9"/>
        <item x="57"/>
        <item x="61"/>
        <item x="31"/>
        <item x="27"/>
        <item x="0"/>
        <item x="11"/>
        <item x="38"/>
        <item t="default"/>
      </items>
      <autoSortScope>
        <pivotArea dataOnly="0" outline="0" fieldPosition="0">
          <references count="1">
            <reference field="4294967294" count="1" selected="0">
              <x v="0"/>
            </reference>
          </references>
        </pivotArea>
      </autoSortScope>
    </pivotField>
    <pivotField numFmtId="2" showAll="0"/>
    <pivotField numFmtId="2" showAll="0"/>
    <pivotField numFmtId="2" showAll="0"/>
    <pivotField numFmtId="9" showAll="0"/>
    <pivotField showAll="0">
      <items count="4">
        <item x="1"/>
        <item x="2"/>
        <item x="0"/>
        <item t="default"/>
      </items>
    </pivotField>
    <pivotField dataField="1" showAll="0">
      <items count="25">
        <item x="14"/>
        <item x="18"/>
        <item x="0"/>
        <item x="11"/>
        <item x="4"/>
        <item x="9"/>
        <item x="3"/>
        <item x="10"/>
        <item x="20"/>
        <item x="7"/>
        <item x="13"/>
        <item x="1"/>
        <item x="5"/>
        <item x="22"/>
        <item x="23"/>
        <item x="16"/>
        <item x="2"/>
        <item x="17"/>
        <item x="19"/>
        <item x="8"/>
        <item x="12"/>
        <item x="15"/>
        <item x="6"/>
        <item x="21"/>
        <item t="default"/>
      </items>
    </pivotField>
    <pivotField showAll="0"/>
    <pivotField showAll="0">
      <items count="4">
        <item x="1"/>
        <item x="0"/>
        <item x="2"/>
        <item t="default"/>
      </items>
    </pivotField>
    <pivotField showAll="0"/>
  </pivotFields>
  <rowFields count="1">
    <field x="0"/>
  </rowFields>
  <rowItems count="11">
    <i>
      <x v="80"/>
    </i>
    <i>
      <x v="82"/>
    </i>
    <i>
      <x v="17"/>
    </i>
    <i>
      <x v="81"/>
    </i>
    <i>
      <x v="13"/>
    </i>
    <i>
      <x v="107"/>
    </i>
    <i>
      <x v="90"/>
    </i>
    <i>
      <x v="49"/>
    </i>
    <i>
      <x v="100"/>
    </i>
    <i>
      <x v="103"/>
    </i>
    <i t="grand">
      <x/>
    </i>
  </rowItems>
  <colItems count="1">
    <i/>
  </colItems>
  <dataFields count="1">
    <dataField name="Average of Review" fld="6" subtotal="average" baseField="0" baseItem="12"/>
  </dataField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5010F0-3C11-4F00-8A05-363071CBC01F}" name="PivotTable3" cacheId="15"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B40" firstHeaderRow="1" firstDataRow="1" firstDataCol="1"/>
  <pivotFields count="10">
    <pivotField showAll="0"/>
    <pivotField numFmtId="2" showAll="0"/>
    <pivotField numFmtId="2" showAll="0"/>
    <pivotField numFmtId="2" showAll="0"/>
    <pivotField axis="axisRow" numFmtId="9" showAll="0" measureFilter="1" sumSubtotal="1" avgSubtotal="1">
      <items count="48">
        <item x="44"/>
        <item x="30"/>
        <item x="33"/>
        <item x="38"/>
        <item x="42"/>
        <item x="5"/>
        <item x="41"/>
        <item x="34"/>
        <item x="40"/>
        <item x="21"/>
        <item x="16"/>
        <item x="9"/>
        <item x="43"/>
        <item x="32"/>
        <item x="19"/>
        <item x="6"/>
        <item x="2"/>
        <item x="4"/>
        <item x="26"/>
        <item x="36"/>
        <item x="23"/>
        <item x="22"/>
        <item x="12"/>
        <item x="10"/>
        <item x="18"/>
        <item x="39"/>
        <item x="3"/>
        <item x="0"/>
        <item x="35"/>
        <item x="27"/>
        <item x="28"/>
        <item x="11"/>
        <item x="37"/>
        <item x="8"/>
        <item x="14"/>
        <item x="1"/>
        <item x="25"/>
        <item x="15"/>
        <item x="29"/>
        <item x="13"/>
        <item x="24"/>
        <item x="17"/>
        <item x="20"/>
        <item x="7"/>
        <item x="31"/>
        <item x="45"/>
        <item t="avg"/>
        <item t="sum"/>
      </items>
    </pivotField>
    <pivotField showAll="0">
      <items count="4">
        <item x="1"/>
        <item x="2"/>
        <item x="0"/>
        <item t="default"/>
      </items>
    </pivotField>
    <pivotField dataField="1" showAll="0">
      <items count="25">
        <item x="14"/>
        <item x="18"/>
        <item x="0"/>
        <item x="11"/>
        <item x="4"/>
        <item x="9"/>
        <item x="3"/>
        <item x="10"/>
        <item x="20"/>
        <item x="7"/>
        <item x="13"/>
        <item x="1"/>
        <item x="5"/>
        <item x="22"/>
        <item x="23"/>
        <item x="16"/>
        <item x="2"/>
        <item x="17"/>
        <item x="19"/>
        <item x="8"/>
        <item x="12"/>
        <item x="15"/>
        <item x="6"/>
        <item x="21"/>
        <item t="default"/>
      </items>
    </pivotField>
    <pivotField showAll="0"/>
    <pivotField showAll="0">
      <items count="4">
        <item x="1"/>
        <item x="0"/>
        <item x="2"/>
        <item t="default"/>
      </items>
    </pivotField>
    <pivotField showAll="0"/>
  </pivotFields>
  <rowFields count="1">
    <field x="4"/>
  </rowFields>
  <rowItems count="37">
    <i>
      <x v="5"/>
    </i>
    <i>
      <x v="7"/>
    </i>
    <i>
      <x v="9"/>
    </i>
    <i>
      <x v="10"/>
    </i>
    <i>
      <x v="11"/>
    </i>
    <i>
      <x v="12"/>
    </i>
    <i>
      <x v="13"/>
    </i>
    <i>
      <x v="14"/>
    </i>
    <i>
      <x v="15"/>
    </i>
    <i>
      <x v="16"/>
    </i>
    <i>
      <x v="17"/>
    </i>
    <i>
      <x v="18"/>
    </i>
    <i>
      <x v="19"/>
    </i>
    <i>
      <x v="20"/>
    </i>
    <i>
      <x v="21"/>
    </i>
    <i>
      <x v="22"/>
    </i>
    <i>
      <x v="23"/>
    </i>
    <i>
      <x v="24"/>
    </i>
    <i>
      <x v="26"/>
    </i>
    <i>
      <x v="27"/>
    </i>
    <i>
      <x v="28"/>
    </i>
    <i>
      <x v="29"/>
    </i>
    <i>
      <x v="30"/>
    </i>
    <i>
      <x v="31"/>
    </i>
    <i>
      <x v="32"/>
    </i>
    <i>
      <x v="33"/>
    </i>
    <i>
      <x v="34"/>
    </i>
    <i>
      <x v="35"/>
    </i>
    <i>
      <x v="36"/>
    </i>
    <i>
      <x v="37"/>
    </i>
    <i>
      <x v="38"/>
    </i>
    <i>
      <x v="39"/>
    </i>
    <i>
      <x v="40"/>
    </i>
    <i>
      <x v="41"/>
    </i>
    <i>
      <x v="42"/>
    </i>
    <i>
      <x v="43"/>
    </i>
    <i t="grand">
      <x/>
    </i>
  </rowItems>
  <colItems count="1">
    <i/>
  </colItems>
  <dataFields count="1">
    <dataField name="Max of Review" fld="6" subtotal="max" baseField="4" baseItem="5"/>
  </dataFields>
  <chartFormats count="2">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valueNotEqual" evalOrder="-1" id="1" iMeasureFld="0">
      <autoFilter ref="A1">
        <filterColumn colId="0">
          <customFilters>
            <customFilter operator="notEqual"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425255-02FB-4535-8184-8B3E1F7A28C7}" name="PivotTable5" cacheId="15"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E8" firstHeaderRow="1" firstDataRow="2" firstDataCol="1"/>
  <pivotFields count="10">
    <pivotField dataField="1" showAll="0" countASubtotal="1">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countA"/>
      </items>
    </pivotField>
    <pivotField numFmtId="2" showAll="0"/>
    <pivotField numFmtId="2" showAll="0"/>
    <pivotField numFmtId="2" showAll="0"/>
    <pivotField numFmtId="9" showAll="0"/>
    <pivotField axis="axisRow" showAll="0">
      <items count="4">
        <item x="1"/>
        <item x="2"/>
        <item x="0"/>
        <item t="default"/>
      </items>
    </pivotField>
    <pivotField showAll="0"/>
    <pivotField showAll="0"/>
    <pivotField axis="axisCol" showAll="0">
      <items count="4">
        <item x="1"/>
        <item x="0"/>
        <item x="2"/>
        <item t="default"/>
      </items>
    </pivotField>
    <pivotField showAll="0"/>
  </pivotFields>
  <rowFields count="1">
    <field x="5"/>
  </rowFields>
  <rowItems count="4">
    <i>
      <x/>
    </i>
    <i>
      <x v="1"/>
    </i>
    <i>
      <x v="2"/>
    </i>
    <i t="grand">
      <x/>
    </i>
  </rowItems>
  <colFields count="1">
    <field x="8"/>
  </colFields>
  <colItems count="4">
    <i>
      <x/>
    </i>
    <i>
      <x v="1"/>
    </i>
    <i>
      <x v="2"/>
    </i>
    <i t="grand">
      <x/>
    </i>
  </colItems>
  <dataFields count="1">
    <dataField name="Count of Product" fld="0" subtotal="count" baseField="0" baseItem="0"/>
  </dataFields>
  <chartFormats count="9">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8" count="1" selected="0">
            <x v="1"/>
          </reference>
        </references>
      </pivotArea>
    </chartFormat>
    <chartFormat chart="0" format="5" series="1">
      <pivotArea type="data" outline="0" fieldPosition="0">
        <references count="2">
          <reference field="4294967294" count="1" selected="0">
            <x v="0"/>
          </reference>
          <reference field="8" count="1" selected="0">
            <x v="2"/>
          </reference>
        </references>
      </pivotArea>
    </chartFormat>
    <chartFormat chart="2" format="9" series="1">
      <pivotArea type="data" outline="0" fieldPosition="0">
        <references count="2">
          <reference field="4294967294" count="1" selected="0">
            <x v="0"/>
          </reference>
          <reference field="8" count="1" selected="0">
            <x v="0"/>
          </reference>
        </references>
      </pivotArea>
    </chartFormat>
    <chartFormat chart="2" format="10" series="1">
      <pivotArea type="data" outline="0" fieldPosition="0">
        <references count="2">
          <reference field="4294967294" count="1" selected="0">
            <x v="0"/>
          </reference>
          <reference field="8" count="1" selected="0">
            <x v="1"/>
          </reference>
        </references>
      </pivotArea>
    </chartFormat>
    <chartFormat chart="2" format="11"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FC2C43-9FA9-464E-A7A5-DC1B6CBDDBF7}" name="PivotTable6" cacheId="15"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B7" firstHeaderRow="1" firstDataRow="1" firstDataCol="1"/>
  <pivotFields count="10">
    <pivotField showAll="0"/>
    <pivotField numFmtId="2" showAll="0"/>
    <pivotField numFmtId="2" showAll="0"/>
    <pivotField numFmtId="2" showAll="0"/>
    <pivotField numFmtId="9" showAll="0"/>
    <pivotField axis="axisRow" dataField="1" showAll="0">
      <items count="4">
        <item x="1"/>
        <item x="2"/>
        <item x="0"/>
        <item t="default"/>
      </items>
    </pivotField>
    <pivotField showAll="0"/>
    <pivotField showAll="0"/>
    <pivotField showAll="0">
      <items count="4">
        <item x="1"/>
        <item x="0"/>
        <item x="2"/>
        <item t="default"/>
      </items>
    </pivotField>
    <pivotField showAll="0"/>
  </pivotFields>
  <rowFields count="1">
    <field x="5"/>
  </rowFields>
  <rowItems count="4">
    <i>
      <x/>
    </i>
    <i>
      <x v="1"/>
    </i>
    <i>
      <x v="2"/>
    </i>
    <i t="grand">
      <x/>
    </i>
  </rowItems>
  <colItems count="1">
    <i/>
  </colItems>
  <dataFields count="1">
    <dataField name="Count of Ctegorized Discount" fld="5"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5" count="1" selected="0">
            <x v="0"/>
          </reference>
        </references>
      </pivotArea>
    </chartFormat>
    <chartFormat chart="3" format="9">
      <pivotArea type="data" outline="0" fieldPosition="0">
        <references count="2">
          <reference field="4294967294" count="1" selected="0">
            <x v="0"/>
          </reference>
          <reference field="5" count="1" selected="0">
            <x v="1"/>
          </reference>
        </references>
      </pivotArea>
    </chartFormat>
    <chartFormat chart="3" format="10">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tegorized_Discount" xr10:uid="{DD173904-1F65-43EE-826A-DDEF49385D61}" sourceName="Ctegorized Discount">
  <pivotTables>
    <pivotTable tabId="12" name="PivotTable5"/>
    <pivotTable tabId="11" name="PivotTable3"/>
    <pivotTable tabId="13" name="PivotTable6"/>
    <pivotTable tabId="9" name="PivotTable1"/>
    <pivotTable tabId="10" name="PivotTable2"/>
  </pivotTables>
  <data>
    <tabular pivotCacheId="1483198314">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zed_rating" xr10:uid="{CAD1CA34-CCE6-4D03-B0C0-584485BF8737}" sourceName="Categorized rating">
  <pivotTables>
    <pivotTable tabId="9" name="PivotTable1"/>
    <pivotTable tabId="11" name="PivotTable3"/>
    <pivotTable tabId="12" name="PivotTable5"/>
    <pivotTable tabId="13" name="PivotTable6"/>
    <pivotTable tabId="10" name="PivotTable2"/>
  </pivotTables>
  <data>
    <tabular pivotCacheId="1483198314">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tegorized Discount" xr10:uid="{164FD356-F806-4FAA-98BA-AB368C2DB444}" cache="Slicer_Ctegorized_Discount" caption="Ctegorized Discount"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tegorized Discount 1" xr10:uid="{3736D504-1B14-404A-80B4-546E82EB9A08}" cache="Slicer_Ctegorized_Discount" caption="Ctegorized Discount" rowHeight="257175"/>
  <slicer name="Categorized rating" xr10:uid="{8A1DD20A-79F6-4319-BE38-66B74DDC5551}" cache="Slicer_Categorized_rating" caption="Categorized rating"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37C5950-86D1-43A6-A75D-32841C44DAC3}" name="Table2" displayName="Table2" ref="A1:J114" totalsRowCount="1" headerRowDxfId="30">
  <autoFilter ref="A1:J113" xr:uid="{B37C5950-86D1-43A6-A75D-32841C44DAC3}"/>
  <tableColumns count="10">
    <tableColumn id="1" xr3:uid="{B8456C7D-51D7-4CAF-AB7F-4E6277961839}" name="Product" totalsRowLabel="Total"/>
    <tableColumn id="2" xr3:uid="{E0F06326-DB5B-4820-96C8-124590EFE195}" name="Current price" totalsRowFunction="sum" dataDxfId="35" totalsRowDxfId="3"/>
    <tableColumn id="3" xr3:uid="{5F68C3AB-689B-4354-BFC8-A8C57052098E}" name="old price" totalsRowFunction="sum" dataDxfId="34" totalsRowDxfId="2"/>
    <tableColumn id="4" xr3:uid="{215CFE85-6E6E-4AC8-ABFE-0B7ECD54FCD6}" name="Absolute Discount" dataDxfId="33">
      <calculatedColumnFormula>ABS(C2-B2)</calculatedColumnFormula>
    </tableColumn>
    <tableColumn id="5" xr3:uid="{84CB7403-FEE8-42A7-9421-E7904A8EBFA0}" name="Discount" totalsRowFunction="average" dataDxfId="32" totalsRowDxfId="1"/>
    <tableColumn id="6" xr3:uid="{9898F424-AF61-4B8A-83FE-FDD10A910613}" name="Categorized Discount" dataDxfId="31">
      <calculatedColumnFormula>IF(E2&lt;20%,"Low Discount",IF(AND(E2&gt;20%,E2&lt;40%),"Medium Discount","High Discount"))</calculatedColumnFormula>
    </tableColumn>
    <tableColumn id="7" xr3:uid="{3AE1A75B-B633-4A2F-8114-A99EF8100BE4}" name="Review" totalsRowFunction="average" totalsRowDxfId="0"/>
    <tableColumn id="8" xr3:uid="{ADE238EF-B653-46F1-B88B-EA6756E1A452}" name="Rating">
      <calculatedColumnFormula>IF(J2="Not rated",0, VALUE(LEFT(J2, SEARCH(" out", J2)-1)))</calculatedColumnFormula>
    </tableColumn>
    <tableColumn id="9" xr3:uid="{A2A111AF-60E7-4D18-A86B-B14187314EF4}" name="Categorized rating">
      <calculatedColumnFormula>IF(H2&lt;3,"Poor",IF(AND(H2&gt;3, H2&lt;4.5),"Average","Excellent"))</calculatedColumnFormula>
    </tableColumn>
    <tableColumn id="10" xr3:uid="{9CE8B4D5-10AB-4A9C-BA46-458C433444AC}" name="Ratingd" totalsRowFunction="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CD00A1-A8E1-4BC9-932B-562BFFCFAA3F}" name="Table1" displayName="Table1" ref="A1:I114" totalsRowCount="1" headerRowDxfId="45">
  <autoFilter ref="A1:I113" xr:uid="{94CD00A1-A8E1-4BC9-932B-562BFFCFAA3F}"/>
  <sortState xmlns:xlrd2="http://schemas.microsoft.com/office/spreadsheetml/2017/richdata2" ref="A2:I113">
    <sortCondition ref="E1:E113"/>
  </sortState>
  <tableColumns count="9">
    <tableColumn id="1" xr3:uid="{68577B26-1AC2-4A38-A622-15FC1FDCEF54}" name="Product" totalsRowLabel="Total"/>
    <tableColumn id="2" xr3:uid="{1288A897-2EDD-4225-A1D5-EA5E4FA16D03}" name="Current price" totalsRowFunction="sum" dataDxfId="44" totalsRowDxfId="43"/>
    <tableColumn id="3" xr3:uid="{330758FE-4431-46BC-BDCF-AC7E35D6107F}" name="old price" totalsRowFunction="sum" dataDxfId="42" totalsRowDxfId="41"/>
    <tableColumn id="4" xr3:uid="{7250D995-4DF4-4EC9-A161-FFD41358EADD}" name="Absolute Discount" totalsRowFunction="sum" dataDxfId="40" totalsRowDxfId="39"/>
    <tableColumn id="5" xr3:uid="{406CCBAF-0CFC-435B-B9C9-C0099799F450}" name="Discount" totalsRowFunction="average" dataDxfId="38" totalsRowDxfId="37"/>
    <tableColumn id="6" xr3:uid="{F4F28B18-A788-491D-8AED-8566DFB40E0A}" name="Categorized Discount" dataDxfId="36"/>
    <tableColumn id="7" xr3:uid="{D801440B-A709-4936-9EDF-3187C601EB32}" name="Review" totalsRowFunction="sum"/>
    <tableColumn id="8" xr3:uid="{48F3144E-AEB8-4989-9CA9-B485E5FD686A}" name="Rating" totalsRowFunction="average"/>
    <tableColumn id="9" xr3:uid="{0A263072-6534-48CB-A376-B088E5225CCC}" name="Categorized rating" totalsRowFunction="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5E21B-EF58-4A4D-8D36-BCEDED983ED5}">
  <dimension ref="A3:B14"/>
  <sheetViews>
    <sheetView workbookViewId="0">
      <selection activeCell="A3" sqref="A3"/>
    </sheetView>
  </sheetViews>
  <sheetFormatPr defaultRowHeight="15" x14ac:dyDescent="0.25"/>
  <cols>
    <col min="1" max="1" width="72.28515625" bestFit="1" customWidth="1"/>
    <col min="2" max="2" width="19.28515625" bestFit="1" customWidth="1"/>
  </cols>
  <sheetData>
    <row r="3" spans="1:2" x14ac:dyDescent="0.25">
      <c r="A3" s="11" t="s">
        <v>166</v>
      </c>
      <c r="B3" t="s">
        <v>168</v>
      </c>
    </row>
    <row r="4" spans="1:2" x14ac:dyDescent="0.25">
      <c r="A4" s="12" t="s">
        <v>84</v>
      </c>
      <c r="B4" s="1">
        <v>0.52</v>
      </c>
    </row>
    <row r="5" spans="1:2" x14ac:dyDescent="0.25">
      <c r="A5" s="12" t="s">
        <v>48</v>
      </c>
      <c r="B5" s="1">
        <v>0.52</v>
      </c>
    </row>
    <row r="6" spans="1:2" x14ac:dyDescent="0.25">
      <c r="A6" s="12" t="s">
        <v>35</v>
      </c>
      <c r="B6" s="1">
        <v>0.53</v>
      </c>
    </row>
    <row r="7" spans="1:2" x14ac:dyDescent="0.25">
      <c r="A7" s="12" t="s">
        <v>54</v>
      </c>
      <c r="B7" s="1">
        <v>0.53</v>
      </c>
    </row>
    <row r="8" spans="1:2" x14ac:dyDescent="0.25">
      <c r="A8" s="12" t="s">
        <v>78</v>
      </c>
      <c r="B8" s="1">
        <v>0.54</v>
      </c>
    </row>
    <row r="9" spans="1:2" x14ac:dyDescent="0.25">
      <c r="A9" s="12" t="s">
        <v>41</v>
      </c>
      <c r="B9" s="1">
        <v>0.54</v>
      </c>
    </row>
    <row r="10" spans="1:2" x14ac:dyDescent="0.25">
      <c r="A10" s="12" t="s">
        <v>66</v>
      </c>
      <c r="B10" s="1">
        <v>0.55000000000000004</v>
      </c>
    </row>
    <row r="11" spans="1:2" x14ac:dyDescent="0.25">
      <c r="A11" s="12" t="s">
        <v>20</v>
      </c>
      <c r="B11" s="1">
        <v>0.55000000000000004</v>
      </c>
    </row>
    <row r="12" spans="1:2" x14ac:dyDescent="0.25">
      <c r="A12" s="12" t="s">
        <v>80</v>
      </c>
      <c r="B12" s="1">
        <v>0.55000000000000004</v>
      </c>
    </row>
    <row r="13" spans="1:2" x14ac:dyDescent="0.25">
      <c r="A13" s="12" t="s">
        <v>133</v>
      </c>
      <c r="B13" s="1">
        <v>0.64</v>
      </c>
    </row>
    <row r="14" spans="1:2" x14ac:dyDescent="0.25">
      <c r="A14" s="12" t="s">
        <v>167</v>
      </c>
      <c r="B14" s="1">
        <v>0.54727272727272724</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12DE3-BC11-4476-ACB4-45B2A50CD792}">
  <dimension ref="A1:A25"/>
  <sheetViews>
    <sheetView topLeftCell="L1" workbookViewId="0">
      <selection activeCell="A14" sqref="A14"/>
    </sheetView>
  </sheetViews>
  <sheetFormatPr defaultRowHeight="15" x14ac:dyDescent="0.25"/>
  <cols>
    <col min="1" max="1" width="72.28515625" bestFit="1" customWidth="1"/>
  </cols>
  <sheetData>
    <row r="1" spans="1:1" s="3" customFormat="1" x14ac:dyDescent="0.25">
      <c r="A1" s="3" t="s">
        <v>163</v>
      </c>
    </row>
    <row r="2" spans="1:1" x14ac:dyDescent="0.25">
      <c r="A2" s="10" t="s">
        <v>0</v>
      </c>
    </row>
    <row r="3" spans="1:1" x14ac:dyDescent="0.25">
      <c r="A3" s="8" t="s">
        <v>133</v>
      </c>
    </row>
    <row r="4" spans="1:1" x14ac:dyDescent="0.25">
      <c r="A4" s="9" t="s">
        <v>66</v>
      </c>
    </row>
    <row r="5" spans="1:1" x14ac:dyDescent="0.25">
      <c r="A5" s="8" t="s">
        <v>72</v>
      </c>
    </row>
    <row r="6" spans="1:1" x14ac:dyDescent="0.25">
      <c r="A6" s="9" t="s">
        <v>80</v>
      </c>
    </row>
    <row r="7" spans="1:1" x14ac:dyDescent="0.25">
      <c r="A7" s="8" t="s">
        <v>20</v>
      </c>
    </row>
    <row r="8" spans="1:1" x14ac:dyDescent="0.25">
      <c r="A8" s="9" t="s">
        <v>78</v>
      </c>
    </row>
    <row r="9" spans="1:1" x14ac:dyDescent="0.25">
      <c r="A9" s="8" t="s">
        <v>41</v>
      </c>
    </row>
    <row r="10" spans="1:1" x14ac:dyDescent="0.25">
      <c r="A10" s="9" t="s">
        <v>35</v>
      </c>
    </row>
    <row r="11" spans="1:1" x14ac:dyDescent="0.25">
      <c r="A11" s="8" t="s">
        <v>54</v>
      </c>
    </row>
    <row r="12" spans="1:1" x14ac:dyDescent="0.25">
      <c r="A12" s="9" t="s">
        <v>84</v>
      </c>
    </row>
    <row r="14" spans="1:1" s="3" customFormat="1" x14ac:dyDescent="0.25">
      <c r="A14" s="3" t="s">
        <v>164</v>
      </c>
    </row>
    <row r="15" spans="1:1" x14ac:dyDescent="0.25">
      <c r="A15" s="10" t="s">
        <v>0</v>
      </c>
    </row>
    <row r="16" spans="1:1" x14ac:dyDescent="0.25">
      <c r="A16" s="8" t="s">
        <v>127</v>
      </c>
    </row>
    <row r="17" spans="1:1" x14ac:dyDescent="0.25">
      <c r="A17" s="9" t="s">
        <v>61</v>
      </c>
    </row>
    <row r="18" spans="1:1" x14ac:dyDescent="0.25">
      <c r="A18" s="8" t="s">
        <v>68</v>
      </c>
    </row>
    <row r="19" spans="1:1" x14ac:dyDescent="0.25">
      <c r="A19" s="9" t="s">
        <v>107</v>
      </c>
    </row>
    <row r="20" spans="1:1" x14ac:dyDescent="0.25">
      <c r="A20" s="8" t="s">
        <v>120</v>
      </c>
    </row>
    <row r="21" spans="1:1" x14ac:dyDescent="0.25">
      <c r="A21" s="9" t="s">
        <v>131</v>
      </c>
    </row>
    <row r="22" spans="1:1" x14ac:dyDescent="0.25">
      <c r="A22" s="8" t="s">
        <v>132</v>
      </c>
    </row>
    <row r="23" spans="1:1" x14ac:dyDescent="0.25">
      <c r="A23" s="9" t="s">
        <v>70</v>
      </c>
    </row>
    <row r="24" spans="1:1" x14ac:dyDescent="0.25">
      <c r="A24" s="8" t="s">
        <v>102</v>
      </c>
    </row>
    <row r="25" spans="1:1" x14ac:dyDescent="0.25">
      <c r="A25" s="9" t="s">
        <v>122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FCB9B-5EFE-4066-B9E0-DB9341DF7782}">
  <dimension ref="A3:B14"/>
  <sheetViews>
    <sheetView workbookViewId="0">
      <selection activeCell="B4" sqref="B4"/>
    </sheetView>
  </sheetViews>
  <sheetFormatPr defaultRowHeight="15" x14ac:dyDescent="0.25"/>
  <cols>
    <col min="1" max="1" width="65.140625" bestFit="1" customWidth="1"/>
    <col min="2" max="2" width="17.7109375" bestFit="1" customWidth="1"/>
  </cols>
  <sheetData>
    <row r="3" spans="1:2" x14ac:dyDescent="0.25">
      <c r="A3" s="11" t="s">
        <v>166</v>
      </c>
      <c r="B3" t="s">
        <v>169</v>
      </c>
    </row>
    <row r="4" spans="1:2" x14ac:dyDescent="0.25">
      <c r="A4" s="12" t="s">
        <v>51</v>
      </c>
      <c r="B4" s="13">
        <v>20</v>
      </c>
    </row>
    <row r="5" spans="1:2" x14ac:dyDescent="0.25">
      <c r="A5" s="12" t="s">
        <v>46</v>
      </c>
      <c r="B5" s="13">
        <v>20</v>
      </c>
    </row>
    <row r="6" spans="1:2" x14ac:dyDescent="0.25">
      <c r="A6" s="12" t="s">
        <v>10</v>
      </c>
      <c r="B6" s="13">
        <v>24</v>
      </c>
    </row>
    <row r="7" spans="1:2" x14ac:dyDescent="0.25">
      <c r="A7" s="12" t="s">
        <v>52</v>
      </c>
      <c r="B7" s="13">
        <v>32</v>
      </c>
    </row>
    <row r="8" spans="1:2" x14ac:dyDescent="0.25">
      <c r="A8" s="12" t="s">
        <v>55</v>
      </c>
      <c r="B8" s="13">
        <v>36</v>
      </c>
    </row>
    <row r="9" spans="1:2" x14ac:dyDescent="0.25">
      <c r="A9" s="12" t="s">
        <v>24</v>
      </c>
      <c r="B9" s="13">
        <v>39</v>
      </c>
    </row>
    <row r="10" spans="1:2" x14ac:dyDescent="0.25">
      <c r="A10" s="12" t="s">
        <v>34</v>
      </c>
      <c r="B10" s="13">
        <v>44</v>
      </c>
    </row>
    <row r="11" spans="1:2" x14ac:dyDescent="0.25">
      <c r="A11" s="12" t="s">
        <v>43</v>
      </c>
      <c r="B11" s="13">
        <v>49</v>
      </c>
    </row>
    <row r="12" spans="1:2" x14ac:dyDescent="0.25">
      <c r="A12" s="12" t="s">
        <v>18</v>
      </c>
      <c r="B12" s="13">
        <v>55</v>
      </c>
    </row>
    <row r="13" spans="1:2" x14ac:dyDescent="0.25">
      <c r="A13" s="12" t="s">
        <v>82</v>
      </c>
      <c r="B13" s="13">
        <v>69</v>
      </c>
    </row>
    <row r="14" spans="1:2" x14ac:dyDescent="0.25">
      <c r="A14" s="12" t="s">
        <v>167</v>
      </c>
      <c r="B14" s="13">
        <v>38.799999999999997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D1CC-92C9-4974-9450-BB19C48758ED}">
  <dimension ref="A3:B40"/>
  <sheetViews>
    <sheetView workbookViewId="0">
      <selection activeCell="A3" sqref="A3"/>
    </sheetView>
  </sheetViews>
  <sheetFormatPr defaultRowHeight="15" x14ac:dyDescent="0.25"/>
  <cols>
    <col min="1" max="1" width="13.42578125" bestFit="1" customWidth="1"/>
    <col min="2" max="2" width="14" bestFit="1" customWidth="1"/>
  </cols>
  <sheetData>
    <row r="3" spans="1:2" x14ac:dyDescent="0.25">
      <c r="A3" s="11" t="s">
        <v>166</v>
      </c>
      <c r="B3" t="s">
        <v>172</v>
      </c>
    </row>
    <row r="4" spans="1:2" x14ac:dyDescent="0.25">
      <c r="A4" s="14">
        <v>0.09</v>
      </c>
      <c r="B4" s="13">
        <v>15</v>
      </c>
    </row>
    <row r="5" spans="1:2" x14ac:dyDescent="0.25">
      <c r="A5" s="14">
        <v>0.13</v>
      </c>
      <c r="B5" s="13">
        <v>6</v>
      </c>
    </row>
    <row r="6" spans="1:2" x14ac:dyDescent="0.25">
      <c r="A6" s="14">
        <v>0.18</v>
      </c>
      <c r="B6" s="13">
        <v>12</v>
      </c>
    </row>
    <row r="7" spans="1:2" x14ac:dyDescent="0.25">
      <c r="A7" s="14">
        <v>0.19</v>
      </c>
      <c r="B7" s="13">
        <v>5</v>
      </c>
    </row>
    <row r="8" spans="1:2" x14ac:dyDescent="0.25">
      <c r="A8" s="14">
        <v>0.2</v>
      </c>
      <c r="B8" s="13">
        <v>12</v>
      </c>
    </row>
    <row r="9" spans="1:2" x14ac:dyDescent="0.25">
      <c r="A9" s="14">
        <v>0.21</v>
      </c>
      <c r="B9" s="13">
        <v>1</v>
      </c>
    </row>
    <row r="10" spans="1:2" x14ac:dyDescent="0.25">
      <c r="A10" s="14">
        <v>0.22</v>
      </c>
      <c r="B10" s="13">
        <v>16</v>
      </c>
    </row>
    <row r="11" spans="1:2" x14ac:dyDescent="0.25">
      <c r="A11" s="14">
        <v>0.23</v>
      </c>
      <c r="B11" s="13">
        <v>14</v>
      </c>
    </row>
    <row r="12" spans="1:2" x14ac:dyDescent="0.25">
      <c r="A12" s="14">
        <v>0.24</v>
      </c>
      <c r="B12" s="13">
        <v>55</v>
      </c>
    </row>
    <row r="13" spans="1:2" x14ac:dyDescent="0.25">
      <c r="A13" s="14">
        <v>0.25</v>
      </c>
      <c r="B13" s="13">
        <v>24</v>
      </c>
    </row>
    <row r="14" spans="1:2" x14ac:dyDescent="0.25">
      <c r="A14" s="14">
        <v>0.26</v>
      </c>
      <c r="B14" s="13">
        <v>5</v>
      </c>
    </row>
    <row r="15" spans="1:2" x14ac:dyDescent="0.25">
      <c r="A15" s="14">
        <v>0.27</v>
      </c>
      <c r="B15" s="13">
        <v>32</v>
      </c>
    </row>
    <row r="16" spans="1:2" x14ac:dyDescent="0.25">
      <c r="A16" s="14">
        <v>0.28999999999999998</v>
      </c>
      <c r="B16" s="13">
        <v>5</v>
      </c>
    </row>
    <row r="17" spans="1:2" x14ac:dyDescent="0.25">
      <c r="A17" s="14">
        <v>0.3</v>
      </c>
      <c r="B17" s="13">
        <v>20</v>
      </c>
    </row>
    <row r="18" spans="1:2" x14ac:dyDescent="0.25">
      <c r="A18" s="14">
        <v>0.32</v>
      </c>
      <c r="B18" s="13">
        <v>13</v>
      </c>
    </row>
    <row r="19" spans="1:2" x14ac:dyDescent="0.25">
      <c r="A19" s="14">
        <v>0.33</v>
      </c>
      <c r="B19" s="13">
        <v>9</v>
      </c>
    </row>
    <row r="20" spans="1:2" x14ac:dyDescent="0.25">
      <c r="A20" s="14">
        <v>0.34</v>
      </c>
      <c r="B20" s="13">
        <v>39</v>
      </c>
    </row>
    <row r="21" spans="1:2" x14ac:dyDescent="0.25">
      <c r="A21" s="14">
        <v>0.35</v>
      </c>
      <c r="B21" s="13">
        <v>49</v>
      </c>
    </row>
    <row r="22" spans="1:2" x14ac:dyDescent="0.25">
      <c r="A22" s="14">
        <v>0.37</v>
      </c>
      <c r="B22" s="13">
        <v>7</v>
      </c>
    </row>
    <row r="23" spans="1:2" x14ac:dyDescent="0.25">
      <c r="A23" s="14">
        <v>0.38</v>
      </c>
      <c r="B23" s="13">
        <v>2</v>
      </c>
    </row>
    <row r="24" spans="1:2" x14ac:dyDescent="0.25">
      <c r="A24" s="14">
        <v>0.39</v>
      </c>
      <c r="B24" s="13">
        <v>5</v>
      </c>
    </row>
    <row r="25" spans="1:2" x14ac:dyDescent="0.25">
      <c r="A25" s="14">
        <v>0.4</v>
      </c>
      <c r="B25" s="13">
        <v>1</v>
      </c>
    </row>
    <row r="26" spans="1:2" x14ac:dyDescent="0.25">
      <c r="A26" s="14">
        <v>0.41</v>
      </c>
      <c r="B26" s="13">
        <v>36</v>
      </c>
    </row>
    <row r="27" spans="1:2" x14ac:dyDescent="0.25">
      <c r="A27" s="14">
        <v>0.42</v>
      </c>
      <c r="B27" s="13">
        <v>6</v>
      </c>
    </row>
    <row r="28" spans="1:2" x14ac:dyDescent="0.25">
      <c r="A28" s="14">
        <v>0.43</v>
      </c>
      <c r="B28" s="13">
        <v>6</v>
      </c>
    </row>
    <row r="29" spans="1:2" x14ac:dyDescent="0.25">
      <c r="A29" s="14">
        <v>0.45</v>
      </c>
      <c r="B29" s="13">
        <v>17</v>
      </c>
    </row>
    <row r="30" spans="1:2" x14ac:dyDescent="0.25">
      <c r="A30" s="14">
        <v>0.46</v>
      </c>
      <c r="B30" s="13">
        <v>2</v>
      </c>
    </row>
    <row r="31" spans="1:2" x14ac:dyDescent="0.25">
      <c r="A31" s="14">
        <v>0.47</v>
      </c>
      <c r="B31" s="13">
        <v>14</v>
      </c>
    </row>
    <row r="32" spans="1:2" x14ac:dyDescent="0.25">
      <c r="A32" s="14">
        <v>0.48</v>
      </c>
      <c r="B32" s="13">
        <v>9</v>
      </c>
    </row>
    <row r="33" spans="1:2" x14ac:dyDescent="0.25">
      <c r="A33" s="14">
        <v>0.49</v>
      </c>
      <c r="B33" s="13">
        <v>69</v>
      </c>
    </row>
    <row r="34" spans="1:2" x14ac:dyDescent="0.25">
      <c r="A34" s="14">
        <v>0.5</v>
      </c>
      <c r="B34" s="13">
        <v>7</v>
      </c>
    </row>
    <row r="35" spans="1:2" x14ac:dyDescent="0.25">
      <c r="A35" s="14">
        <v>0.51</v>
      </c>
      <c r="B35" s="13">
        <v>2</v>
      </c>
    </row>
    <row r="36" spans="1:2" x14ac:dyDescent="0.25">
      <c r="A36" s="14">
        <v>0.52</v>
      </c>
      <c r="B36" s="13">
        <v>15</v>
      </c>
    </row>
    <row r="37" spans="1:2" x14ac:dyDescent="0.25">
      <c r="A37" s="14">
        <v>0.53</v>
      </c>
      <c r="B37" s="13">
        <v>13</v>
      </c>
    </row>
    <row r="38" spans="1:2" x14ac:dyDescent="0.25">
      <c r="A38" s="14">
        <v>0.54</v>
      </c>
      <c r="B38" s="13">
        <v>10</v>
      </c>
    </row>
    <row r="39" spans="1:2" x14ac:dyDescent="0.25">
      <c r="A39" s="14">
        <v>0.55000000000000004</v>
      </c>
      <c r="B39" s="13">
        <v>13</v>
      </c>
    </row>
    <row r="40" spans="1:2" x14ac:dyDescent="0.25">
      <c r="A40" s="14" t="s">
        <v>167</v>
      </c>
      <c r="B40" s="13">
        <v>69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1700C-FF8F-46A7-9B25-D0A53EB3C4F8}">
  <dimension ref="A3:E8"/>
  <sheetViews>
    <sheetView workbookViewId="0">
      <selection activeCell="A3" sqref="A3"/>
    </sheetView>
  </sheetViews>
  <sheetFormatPr defaultRowHeight="15" x14ac:dyDescent="0.25"/>
  <cols>
    <col min="1" max="1" width="16.5703125" bestFit="1" customWidth="1"/>
    <col min="2" max="2" width="16.85546875" bestFit="1" customWidth="1"/>
    <col min="3" max="3" width="9.42578125" bestFit="1" customWidth="1"/>
    <col min="4" max="4" width="5.140625" bestFit="1" customWidth="1"/>
    <col min="5" max="5" width="11.28515625" bestFit="1" customWidth="1"/>
  </cols>
  <sheetData>
    <row r="3" spans="1:5" x14ac:dyDescent="0.25">
      <c r="A3" s="11" t="s">
        <v>171</v>
      </c>
      <c r="B3" s="11" t="s">
        <v>170</v>
      </c>
    </row>
    <row r="4" spans="1:5" x14ac:dyDescent="0.25">
      <c r="A4" s="11" t="s">
        <v>166</v>
      </c>
      <c r="B4" t="s">
        <v>153</v>
      </c>
      <c r="C4" t="s">
        <v>154</v>
      </c>
      <c r="D4" t="s">
        <v>156</v>
      </c>
      <c r="E4" t="s">
        <v>167</v>
      </c>
    </row>
    <row r="5" spans="1:5" x14ac:dyDescent="0.25">
      <c r="A5" s="12" t="s">
        <v>159</v>
      </c>
      <c r="B5" s="13">
        <v>9</v>
      </c>
      <c r="C5" s="13">
        <v>13</v>
      </c>
      <c r="D5" s="13">
        <v>42</v>
      </c>
      <c r="E5" s="13">
        <v>64</v>
      </c>
    </row>
    <row r="6" spans="1:5" x14ac:dyDescent="0.25">
      <c r="A6" s="12" t="s">
        <v>155</v>
      </c>
      <c r="B6" s="13">
        <v>2</v>
      </c>
      <c r="C6" s="13">
        <v>1</v>
      </c>
      <c r="D6" s="13">
        <v>15</v>
      </c>
      <c r="E6" s="13">
        <v>18</v>
      </c>
    </row>
    <row r="7" spans="1:5" x14ac:dyDescent="0.25">
      <c r="A7" s="12" t="s">
        <v>158</v>
      </c>
      <c r="B7" s="13">
        <v>6</v>
      </c>
      <c r="C7" s="13">
        <v>14</v>
      </c>
      <c r="D7" s="13">
        <v>10</v>
      </c>
      <c r="E7" s="13">
        <v>30</v>
      </c>
    </row>
    <row r="8" spans="1:5" x14ac:dyDescent="0.25">
      <c r="A8" s="12" t="s">
        <v>167</v>
      </c>
      <c r="B8" s="13">
        <v>17</v>
      </c>
      <c r="C8" s="13">
        <v>28</v>
      </c>
      <c r="D8" s="13">
        <v>67</v>
      </c>
      <c r="E8" s="13">
        <v>112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F625F-FE3E-4C13-9E18-7D774727BB7B}">
  <dimension ref="A3:B7"/>
  <sheetViews>
    <sheetView workbookViewId="0">
      <selection activeCell="A3" sqref="A3"/>
    </sheetView>
  </sheetViews>
  <sheetFormatPr defaultRowHeight="15" x14ac:dyDescent="0.25"/>
  <cols>
    <col min="1" max="1" width="16.5703125" bestFit="1" customWidth="1"/>
    <col min="2" max="2" width="28.28515625" bestFit="1" customWidth="1"/>
  </cols>
  <sheetData>
    <row r="3" spans="1:2" x14ac:dyDescent="0.25">
      <c r="A3" s="11" t="s">
        <v>166</v>
      </c>
      <c r="B3" t="s">
        <v>173</v>
      </c>
    </row>
    <row r="4" spans="1:2" x14ac:dyDescent="0.25">
      <c r="A4" s="12" t="s">
        <v>159</v>
      </c>
      <c r="B4" s="13">
        <v>64</v>
      </c>
    </row>
    <row r="5" spans="1:2" x14ac:dyDescent="0.25">
      <c r="A5" s="12" t="s">
        <v>155</v>
      </c>
      <c r="B5" s="13">
        <v>18</v>
      </c>
    </row>
    <row r="6" spans="1:2" x14ac:dyDescent="0.25">
      <c r="A6" s="12" t="s">
        <v>158</v>
      </c>
      <c r="B6" s="13">
        <v>30</v>
      </c>
    </row>
    <row r="7" spans="1:2" x14ac:dyDescent="0.25">
      <c r="A7" s="12" t="s">
        <v>167</v>
      </c>
      <c r="B7" s="13">
        <v>112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81A53-33F0-4503-B62D-A6767FDD3DC0}">
  <dimension ref="A1:N117"/>
  <sheetViews>
    <sheetView workbookViewId="0">
      <selection activeCell="I1" sqref="I1:I1048576"/>
    </sheetView>
  </sheetViews>
  <sheetFormatPr defaultRowHeight="15" x14ac:dyDescent="0.25"/>
  <cols>
    <col min="1" max="1" width="95" bestFit="1" customWidth="1"/>
    <col min="2" max="3" width="19.42578125" style="2" bestFit="1" customWidth="1"/>
    <col min="4" max="4" width="19.7109375" style="2" customWidth="1"/>
    <col min="5" max="5" width="11.28515625" customWidth="1"/>
    <col min="6" max="6" width="21.5703125" customWidth="1"/>
    <col min="7" max="7" width="12.28515625" bestFit="1" customWidth="1"/>
    <col min="8" max="8" width="12.28515625" customWidth="1"/>
    <col min="9" max="9" width="19.5703125" customWidth="1"/>
    <col min="10" max="10" width="10.42578125" bestFit="1" customWidth="1"/>
    <col min="12" max="12" width="69.28515625" customWidth="1"/>
    <col min="13" max="13" width="48.42578125" bestFit="1" customWidth="1"/>
  </cols>
  <sheetData>
    <row r="1" spans="1:13" s="3" customFormat="1" x14ac:dyDescent="0.25">
      <c r="A1" s="3" t="s">
        <v>0</v>
      </c>
      <c r="B1" s="4" t="s">
        <v>1</v>
      </c>
      <c r="C1" s="4" t="s">
        <v>2</v>
      </c>
      <c r="D1" s="4" t="s">
        <v>139</v>
      </c>
      <c r="E1" s="3" t="s">
        <v>3</v>
      </c>
      <c r="F1" s="4" t="s">
        <v>157</v>
      </c>
      <c r="G1" s="3" t="s">
        <v>4</v>
      </c>
      <c r="H1" s="3" t="s">
        <v>138</v>
      </c>
      <c r="I1" s="3" t="s">
        <v>140</v>
      </c>
      <c r="J1" s="3" t="s">
        <v>5</v>
      </c>
    </row>
    <row r="2" spans="1:13" x14ac:dyDescent="0.25">
      <c r="A2" t="s">
        <v>6</v>
      </c>
      <c r="B2" s="2">
        <v>950</v>
      </c>
      <c r="C2" s="2">
        <v>1525</v>
      </c>
      <c r="D2" s="2">
        <f>ABS(C2-B2)</f>
        <v>575</v>
      </c>
      <c r="E2" s="1">
        <v>0.38</v>
      </c>
      <c r="F2" s="1" t="str">
        <f t="shared" ref="F2:F65" si="0">IF(E2&lt;20%,"Low Discount",IF(AND(E2&gt;20%,E2&lt;40%),"Medium Discount","High Discount"))</f>
        <v>Medium Discount</v>
      </c>
      <c r="G2">
        <v>2</v>
      </c>
      <c r="H2">
        <f>IF(J2="Not rated","Not rated", VALUE(LEFT(J2, SEARCH(" out", J2)-1)))</f>
        <v>4.5</v>
      </c>
      <c r="I2" t="str">
        <f>IF(H2&lt;3,"Poor",IF(AND(H2&gt;3, H2&lt;4.5),"Average","Excellent"))</f>
        <v>Excellent</v>
      </c>
      <c r="J2" t="s">
        <v>7</v>
      </c>
      <c r="L2" s="3" t="s">
        <v>141</v>
      </c>
      <c r="M2" s="3" t="s">
        <v>142</v>
      </c>
    </row>
    <row r="3" spans="1:13" x14ac:dyDescent="0.25">
      <c r="A3" t="s">
        <v>8</v>
      </c>
      <c r="B3" s="2">
        <v>527</v>
      </c>
      <c r="C3" s="2">
        <v>999</v>
      </c>
      <c r="D3" s="2">
        <f t="shared" ref="D3:D66" si="1">ABS(C3-B3)</f>
        <v>472</v>
      </c>
      <c r="E3" s="1">
        <v>0.47</v>
      </c>
      <c r="F3" s="1" t="str">
        <f t="shared" si="0"/>
        <v>High Discount</v>
      </c>
      <c r="G3">
        <v>14</v>
      </c>
      <c r="H3">
        <f t="shared" ref="H3:H22" si="2">IF(J3="Not rated","Not rated", VALUE(LEFT(J3, SEARCH(" out", J3)-1)))</f>
        <v>4.0999999999999996</v>
      </c>
      <c r="I3" t="str">
        <f t="shared" ref="I3:I66" si="3">IF(H3&lt;3,"Poor",IF(AND(H3&gt;3, H3&lt;4.5),"Average","Excellent"))</f>
        <v>Average</v>
      </c>
      <c r="J3" t="s">
        <v>9</v>
      </c>
      <c r="L3" s="2">
        <f>AVERAGE(B2:B113)</f>
        <v>1186.8928571428571</v>
      </c>
      <c r="M3" s="2">
        <f>AVERAGE(C2:C113)</f>
        <v>1811.1071428571429</v>
      </c>
    </row>
    <row r="4" spans="1:13" x14ac:dyDescent="0.25">
      <c r="A4" t="s">
        <v>10</v>
      </c>
      <c r="B4" s="2">
        <v>2199</v>
      </c>
      <c r="C4" s="2">
        <v>2923</v>
      </c>
      <c r="D4" s="2">
        <f t="shared" si="1"/>
        <v>724</v>
      </c>
      <c r="E4" s="1">
        <v>0.25</v>
      </c>
      <c r="F4" s="1" t="str">
        <f t="shared" si="0"/>
        <v>Medium Discount</v>
      </c>
      <c r="G4">
        <v>24</v>
      </c>
      <c r="H4">
        <f t="shared" si="2"/>
        <v>4.5999999999999996</v>
      </c>
      <c r="I4" t="str">
        <f t="shared" si="3"/>
        <v>Excellent</v>
      </c>
      <c r="J4" t="s">
        <v>11</v>
      </c>
    </row>
    <row r="5" spans="1:13" x14ac:dyDescent="0.25">
      <c r="A5" t="s">
        <v>12</v>
      </c>
      <c r="B5" s="2">
        <v>1580</v>
      </c>
      <c r="C5" s="2">
        <v>2499</v>
      </c>
      <c r="D5" s="2">
        <f t="shared" si="1"/>
        <v>919</v>
      </c>
      <c r="E5" s="1">
        <v>0.37</v>
      </c>
      <c r="F5" s="1" t="str">
        <f t="shared" si="0"/>
        <v>Medium Discount</v>
      </c>
      <c r="G5">
        <v>7</v>
      </c>
      <c r="H5">
        <f t="shared" si="2"/>
        <v>4.7</v>
      </c>
      <c r="I5" t="str">
        <f t="shared" si="3"/>
        <v>Excellent</v>
      </c>
      <c r="J5" t="s">
        <v>13</v>
      </c>
      <c r="L5" s="3" t="s">
        <v>143</v>
      </c>
      <c r="M5" s="3" t="s">
        <v>144</v>
      </c>
    </row>
    <row r="6" spans="1:13" x14ac:dyDescent="0.25">
      <c r="A6" t="s">
        <v>14</v>
      </c>
      <c r="B6" s="2">
        <v>1740</v>
      </c>
      <c r="C6" s="2">
        <v>2356</v>
      </c>
      <c r="D6" s="2">
        <f t="shared" si="1"/>
        <v>616</v>
      </c>
      <c r="E6" s="1">
        <v>0.26</v>
      </c>
      <c r="F6" s="1" t="str">
        <f t="shared" si="0"/>
        <v>Medium Discount</v>
      </c>
      <c r="G6">
        <v>5</v>
      </c>
      <c r="H6">
        <f t="shared" si="2"/>
        <v>4.8</v>
      </c>
      <c r="I6" t="str">
        <f t="shared" si="3"/>
        <v>Excellent</v>
      </c>
      <c r="J6" t="s">
        <v>15</v>
      </c>
      <c r="L6" s="1">
        <f>AVERAGE(E2:E113)</f>
        <v>0.36776785714285715</v>
      </c>
      <c r="M6">
        <f>AVERAGE(H2:H113)</f>
        <v>1.9794642857142855</v>
      </c>
    </row>
    <row r="7" spans="1:13" x14ac:dyDescent="0.25">
      <c r="A7" t="s">
        <v>16</v>
      </c>
      <c r="B7" s="2">
        <v>2999</v>
      </c>
      <c r="C7" s="2">
        <v>3290</v>
      </c>
      <c r="D7" s="2">
        <f t="shared" si="1"/>
        <v>291</v>
      </c>
      <c r="E7" s="1">
        <v>0.09</v>
      </c>
      <c r="F7" s="1" t="str">
        <f t="shared" si="0"/>
        <v>Low Discount</v>
      </c>
      <c r="G7">
        <v>15</v>
      </c>
      <c r="H7">
        <f t="shared" si="2"/>
        <v>4</v>
      </c>
      <c r="I7" t="str">
        <f t="shared" si="3"/>
        <v>Average</v>
      </c>
      <c r="J7" t="s">
        <v>17</v>
      </c>
    </row>
    <row r="8" spans="1:13" x14ac:dyDescent="0.25">
      <c r="A8" t="s">
        <v>18</v>
      </c>
      <c r="B8" s="2">
        <v>2319</v>
      </c>
      <c r="C8" s="2">
        <v>3032</v>
      </c>
      <c r="D8" s="2">
        <f t="shared" si="1"/>
        <v>713</v>
      </c>
      <c r="E8" s="1">
        <v>0.24</v>
      </c>
      <c r="F8" s="1" t="str">
        <f t="shared" si="0"/>
        <v>Medium Discount</v>
      </c>
      <c r="G8">
        <v>55</v>
      </c>
      <c r="H8">
        <f t="shared" si="2"/>
        <v>4.5999999999999996</v>
      </c>
      <c r="I8" t="str">
        <f t="shared" si="3"/>
        <v>Excellent</v>
      </c>
      <c r="J8" t="s">
        <v>11</v>
      </c>
      <c r="L8" s="3" t="s">
        <v>145</v>
      </c>
      <c r="M8" s="3" t="s">
        <v>146</v>
      </c>
    </row>
    <row r="9" spans="1:13" x14ac:dyDescent="0.25">
      <c r="A9" t="s">
        <v>19</v>
      </c>
      <c r="B9" s="2">
        <v>988</v>
      </c>
      <c r="C9" s="2">
        <v>1580</v>
      </c>
      <c r="D9" s="2">
        <f t="shared" si="1"/>
        <v>592</v>
      </c>
      <c r="E9" s="1">
        <v>0.37</v>
      </c>
      <c r="F9" s="1" t="str">
        <f t="shared" si="0"/>
        <v>Medium Discount</v>
      </c>
      <c r="G9">
        <v>2</v>
      </c>
      <c r="H9">
        <f t="shared" si="2"/>
        <v>4</v>
      </c>
      <c r="I9" t="str">
        <f t="shared" si="3"/>
        <v>Average</v>
      </c>
      <c r="J9" t="s">
        <v>17</v>
      </c>
      <c r="L9" t="str">
        <f>INDEX(A2:A113,MATCH(MAX(B2:B113),B2:B113,0))</f>
        <v>32PCS Portable Cordless Drill Set With Cyclic Battery Drive -26 Variable Speed</v>
      </c>
      <c r="M9" t="str">
        <f>INDEX(A2:A113,MATCH(MIN(B2:B113),B2:B113,0))</f>
        <v>3PCS Single Head Knitting Crochet Sweater Needle Set</v>
      </c>
    </row>
    <row r="10" spans="1:13" x14ac:dyDescent="0.25">
      <c r="A10" t="s">
        <v>20</v>
      </c>
      <c r="B10" s="2">
        <v>1274</v>
      </c>
      <c r="C10" s="2">
        <v>2800</v>
      </c>
      <c r="D10" s="2">
        <f t="shared" si="1"/>
        <v>1526</v>
      </c>
      <c r="E10" s="1">
        <v>0.55000000000000004</v>
      </c>
      <c r="F10" s="1" t="str">
        <f>IF(E10&lt;20%,"Low Discount",IF(AND(E10&gt;20%,E10&lt;40%),"Medium Discount","High Discount"))</f>
        <v>High Discount</v>
      </c>
      <c r="G10">
        <v>5</v>
      </c>
      <c r="H10">
        <f t="shared" si="2"/>
        <v>4.8</v>
      </c>
      <c r="I10" t="str">
        <f t="shared" si="3"/>
        <v>Excellent</v>
      </c>
      <c r="J10" t="s">
        <v>15</v>
      </c>
    </row>
    <row r="11" spans="1:13" x14ac:dyDescent="0.25">
      <c r="A11" t="s">
        <v>21</v>
      </c>
      <c r="B11" s="2">
        <v>1600</v>
      </c>
      <c r="C11" s="2">
        <v>2929</v>
      </c>
      <c r="D11" s="2">
        <f t="shared" si="1"/>
        <v>1329</v>
      </c>
      <c r="E11" s="1">
        <v>0.45</v>
      </c>
      <c r="F11" s="1" t="str">
        <f t="shared" si="0"/>
        <v>High Discount</v>
      </c>
      <c r="G11">
        <v>5</v>
      </c>
      <c r="H11">
        <f t="shared" si="2"/>
        <v>3.8</v>
      </c>
      <c r="I11" t="str">
        <f t="shared" si="3"/>
        <v>Average</v>
      </c>
      <c r="J11" t="s">
        <v>22</v>
      </c>
      <c r="L11" s="7" t="s">
        <v>147</v>
      </c>
      <c r="M11" s="3" t="s">
        <v>150</v>
      </c>
    </row>
    <row r="12" spans="1:13" x14ac:dyDescent="0.25">
      <c r="A12" t="s">
        <v>23</v>
      </c>
      <c r="B12" s="2">
        <v>799</v>
      </c>
      <c r="C12" s="2">
        <v>999</v>
      </c>
      <c r="D12" s="2">
        <f t="shared" si="1"/>
        <v>200</v>
      </c>
      <c r="E12" s="1">
        <v>0.2</v>
      </c>
      <c r="F12" s="1" t="str">
        <f t="shared" si="0"/>
        <v>High Discount</v>
      </c>
      <c r="G12">
        <v>12</v>
      </c>
      <c r="H12">
        <f t="shared" si="2"/>
        <v>4.0999999999999996</v>
      </c>
      <c r="I12" t="str">
        <f t="shared" si="3"/>
        <v>Average</v>
      </c>
      <c r="J12" t="s">
        <v>9</v>
      </c>
      <c r="L12" s="6">
        <f>AVERAGEIF(I$2:I$113,"Excellent",E$2:E$113)</f>
        <v>0.38464285714285718</v>
      </c>
      <c r="M12">
        <f>AVERAGEIF(I$2:I$113,"Excellent",H$2:H$113)</f>
        <v>4.4357142857142859</v>
      </c>
    </row>
    <row r="13" spans="1:13" x14ac:dyDescent="0.25">
      <c r="A13" t="s">
        <v>24</v>
      </c>
      <c r="B13" s="2">
        <v>990</v>
      </c>
      <c r="C13" s="2">
        <v>1500</v>
      </c>
      <c r="D13" s="2">
        <f t="shared" si="1"/>
        <v>510</v>
      </c>
      <c r="E13" s="1">
        <v>0.34</v>
      </c>
      <c r="F13" s="1" t="str">
        <f t="shared" si="0"/>
        <v>Medium Discount</v>
      </c>
      <c r="G13">
        <v>39</v>
      </c>
      <c r="H13">
        <f t="shared" si="2"/>
        <v>4.7</v>
      </c>
      <c r="I13" t="str">
        <f t="shared" si="3"/>
        <v>Excellent</v>
      </c>
      <c r="J13" t="s">
        <v>13</v>
      </c>
    </row>
    <row r="14" spans="1:13" x14ac:dyDescent="0.25">
      <c r="A14" t="s">
        <v>25</v>
      </c>
      <c r="B14" s="2">
        <v>552</v>
      </c>
      <c r="C14" s="2">
        <v>1035</v>
      </c>
      <c r="D14" s="2">
        <f t="shared" si="1"/>
        <v>483</v>
      </c>
      <c r="E14" s="1">
        <v>0.47</v>
      </c>
      <c r="F14" s="1" t="str">
        <f t="shared" si="0"/>
        <v>High Discount</v>
      </c>
      <c r="G14">
        <v>12</v>
      </c>
      <c r="H14">
        <f t="shared" si="2"/>
        <v>4.8</v>
      </c>
      <c r="I14" t="str">
        <f t="shared" si="3"/>
        <v>Excellent</v>
      </c>
      <c r="J14" t="s">
        <v>15</v>
      </c>
      <c r="L14" s="3" t="s">
        <v>148</v>
      </c>
      <c r="M14" s="3" t="s">
        <v>151</v>
      </c>
    </row>
    <row r="15" spans="1:13" x14ac:dyDescent="0.25">
      <c r="A15" t="s">
        <v>26</v>
      </c>
      <c r="B15" s="2">
        <v>501</v>
      </c>
      <c r="C15" s="2">
        <v>860</v>
      </c>
      <c r="D15" s="2">
        <f t="shared" si="1"/>
        <v>359</v>
      </c>
      <c r="E15" s="1">
        <v>0.42</v>
      </c>
      <c r="F15" s="1" t="str">
        <f t="shared" si="0"/>
        <v>High Discount</v>
      </c>
      <c r="G15">
        <v>6</v>
      </c>
      <c r="H15">
        <f t="shared" si="2"/>
        <v>4.5</v>
      </c>
      <c r="I15" t="str">
        <f t="shared" si="3"/>
        <v>Excellent</v>
      </c>
      <c r="J15" t="s">
        <v>7</v>
      </c>
      <c r="L15" s="5">
        <f>AVERAGEIF(I$2:I$113,"Average",E$2:E$113)</f>
        <v>0.36823529411764716</v>
      </c>
      <c r="M15">
        <f>AVERAGEIF(I$2:I$113,"Average",H$2:H$113)</f>
        <v>4.0470588235294107</v>
      </c>
    </row>
    <row r="16" spans="1:13" x14ac:dyDescent="0.25">
      <c r="A16" t="s">
        <v>27</v>
      </c>
      <c r="B16" s="2">
        <v>1680</v>
      </c>
      <c r="C16" s="2">
        <v>2499</v>
      </c>
      <c r="D16" s="2">
        <f t="shared" si="1"/>
        <v>819</v>
      </c>
      <c r="E16" s="1">
        <v>0.33</v>
      </c>
      <c r="F16" s="1" t="str">
        <f t="shared" si="0"/>
        <v>Medium Discount</v>
      </c>
      <c r="G16">
        <v>9</v>
      </c>
      <c r="H16">
        <f t="shared" si="2"/>
        <v>4.2</v>
      </c>
      <c r="I16" t="str">
        <f t="shared" si="3"/>
        <v>Average</v>
      </c>
      <c r="J16" t="s">
        <v>28</v>
      </c>
    </row>
    <row r="17" spans="1:14" x14ac:dyDescent="0.25">
      <c r="A17" t="s">
        <v>29</v>
      </c>
      <c r="B17" s="2">
        <v>332</v>
      </c>
      <c r="C17" s="2">
        <v>684</v>
      </c>
      <c r="D17" s="2">
        <f t="shared" si="1"/>
        <v>352</v>
      </c>
      <c r="E17" s="1">
        <v>0.51</v>
      </c>
      <c r="F17" s="1" t="str">
        <f t="shared" si="0"/>
        <v>High Discount</v>
      </c>
      <c r="G17">
        <v>2</v>
      </c>
      <c r="H17">
        <f t="shared" si="2"/>
        <v>5</v>
      </c>
      <c r="I17" t="str">
        <f t="shared" si="3"/>
        <v>Excellent</v>
      </c>
      <c r="J17" t="s">
        <v>30</v>
      </c>
      <c r="L17" s="3" t="s">
        <v>149</v>
      </c>
      <c r="M17" s="3" t="s">
        <v>152</v>
      </c>
    </row>
    <row r="18" spans="1:14" x14ac:dyDescent="0.25">
      <c r="A18" t="s">
        <v>31</v>
      </c>
      <c r="B18" s="2">
        <v>195</v>
      </c>
      <c r="C18" s="2">
        <v>360</v>
      </c>
      <c r="D18" s="2">
        <f t="shared" si="1"/>
        <v>165</v>
      </c>
      <c r="E18" s="1">
        <v>0.46</v>
      </c>
      <c r="F18" s="1" t="str">
        <f t="shared" si="0"/>
        <v>High Discount</v>
      </c>
      <c r="G18">
        <v>2</v>
      </c>
      <c r="H18">
        <f t="shared" si="2"/>
        <v>5</v>
      </c>
      <c r="I18" t="str">
        <f t="shared" si="3"/>
        <v>Excellent</v>
      </c>
      <c r="J18" t="s">
        <v>30</v>
      </c>
      <c r="L18" s="6">
        <f>AVERAGEIF(I$2:I$113,"Poor",E$2:E$113)</f>
        <v>0.36059701492537305</v>
      </c>
      <c r="M18">
        <f>AVERAGEIF(I$2:I$113,"Poor",H$2:H$113)</f>
        <v>0.42835820895522392</v>
      </c>
    </row>
    <row r="19" spans="1:14" x14ac:dyDescent="0.25">
      <c r="A19" t="s">
        <v>32</v>
      </c>
      <c r="B19" s="2">
        <v>2025</v>
      </c>
      <c r="C19" s="2">
        <v>3971</v>
      </c>
      <c r="D19" s="2">
        <f t="shared" si="1"/>
        <v>1946</v>
      </c>
      <c r="E19" s="1">
        <v>0.49</v>
      </c>
      <c r="F19" s="1" t="str">
        <f t="shared" si="0"/>
        <v>High Discount</v>
      </c>
      <c r="G19">
        <v>3</v>
      </c>
      <c r="H19">
        <f t="shared" si="2"/>
        <v>5</v>
      </c>
      <c r="I19" t="str">
        <f t="shared" si="3"/>
        <v>Excellent</v>
      </c>
      <c r="J19" t="s">
        <v>30</v>
      </c>
    </row>
    <row r="20" spans="1:14" x14ac:dyDescent="0.25">
      <c r="A20" t="s">
        <v>33</v>
      </c>
      <c r="B20" s="2">
        <v>2999</v>
      </c>
      <c r="C20" s="2">
        <v>3699</v>
      </c>
      <c r="D20" s="2">
        <f t="shared" si="1"/>
        <v>700</v>
      </c>
      <c r="E20" s="1">
        <v>0.19</v>
      </c>
      <c r="F20" s="1" t="str">
        <f t="shared" si="0"/>
        <v>Low Discount</v>
      </c>
      <c r="G20">
        <v>5</v>
      </c>
      <c r="H20">
        <f t="shared" si="2"/>
        <v>4.5999999999999996</v>
      </c>
      <c r="I20" t="str">
        <f t="shared" si="3"/>
        <v>Excellent</v>
      </c>
      <c r="J20" t="s">
        <v>11</v>
      </c>
      <c r="L20" s="3"/>
      <c r="M20" s="3" t="s">
        <v>165</v>
      </c>
    </row>
    <row r="21" spans="1:14" x14ac:dyDescent="0.25">
      <c r="A21" t="s">
        <v>34</v>
      </c>
      <c r="B21" s="2">
        <v>998</v>
      </c>
      <c r="C21" s="2">
        <v>1966</v>
      </c>
      <c r="D21" s="2">
        <f t="shared" si="1"/>
        <v>968</v>
      </c>
      <c r="E21" s="1">
        <v>0.49</v>
      </c>
      <c r="F21" s="1" t="str">
        <f t="shared" si="0"/>
        <v>High Discount</v>
      </c>
      <c r="G21">
        <v>44</v>
      </c>
      <c r="H21">
        <f t="shared" si="2"/>
        <v>4.5999999999999996</v>
      </c>
      <c r="I21" t="str">
        <f t="shared" si="3"/>
        <v>Excellent</v>
      </c>
      <c r="J21" t="s">
        <v>11</v>
      </c>
      <c r="M21" t="s">
        <v>159</v>
      </c>
      <c r="N21">
        <f>COUNTIF(F2:F113,"High Discount")</f>
        <v>64</v>
      </c>
    </row>
    <row r="22" spans="1:14" x14ac:dyDescent="0.25">
      <c r="A22" t="s">
        <v>35</v>
      </c>
      <c r="B22" s="2">
        <v>38</v>
      </c>
      <c r="C22" s="2">
        <v>80</v>
      </c>
      <c r="D22" s="2">
        <f t="shared" si="1"/>
        <v>42</v>
      </c>
      <c r="E22" s="1">
        <v>0.53</v>
      </c>
      <c r="F22" s="1" t="str">
        <f t="shared" si="0"/>
        <v>High Discount</v>
      </c>
      <c r="G22">
        <v>13</v>
      </c>
      <c r="H22">
        <f t="shared" si="2"/>
        <v>3.3</v>
      </c>
      <c r="I22" t="str">
        <f t="shared" si="3"/>
        <v>Average</v>
      </c>
      <c r="J22" t="s">
        <v>36</v>
      </c>
      <c r="M22" t="s">
        <v>158</v>
      </c>
      <c r="N22">
        <f>COUNTIF(F2:F113,"Medium Discount")</f>
        <v>30</v>
      </c>
    </row>
    <row r="23" spans="1:14" x14ac:dyDescent="0.25">
      <c r="A23" t="s">
        <v>37</v>
      </c>
      <c r="B23" s="2">
        <v>1860</v>
      </c>
      <c r="C23" s="2">
        <v>3220</v>
      </c>
      <c r="D23" s="2">
        <f t="shared" si="1"/>
        <v>1360</v>
      </c>
      <c r="E23" s="1">
        <v>0.42</v>
      </c>
      <c r="F23" s="1" t="str">
        <f t="shared" si="0"/>
        <v>High Discount</v>
      </c>
      <c r="G23">
        <v>0</v>
      </c>
      <c r="H23">
        <f>IF(J23="Not rated",0, VALUE(LEFT(J23, SEARCH(" out", J23)-1)))</f>
        <v>0</v>
      </c>
      <c r="I23" t="str">
        <f t="shared" si="3"/>
        <v>Poor</v>
      </c>
      <c r="J23" t="s">
        <v>137</v>
      </c>
      <c r="M23" t="s">
        <v>155</v>
      </c>
      <c r="N23">
        <f>COUNTIF(F2:F113,"Low Discount")</f>
        <v>18</v>
      </c>
    </row>
    <row r="24" spans="1:14" x14ac:dyDescent="0.25">
      <c r="A24" t="s">
        <v>38</v>
      </c>
      <c r="B24" s="2">
        <v>880</v>
      </c>
      <c r="C24" s="2">
        <v>1350</v>
      </c>
      <c r="D24" s="2">
        <f t="shared" si="1"/>
        <v>470</v>
      </c>
      <c r="E24" s="1">
        <v>0.35</v>
      </c>
      <c r="F24" s="1" t="str">
        <f t="shared" si="0"/>
        <v>Medium Discount</v>
      </c>
      <c r="G24">
        <v>6</v>
      </c>
      <c r="H24">
        <f t="shared" ref="H24:H87" si="4">IF(J24="Not rated",0, VALUE(LEFT(J24, SEARCH(" out", J24)-1)))</f>
        <v>4</v>
      </c>
      <c r="I24" t="str">
        <f t="shared" si="3"/>
        <v>Average</v>
      </c>
      <c r="J24" t="s">
        <v>17</v>
      </c>
    </row>
    <row r="25" spans="1:14" x14ac:dyDescent="0.25">
      <c r="A25" t="s">
        <v>39</v>
      </c>
      <c r="B25" s="2">
        <v>1650</v>
      </c>
      <c r="C25" s="2">
        <v>2150</v>
      </c>
      <c r="D25" s="2">
        <f t="shared" si="1"/>
        <v>500</v>
      </c>
      <c r="E25" s="1">
        <v>0.23</v>
      </c>
      <c r="F25" s="1" t="str">
        <f t="shared" si="0"/>
        <v>Medium Discount</v>
      </c>
      <c r="G25">
        <v>14</v>
      </c>
      <c r="H25">
        <f t="shared" si="4"/>
        <v>4.4000000000000004</v>
      </c>
      <c r="I25" t="str">
        <f t="shared" si="3"/>
        <v>Average</v>
      </c>
      <c r="J25" t="s">
        <v>40</v>
      </c>
    </row>
    <row r="26" spans="1:14" x14ac:dyDescent="0.25">
      <c r="A26" t="s">
        <v>41</v>
      </c>
      <c r="B26" s="2">
        <v>2048</v>
      </c>
      <c r="C26" s="2">
        <v>4500</v>
      </c>
      <c r="D26" s="2">
        <f t="shared" si="1"/>
        <v>2452</v>
      </c>
      <c r="E26" s="1">
        <v>0.54</v>
      </c>
      <c r="F26" s="1" t="str">
        <f t="shared" si="0"/>
        <v>High Discount</v>
      </c>
      <c r="G26">
        <v>7</v>
      </c>
      <c r="H26">
        <f t="shared" si="4"/>
        <v>4.3</v>
      </c>
      <c r="I26" t="str">
        <f t="shared" si="3"/>
        <v>Average</v>
      </c>
      <c r="J26" t="s">
        <v>42</v>
      </c>
    </row>
    <row r="27" spans="1:14" x14ac:dyDescent="0.25">
      <c r="A27" t="s">
        <v>43</v>
      </c>
      <c r="B27" s="2">
        <v>420</v>
      </c>
      <c r="C27" s="2">
        <v>647</v>
      </c>
      <c r="D27" s="2">
        <f t="shared" si="1"/>
        <v>227</v>
      </c>
      <c r="E27" s="1">
        <v>0.35</v>
      </c>
      <c r="F27" s="1" t="str">
        <f t="shared" si="0"/>
        <v>Medium Discount</v>
      </c>
      <c r="G27">
        <v>49</v>
      </c>
      <c r="H27">
        <f t="shared" si="4"/>
        <v>4.5999999999999996</v>
      </c>
      <c r="I27" t="str">
        <f t="shared" si="3"/>
        <v>Excellent</v>
      </c>
      <c r="J27" t="s">
        <v>11</v>
      </c>
    </row>
    <row r="28" spans="1:14" x14ac:dyDescent="0.25">
      <c r="A28" t="s">
        <v>44</v>
      </c>
      <c r="B28" s="2">
        <v>2880</v>
      </c>
      <c r="C28" s="2">
        <v>3520</v>
      </c>
      <c r="D28" s="2">
        <f t="shared" si="1"/>
        <v>640</v>
      </c>
      <c r="E28" s="1">
        <v>0.18</v>
      </c>
      <c r="F28" s="1" t="str">
        <f t="shared" si="0"/>
        <v>Low Discount</v>
      </c>
      <c r="G28">
        <v>12</v>
      </c>
      <c r="H28">
        <f t="shared" si="4"/>
        <v>3.8</v>
      </c>
      <c r="I28" t="str">
        <f t="shared" si="3"/>
        <v>Average</v>
      </c>
      <c r="J28" t="s">
        <v>22</v>
      </c>
    </row>
    <row r="29" spans="1:14" x14ac:dyDescent="0.25">
      <c r="A29" t="s">
        <v>45</v>
      </c>
      <c r="B29" s="2">
        <v>1350</v>
      </c>
      <c r="C29" s="2">
        <v>1990</v>
      </c>
      <c r="D29" s="2">
        <f t="shared" si="1"/>
        <v>640</v>
      </c>
      <c r="E29" s="1">
        <v>0.32</v>
      </c>
      <c r="F29" s="1" t="str">
        <f t="shared" si="0"/>
        <v>Medium Discount</v>
      </c>
      <c r="G29">
        <v>13</v>
      </c>
      <c r="H29">
        <f t="shared" si="4"/>
        <v>3.8</v>
      </c>
      <c r="I29" t="str">
        <f t="shared" si="3"/>
        <v>Average</v>
      </c>
      <c r="J29" t="s">
        <v>22</v>
      </c>
    </row>
    <row r="30" spans="1:14" x14ac:dyDescent="0.25">
      <c r="A30" t="s">
        <v>46</v>
      </c>
      <c r="B30" s="2">
        <v>1758</v>
      </c>
      <c r="C30" s="2">
        <v>2499</v>
      </c>
      <c r="D30" s="2">
        <f t="shared" si="1"/>
        <v>741</v>
      </c>
      <c r="E30" s="1">
        <v>0.3</v>
      </c>
      <c r="F30" s="1" t="str">
        <f t="shared" si="0"/>
        <v>Medium Discount</v>
      </c>
      <c r="G30">
        <v>20</v>
      </c>
      <c r="H30">
        <f t="shared" si="4"/>
        <v>4.0999999999999996</v>
      </c>
      <c r="I30" t="str">
        <f t="shared" si="3"/>
        <v>Average</v>
      </c>
      <c r="J30" t="s">
        <v>9</v>
      </c>
    </row>
    <row r="31" spans="1:14" x14ac:dyDescent="0.25">
      <c r="A31" t="s">
        <v>47</v>
      </c>
      <c r="B31" s="2">
        <v>2200</v>
      </c>
      <c r="C31" s="2">
        <v>4080</v>
      </c>
      <c r="D31" s="2">
        <f t="shared" si="1"/>
        <v>1880</v>
      </c>
      <c r="E31" s="1">
        <v>0.46</v>
      </c>
      <c r="F31" s="1" t="str">
        <f t="shared" si="0"/>
        <v>High Discount</v>
      </c>
      <c r="G31">
        <v>0</v>
      </c>
      <c r="H31">
        <f t="shared" si="4"/>
        <v>0</v>
      </c>
      <c r="I31" t="str">
        <f t="shared" si="3"/>
        <v>Poor</v>
      </c>
      <c r="J31" t="s">
        <v>137</v>
      </c>
    </row>
    <row r="32" spans="1:14" x14ac:dyDescent="0.25">
      <c r="A32" t="s">
        <v>48</v>
      </c>
      <c r="B32" s="2">
        <v>185</v>
      </c>
      <c r="C32" s="2">
        <v>382</v>
      </c>
      <c r="D32" s="2">
        <f t="shared" si="1"/>
        <v>197</v>
      </c>
      <c r="E32" s="1">
        <v>0.52</v>
      </c>
      <c r="F32" s="1" t="str">
        <f t="shared" si="0"/>
        <v>High Discount</v>
      </c>
      <c r="G32">
        <v>9</v>
      </c>
      <c r="H32">
        <f t="shared" si="4"/>
        <v>4.3</v>
      </c>
      <c r="I32" t="str">
        <f t="shared" si="3"/>
        <v>Average</v>
      </c>
      <c r="J32" t="s">
        <v>42</v>
      </c>
    </row>
    <row r="33" spans="1:10" x14ac:dyDescent="0.25">
      <c r="A33" t="s">
        <v>49</v>
      </c>
      <c r="B33" s="2">
        <v>980</v>
      </c>
      <c r="C33" s="2">
        <v>1490</v>
      </c>
      <c r="D33" s="2">
        <f t="shared" si="1"/>
        <v>510</v>
      </c>
      <c r="E33" s="1">
        <v>0.34</v>
      </c>
      <c r="F33" s="1" t="str">
        <f t="shared" si="0"/>
        <v>Medium Discount</v>
      </c>
      <c r="G33">
        <v>12</v>
      </c>
      <c r="H33">
        <f t="shared" si="4"/>
        <v>4.7</v>
      </c>
      <c r="I33" t="str">
        <f t="shared" si="3"/>
        <v>Excellent</v>
      </c>
      <c r="J33" t="s">
        <v>13</v>
      </c>
    </row>
    <row r="34" spans="1:10" x14ac:dyDescent="0.25">
      <c r="A34" t="s">
        <v>50</v>
      </c>
      <c r="B34" s="2">
        <v>1820</v>
      </c>
      <c r="C34" s="2">
        <v>3490</v>
      </c>
      <c r="D34" s="2">
        <f t="shared" si="1"/>
        <v>1670</v>
      </c>
      <c r="E34" s="1">
        <v>0.48</v>
      </c>
      <c r="F34" s="1" t="str">
        <f t="shared" si="0"/>
        <v>High Discount</v>
      </c>
      <c r="G34">
        <v>9</v>
      </c>
      <c r="H34">
        <f t="shared" si="4"/>
        <v>4.3</v>
      </c>
      <c r="I34" t="str">
        <f t="shared" si="3"/>
        <v>Average</v>
      </c>
      <c r="J34" t="s">
        <v>42</v>
      </c>
    </row>
    <row r="35" spans="1:10" x14ac:dyDescent="0.25">
      <c r="A35" t="s">
        <v>51</v>
      </c>
      <c r="B35" s="2">
        <v>1940</v>
      </c>
      <c r="C35" s="2">
        <v>2650</v>
      </c>
      <c r="D35" s="2">
        <f t="shared" si="1"/>
        <v>710</v>
      </c>
      <c r="E35" s="1">
        <v>0.27</v>
      </c>
      <c r="F35" s="1" t="str">
        <f t="shared" si="0"/>
        <v>Medium Discount</v>
      </c>
      <c r="G35">
        <v>20</v>
      </c>
      <c r="H35">
        <f t="shared" si="4"/>
        <v>4.7</v>
      </c>
      <c r="I35" t="str">
        <f t="shared" si="3"/>
        <v>Excellent</v>
      </c>
      <c r="J35" t="s">
        <v>13</v>
      </c>
    </row>
    <row r="36" spans="1:10" x14ac:dyDescent="0.25">
      <c r="A36" t="s">
        <v>52</v>
      </c>
      <c r="B36" s="2">
        <v>1980</v>
      </c>
      <c r="C36" s="2">
        <v>2699</v>
      </c>
      <c r="D36" s="2">
        <f t="shared" si="1"/>
        <v>719</v>
      </c>
      <c r="E36" s="1">
        <v>0.27</v>
      </c>
      <c r="F36" s="1" t="str">
        <f t="shared" si="0"/>
        <v>Medium Discount</v>
      </c>
      <c r="G36">
        <v>32</v>
      </c>
      <c r="H36">
        <f t="shared" si="4"/>
        <v>4.5</v>
      </c>
      <c r="I36" t="str">
        <f t="shared" si="3"/>
        <v>Excellent</v>
      </c>
      <c r="J36" t="s">
        <v>7</v>
      </c>
    </row>
    <row r="37" spans="1:10" x14ac:dyDescent="0.25">
      <c r="A37" t="s">
        <v>53</v>
      </c>
      <c r="B37" s="2">
        <v>1620</v>
      </c>
      <c r="C37" s="2">
        <v>2690</v>
      </c>
      <c r="D37" s="2">
        <f t="shared" si="1"/>
        <v>1070</v>
      </c>
      <c r="E37" s="1">
        <v>0.4</v>
      </c>
      <c r="F37" s="1" t="str">
        <f t="shared" si="0"/>
        <v>High Discount</v>
      </c>
      <c r="G37">
        <v>1</v>
      </c>
      <c r="H37">
        <f t="shared" si="4"/>
        <v>5</v>
      </c>
      <c r="I37" t="str">
        <f t="shared" si="3"/>
        <v>Excellent</v>
      </c>
      <c r="J37" t="s">
        <v>30</v>
      </c>
    </row>
    <row r="38" spans="1:10" x14ac:dyDescent="0.25">
      <c r="A38" t="s">
        <v>54</v>
      </c>
      <c r="B38" s="2">
        <v>171</v>
      </c>
      <c r="C38" s="2">
        <v>360</v>
      </c>
      <c r="D38" s="2">
        <f t="shared" si="1"/>
        <v>189</v>
      </c>
      <c r="E38" s="1">
        <v>0.53</v>
      </c>
      <c r="F38" s="1" t="str">
        <f t="shared" si="0"/>
        <v>High Discount</v>
      </c>
      <c r="G38">
        <v>2</v>
      </c>
      <c r="H38">
        <f t="shared" si="4"/>
        <v>5</v>
      </c>
      <c r="I38" t="str">
        <f t="shared" si="3"/>
        <v>Excellent</v>
      </c>
      <c r="J38" t="s">
        <v>30</v>
      </c>
    </row>
    <row r="39" spans="1:10" x14ac:dyDescent="0.25">
      <c r="A39" t="s">
        <v>55</v>
      </c>
      <c r="B39" s="2">
        <v>389</v>
      </c>
      <c r="C39" s="2">
        <v>656</v>
      </c>
      <c r="D39" s="2">
        <f t="shared" si="1"/>
        <v>267</v>
      </c>
      <c r="E39" s="1">
        <v>0.41</v>
      </c>
      <c r="F39" s="1" t="str">
        <f t="shared" si="0"/>
        <v>High Discount</v>
      </c>
      <c r="G39">
        <v>36</v>
      </c>
      <c r="H39">
        <f t="shared" si="4"/>
        <v>4.3</v>
      </c>
      <c r="I39" t="str">
        <f t="shared" si="3"/>
        <v>Average</v>
      </c>
      <c r="J39" t="s">
        <v>42</v>
      </c>
    </row>
    <row r="40" spans="1:10" x14ac:dyDescent="0.25">
      <c r="A40" t="s">
        <v>56</v>
      </c>
      <c r="B40" s="2">
        <v>1800</v>
      </c>
      <c r="C40" s="2">
        <f>(2200+3200)/2</f>
        <v>2700</v>
      </c>
      <c r="D40" s="2">
        <f t="shared" si="1"/>
        <v>900</v>
      </c>
      <c r="E40" s="1">
        <v>0.38</v>
      </c>
      <c r="F40" s="1" t="str">
        <f t="shared" si="0"/>
        <v>Medium Discount</v>
      </c>
      <c r="G40">
        <v>2</v>
      </c>
      <c r="H40">
        <f t="shared" si="4"/>
        <v>4.5</v>
      </c>
      <c r="I40" t="str">
        <f t="shared" si="3"/>
        <v>Excellent</v>
      </c>
      <c r="J40" t="s">
        <v>7</v>
      </c>
    </row>
    <row r="41" spans="1:10" x14ac:dyDescent="0.25">
      <c r="A41" t="s">
        <v>57</v>
      </c>
      <c r="B41" s="2">
        <v>2750</v>
      </c>
      <c r="C41" s="2">
        <v>4471</v>
      </c>
      <c r="D41" s="2">
        <f t="shared" si="1"/>
        <v>1721</v>
      </c>
      <c r="E41" s="1">
        <v>0.38</v>
      </c>
      <c r="F41" s="1" t="str">
        <f t="shared" si="0"/>
        <v>Medium Discount</v>
      </c>
      <c r="G41">
        <v>0</v>
      </c>
      <c r="H41">
        <f t="shared" si="4"/>
        <v>0</v>
      </c>
      <c r="I41" t="str">
        <f t="shared" si="3"/>
        <v>Poor</v>
      </c>
      <c r="J41" t="s">
        <v>137</v>
      </c>
    </row>
    <row r="42" spans="1:10" x14ac:dyDescent="0.25">
      <c r="A42" t="s">
        <v>58</v>
      </c>
      <c r="B42" s="2">
        <v>475</v>
      </c>
      <c r="C42" s="2">
        <v>931</v>
      </c>
      <c r="D42" s="2">
        <f t="shared" si="1"/>
        <v>456</v>
      </c>
      <c r="E42" s="1">
        <v>0.49</v>
      </c>
      <c r="F42" s="1" t="str">
        <f t="shared" si="0"/>
        <v>High Discount</v>
      </c>
      <c r="G42">
        <v>0</v>
      </c>
      <c r="H42">
        <f t="shared" si="4"/>
        <v>0</v>
      </c>
      <c r="I42" t="str">
        <f t="shared" si="3"/>
        <v>Poor</v>
      </c>
      <c r="J42" t="s">
        <v>137</v>
      </c>
    </row>
    <row r="43" spans="1:10" x14ac:dyDescent="0.25">
      <c r="A43" t="s">
        <v>59</v>
      </c>
      <c r="B43" s="2">
        <v>238</v>
      </c>
      <c r="C43" s="2">
        <v>476</v>
      </c>
      <c r="D43" s="2">
        <f t="shared" si="1"/>
        <v>238</v>
      </c>
      <c r="E43" s="1">
        <v>0.5</v>
      </c>
      <c r="F43" s="1" t="str">
        <f t="shared" si="0"/>
        <v>High Discount</v>
      </c>
      <c r="G43">
        <v>0</v>
      </c>
      <c r="H43">
        <f t="shared" si="4"/>
        <v>0</v>
      </c>
      <c r="I43" t="str">
        <f t="shared" si="3"/>
        <v>Poor</v>
      </c>
      <c r="J43" t="s">
        <v>137</v>
      </c>
    </row>
    <row r="44" spans="1:10" x14ac:dyDescent="0.25">
      <c r="A44" t="s">
        <v>60</v>
      </c>
      <c r="B44" s="2">
        <v>610</v>
      </c>
      <c r="C44" s="2">
        <v>1060</v>
      </c>
      <c r="D44" s="2">
        <f t="shared" si="1"/>
        <v>450</v>
      </c>
      <c r="E44" s="1">
        <v>0.42</v>
      </c>
      <c r="F44" s="1" t="str">
        <f t="shared" si="0"/>
        <v>High Discount</v>
      </c>
      <c r="G44">
        <v>0</v>
      </c>
      <c r="H44">
        <f t="shared" si="4"/>
        <v>0</v>
      </c>
      <c r="I44" t="str">
        <f t="shared" si="3"/>
        <v>Poor</v>
      </c>
      <c r="J44" t="s">
        <v>137</v>
      </c>
    </row>
    <row r="45" spans="1:10" x14ac:dyDescent="0.25">
      <c r="A45" t="s">
        <v>61</v>
      </c>
      <c r="B45" s="2">
        <v>2132</v>
      </c>
      <c r="C45" s="2">
        <v>2169</v>
      </c>
      <c r="D45" s="2">
        <f t="shared" si="1"/>
        <v>37</v>
      </c>
      <c r="E45" s="1">
        <v>0.02</v>
      </c>
      <c r="F45" s="1" t="str">
        <f t="shared" si="0"/>
        <v>Low Discount</v>
      </c>
      <c r="G45">
        <v>0</v>
      </c>
      <c r="H45">
        <f t="shared" si="4"/>
        <v>0</v>
      </c>
      <c r="I45" t="str">
        <f t="shared" si="3"/>
        <v>Poor</v>
      </c>
      <c r="J45" t="s">
        <v>137</v>
      </c>
    </row>
    <row r="46" spans="1:10" x14ac:dyDescent="0.25">
      <c r="A46" t="s">
        <v>62</v>
      </c>
      <c r="B46" s="2">
        <v>999</v>
      </c>
      <c r="C46" s="2">
        <v>2000</v>
      </c>
      <c r="D46" s="2">
        <f t="shared" si="1"/>
        <v>1001</v>
      </c>
      <c r="E46" s="1">
        <v>0.5</v>
      </c>
      <c r="F46" s="1" t="str">
        <f t="shared" si="0"/>
        <v>High Discount</v>
      </c>
      <c r="G46">
        <v>0</v>
      </c>
      <c r="H46">
        <f t="shared" si="4"/>
        <v>0</v>
      </c>
      <c r="I46" t="str">
        <f t="shared" si="3"/>
        <v>Poor</v>
      </c>
      <c r="J46" t="s">
        <v>137</v>
      </c>
    </row>
    <row r="47" spans="1:10" x14ac:dyDescent="0.25">
      <c r="A47" t="s">
        <v>63</v>
      </c>
      <c r="B47" s="2">
        <v>1190</v>
      </c>
      <c r="C47" s="2">
        <v>1785</v>
      </c>
      <c r="D47" s="2">
        <f t="shared" si="1"/>
        <v>595</v>
      </c>
      <c r="E47" s="1">
        <v>0.33</v>
      </c>
      <c r="F47" s="1" t="str">
        <f t="shared" si="0"/>
        <v>Medium Discount</v>
      </c>
      <c r="G47">
        <v>0</v>
      </c>
      <c r="H47">
        <f t="shared" si="4"/>
        <v>0</v>
      </c>
      <c r="I47" t="str">
        <f t="shared" si="3"/>
        <v>Poor</v>
      </c>
      <c r="J47" t="s">
        <v>137</v>
      </c>
    </row>
    <row r="48" spans="1:10" x14ac:dyDescent="0.25">
      <c r="A48" t="s">
        <v>64</v>
      </c>
      <c r="B48" s="2">
        <v>671</v>
      </c>
      <c r="C48" s="2">
        <v>1316</v>
      </c>
      <c r="D48" s="2">
        <f t="shared" si="1"/>
        <v>645</v>
      </c>
      <c r="E48" s="1">
        <v>0.49</v>
      </c>
      <c r="F48" s="1" t="str">
        <f t="shared" si="0"/>
        <v>High Discount</v>
      </c>
      <c r="G48">
        <v>0</v>
      </c>
      <c r="H48">
        <f t="shared" si="4"/>
        <v>0</v>
      </c>
      <c r="I48" t="str">
        <f t="shared" si="3"/>
        <v>Poor</v>
      </c>
      <c r="J48" t="s">
        <v>137</v>
      </c>
    </row>
    <row r="49" spans="1:10" x14ac:dyDescent="0.25">
      <c r="A49" t="s">
        <v>65</v>
      </c>
      <c r="B49" s="2">
        <v>1200</v>
      </c>
      <c r="C49" s="2">
        <v>1950</v>
      </c>
      <c r="D49" s="2">
        <f t="shared" si="1"/>
        <v>750</v>
      </c>
      <c r="E49" s="1">
        <v>0.38</v>
      </c>
      <c r="F49" s="1" t="str">
        <f t="shared" si="0"/>
        <v>Medium Discount</v>
      </c>
      <c r="G49">
        <v>0</v>
      </c>
      <c r="H49">
        <f t="shared" si="4"/>
        <v>0</v>
      </c>
      <c r="I49" t="str">
        <f t="shared" si="3"/>
        <v>Poor</v>
      </c>
      <c r="J49" t="s">
        <v>137</v>
      </c>
    </row>
    <row r="50" spans="1:10" x14ac:dyDescent="0.25">
      <c r="A50" t="s">
        <v>66</v>
      </c>
      <c r="B50" s="2">
        <v>199</v>
      </c>
      <c r="C50" s="2">
        <v>504</v>
      </c>
      <c r="D50" s="2">
        <f t="shared" si="1"/>
        <v>305</v>
      </c>
      <c r="E50" s="1">
        <v>0.61</v>
      </c>
      <c r="F50" s="1" t="str">
        <f t="shared" si="0"/>
        <v>High Discount</v>
      </c>
      <c r="G50">
        <v>0</v>
      </c>
      <c r="H50">
        <f t="shared" si="4"/>
        <v>0</v>
      </c>
      <c r="I50" t="str">
        <f t="shared" si="3"/>
        <v>Poor</v>
      </c>
      <c r="J50" t="s">
        <v>137</v>
      </c>
    </row>
    <row r="51" spans="1:10" x14ac:dyDescent="0.25">
      <c r="A51" t="s">
        <v>67</v>
      </c>
      <c r="B51" s="2">
        <v>299</v>
      </c>
      <c r="C51" s="2">
        <v>600</v>
      </c>
      <c r="D51" s="2">
        <f t="shared" si="1"/>
        <v>301</v>
      </c>
      <c r="E51" s="1">
        <v>0.5</v>
      </c>
      <c r="F51" s="1" t="str">
        <f t="shared" si="0"/>
        <v>High Discount</v>
      </c>
      <c r="G51">
        <v>0</v>
      </c>
      <c r="H51">
        <f t="shared" si="4"/>
        <v>0</v>
      </c>
      <c r="I51" t="str">
        <f t="shared" si="3"/>
        <v>Poor</v>
      </c>
      <c r="J51" t="s">
        <v>137</v>
      </c>
    </row>
    <row r="52" spans="1:10" x14ac:dyDescent="0.25">
      <c r="A52" t="s">
        <v>68</v>
      </c>
      <c r="B52" s="2">
        <v>1660</v>
      </c>
      <c r="C52" s="2">
        <v>1699</v>
      </c>
      <c r="D52" s="2">
        <f t="shared" si="1"/>
        <v>39</v>
      </c>
      <c r="E52" s="1">
        <v>0.02</v>
      </c>
      <c r="F52" s="1" t="str">
        <f t="shared" si="0"/>
        <v>Low Discount</v>
      </c>
      <c r="G52">
        <v>0</v>
      </c>
      <c r="H52">
        <f t="shared" si="4"/>
        <v>0</v>
      </c>
      <c r="I52" t="str">
        <f t="shared" si="3"/>
        <v>Poor</v>
      </c>
      <c r="J52" t="s">
        <v>137</v>
      </c>
    </row>
    <row r="53" spans="1:10" x14ac:dyDescent="0.25">
      <c r="A53" t="s">
        <v>69</v>
      </c>
      <c r="B53" s="2">
        <v>299</v>
      </c>
      <c r="C53" s="2">
        <v>384</v>
      </c>
      <c r="D53" s="2">
        <f t="shared" si="1"/>
        <v>85</v>
      </c>
      <c r="E53" s="1">
        <v>0.22</v>
      </c>
      <c r="F53" s="1" t="str">
        <f t="shared" si="0"/>
        <v>Medium Discount</v>
      </c>
      <c r="G53">
        <v>0</v>
      </c>
      <c r="H53">
        <f t="shared" si="4"/>
        <v>0</v>
      </c>
      <c r="I53" t="str">
        <f t="shared" si="3"/>
        <v>Poor</v>
      </c>
      <c r="J53" t="s">
        <v>137</v>
      </c>
    </row>
    <row r="54" spans="1:10" x14ac:dyDescent="0.25">
      <c r="A54" t="s">
        <v>70</v>
      </c>
      <c r="B54" s="2">
        <v>1459</v>
      </c>
      <c r="C54" s="2">
        <v>1499</v>
      </c>
      <c r="D54" s="2">
        <f t="shared" si="1"/>
        <v>40</v>
      </c>
      <c r="E54" s="1">
        <v>0.03</v>
      </c>
      <c r="F54" s="1" t="str">
        <f t="shared" si="0"/>
        <v>Low Discount</v>
      </c>
      <c r="G54">
        <v>0</v>
      </c>
      <c r="H54">
        <f t="shared" si="4"/>
        <v>0</v>
      </c>
      <c r="I54" t="str">
        <f t="shared" si="3"/>
        <v>Poor</v>
      </c>
      <c r="J54" t="s">
        <v>137</v>
      </c>
    </row>
    <row r="55" spans="1:10" x14ac:dyDescent="0.25">
      <c r="A55" t="s">
        <v>71</v>
      </c>
      <c r="B55" s="2">
        <v>799</v>
      </c>
      <c r="C55" s="2">
        <v>1343</v>
      </c>
      <c r="D55" s="2">
        <f t="shared" si="1"/>
        <v>544</v>
      </c>
      <c r="E55" s="1">
        <v>0.41</v>
      </c>
      <c r="F55" s="1" t="str">
        <f t="shared" si="0"/>
        <v>High Discount</v>
      </c>
      <c r="G55">
        <v>0</v>
      </c>
      <c r="H55">
        <f t="shared" si="4"/>
        <v>0</v>
      </c>
      <c r="I55" t="str">
        <f t="shared" si="3"/>
        <v>Poor</v>
      </c>
      <c r="J55" t="s">
        <v>137</v>
      </c>
    </row>
    <row r="56" spans="1:10" x14ac:dyDescent="0.25">
      <c r="A56" t="s">
        <v>72</v>
      </c>
      <c r="B56" s="2">
        <v>499</v>
      </c>
      <c r="C56" s="2">
        <v>900</v>
      </c>
      <c r="D56" s="2">
        <f t="shared" si="1"/>
        <v>401</v>
      </c>
      <c r="E56" s="1">
        <v>0.45</v>
      </c>
      <c r="F56" s="1" t="str">
        <f t="shared" si="0"/>
        <v>High Discount</v>
      </c>
      <c r="G56">
        <v>0</v>
      </c>
      <c r="H56">
        <f t="shared" si="4"/>
        <v>0</v>
      </c>
      <c r="I56" t="str">
        <f t="shared" si="3"/>
        <v>Poor</v>
      </c>
      <c r="J56" t="s">
        <v>137</v>
      </c>
    </row>
    <row r="57" spans="1:10" x14ac:dyDescent="0.25">
      <c r="A57" t="s">
        <v>73</v>
      </c>
      <c r="B57" s="2">
        <v>699</v>
      </c>
      <c r="C57" s="2">
        <v>1343</v>
      </c>
      <c r="D57" s="2">
        <f t="shared" si="1"/>
        <v>644</v>
      </c>
      <c r="E57" s="1">
        <v>0.48</v>
      </c>
      <c r="F57" s="1" t="str">
        <f t="shared" si="0"/>
        <v>High Discount</v>
      </c>
      <c r="G57">
        <v>0</v>
      </c>
      <c r="H57">
        <f t="shared" si="4"/>
        <v>0</v>
      </c>
      <c r="I57" t="str">
        <f t="shared" si="3"/>
        <v>Poor</v>
      </c>
      <c r="J57" t="s">
        <v>137</v>
      </c>
    </row>
    <row r="58" spans="1:10" x14ac:dyDescent="0.25">
      <c r="A58" t="s">
        <v>74</v>
      </c>
      <c r="B58" s="2">
        <v>799</v>
      </c>
      <c r="C58" s="2">
        <v>1567</v>
      </c>
      <c r="D58" s="2">
        <f t="shared" si="1"/>
        <v>768</v>
      </c>
      <c r="E58" s="1">
        <v>0.49</v>
      </c>
      <c r="F58" s="1" t="str">
        <f t="shared" si="0"/>
        <v>High Discount</v>
      </c>
      <c r="G58">
        <v>0</v>
      </c>
      <c r="H58">
        <f t="shared" si="4"/>
        <v>0</v>
      </c>
      <c r="I58" t="str">
        <f t="shared" si="3"/>
        <v>Poor</v>
      </c>
      <c r="J58" t="s">
        <v>137</v>
      </c>
    </row>
    <row r="59" spans="1:10" x14ac:dyDescent="0.25">
      <c r="A59" t="s">
        <v>75</v>
      </c>
      <c r="B59" s="2">
        <v>2799</v>
      </c>
      <c r="C59" s="2">
        <v>3810</v>
      </c>
      <c r="D59" s="2">
        <f t="shared" si="1"/>
        <v>1011</v>
      </c>
      <c r="E59" s="1">
        <v>0.27</v>
      </c>
      <c r="F59" s="1" t="str">
        <f t="shared" si="0"/>
        <v>Medium Discount</v>
      </c>
      <c r="G59">
        <v>0</v>
      </c>
      <c r="H59">
        <f t="shared" si="4"/>
        <v>0</v>
      </c>
      <c r="I59" t="str">
        <f t="shared" si="3"/>
        <v>Poor</v>
      </c>
      <c r="J59" t="s">
        <v>137</v>
      </c>
    </row>
    <row r="60" spans="1:10" x14ac:dyDescent="0.25">
      <c r="A60" t="s">
        <v>72</v>
      </c>
      <c r="B60" s="2">
        <v>399</v>
      </c>
      <c r="C60" s="2">
        <v>896</v>
      </c>
      <c r="D60" s="2">
        <f t="shared" si="1"/>
        <v>497</v>
      </c>
      <c r="E60" s="1">
        <v>0.55000000000000004</v>
      </c>
      <c r="F60" s="1" t="str">
        <f t="shared" si="0"/>
        <v>High Discount</v>
      </c>
      <c r="G60">
        <v>0</v>
      </c>
      <c r="H60">
        <f t="shared" si="4"/>
        <v>0</v>
      </c>
      <c r="I60" t="str">
        <f t="shared" si="3"/>
        <v>Poor</v>
      </c>
      <c r="J60" t="s">
        <v>137</v>
      </c>
    </row>
    <row r="61" spans="1:10" x14ac:dyDescent="0.25">
      <c r="A61" t="s">
        <v>76</v>
      </c>
      <c r="B61" s="2">
        <v>2170</v>
      </c>
      <c r="C61" s="2">
        <v>2500</v>
      </c>
      <c r="D61" s="2">
        <f t="shared" si="1"/>
        <v>330</v>
      </c>
      <c r="E61" s="1">
        <v>0.13</v>
      </c>
      <c r="F61" s="1" t="str">
        <f t="shared" si="0"/>
        <v>Low Discount</v>
      </c>
      <c r="G61">
        <v>6</v>
      </c>
      <c r="H61">
        <f t="shared" si="4"/>
        <v>2.5</v>
      </c>
      <c r="I61" t="str">
        <f t="shared" si="3"/>
        <v>Poor</v>
      </c>
      <c r="J61" t="s">
        <v>77</v>
      </c>
    </row>
    <row r="62" spans="1:10" x14ac:dyDescent="0.25">
      <c r="A62" t="s">
        <v>78</v>
      </c>
      <c r="B62" s="2">
        <v>458</v>
      </c>
      <c r="C62" s="2">
        <v>986</v>
      </c>
      <c r="D62" s="2">
        <f t="shared" si="1"/>
        <v>528</v>
      </c>
      <c r="E62" s="1">
        <v>0.54</v>
      </c>
      <c r="F62" s="1" t="str">
        <f t="shared" si="0"/>
        <v>High Discount</v>
      </c>
      <c r="G62">
        <v>10</v>
      </c>
      <c r="H62">
        <f t="shared" si="4"/>
        <v>3</v>
      </c>
      <c r="I62" t="str">
        <f t="shared" si="3"/>
        <v>Excellent</v>
      </c>
      <c r="J62" t="s">
        <v>79</v>
      </c>
    </row>
    <row r="63" spans="1:10" x14ac:dyDescent="0.25">
      <c r="A63" t="s">
        <v>80</v>
      </c>
      <c r="B63" s="2">
        <v>2115</v>
      </c>
      <c r="C63" s="2">
        <v>4700</v>
      </c>
      <c r="D63" s="2">
        <f t="shared" si="1"/>
        <v>2585</v>
      </c>
      <c r="E63" s="1">
        <v>0.55000000000000004</v>
      </c>
      <c r="F63" s="1" t="str">
        <f t="shared" si="0"/>
        <v>High Discount</v>
      </c>
      <c r="G63">
        <v>13</v>
      </c>
      <c r="H63">
        <f t="shared" si="4"/>
        <v>2.1</v>
      </c>
      <c r="I63" t="str">
        <f t="shared" si="3"/>
        <v>Poor</v>
      </c>
      <c r="J63" t="s">
        <v>81</v>
      </c>
    </row>
    <row r="64" spans="1:10" x14ac:dyDescent="0.25">
      <c r="A64" t="s">
        <v>82</v>
      </c>
      <c r="B64" s="2">
        <v>445</v>
      </c>
      <c r="C64" s="2">
        <v>873</v>
      </c>
      <c r="D64" s="2">
        <f t="shared" si="1"/>
        <v>428</v>
      </c>
      <c r="E64" s="1">
        <v>0.49</v>
      </c>
      <c r="F64" s="1" t="str">
        <f t="shared" si="0"/>
        <v>High Discount</v>
      </c>
      <c r="G64">
        <v>69</v>
      </c>
      <c r="H64">
        <f t="shared" si="4"/>
        <v>2.8</v>
      </c>
      <c r="I64" t="str">
        <f t="shared" si="3"/>
        <v>Poor</v>
      </c>
      <c r="J64" t="s">
        <v>83</v>
      </c>
    </row>
    <row r="65" spans="1:10" x14ac:dyDescent="0.25">
      <c r="A65" t="s">
        <v>84</v>
      </c>
      <c r="B65" s="2">
        <v>325</v>
      </c>
      <c r="C65" s="2">
        <v>680</v>
      </c>
      <c r="D65" s="2">
        <f t="shared" si="1"/>
        <v>355</v>
      </c>
      <c r="E65" s="1">
        <v>0.52</v>
      </c>
      <c r="F65" s="1" t="str">
        <f t="shared" si="0"/>
        <v>High Discount</v>
      </c>
      <c r="G65">
        <v>15</v>
      </c>
      <c r="H65">
        <f t="shared" si="4"/>
        <v>2.7</v>
      </c>
      <c r="I65" t="str">
        <f t="shared" si="3"/>
        <v>Poor</v>
      </c>
      <c r="J65" t="s">
        <v>85</v>
      </c>
    </row>
    <row r="66" spans="1:10" x14ac:dyDescent="0.25">
      <c r="A66" t="s">
        <v>86</v>
      </c>
      <c r="B66" s="2">
        <v>1220</v>
      </c>
      <c r="C66" s="2">
        <v>1555</v>
      </c>
      <c r="D66" s="2">
        <f t="shared" si="1"/>
        <v>335</v>
      </c>
      <c r="E66" s="1">
        <v>0.22</v>
      </c>
      <c r="F66" s="1" t="str">
        <f t="shared" ref="F66:F113" si="5">IF(E66&lt;20%,"Low Discount",IF(AND(E66&gt;20%,E66&lt;40%),"Medium Discount","High Discount"))</f>
        <v>Medium Discount</v>
      </c>
      <c r="G66">
        <v>16</v>
      </c>
      <c r="H66">
        <f t="shared" si="4"/>
        <v>2.9</v>
      </c>
      <c r="I66" t="str">
        <f t="shared" si="3"/>
        <v>Poor</v>
      </c>
      <c r="J66" t="s">
        <v>87</v>
      </c>
    </row>
    <row r="67" spans="1:10" x14ac:dyDescent="0.25">
      <c r="A67" t="s">
        <v>88</v>
      </c>
      <c r="B67" s="2">
        <v>990</v>
      </c>
      <c r="C67" s="2">
        <v>1814</v>
      </c>
      <c r="D67" s="2">
        <f t="shared" ref="D67:D113" si="6">ABS(C67-B67)</f>
        <v>824</v>
      </c>
      <c r="E67" s="1">
        <v>0.45</v>
      </c>
      <c r="F67" s="1" t="str">
        <f t="shared" si="5"/>
        <v>High Discount</v>
      </c>
      <c r="G67">
        <v>6</v>
      </c>
      <c r="H67">
        <f t="shared" si="4"/>
        <v>2.2000000000000002</v>
      </c>
      <c r="I67" t="str">
        <f t="shared" ref="I67:I113" si="7">IF(H67&lt;3,"Poor",IF(AND(H67&gt;3, H67&lt;4.5),"Average","Excellent"))</f>
        <v>Poor</v>
      </c>
      <c r="J67" t="s">
        <v>89</v>
      </c>
    </row>
    <row r="68" spans="1:10" x14ac:dyDescent="0.25">
      <c r="A68" t="s">
        <v>90</v>
      </c>
      <c r="B68" s="2">
        <v>1000</v>
      </c>
      <c r="C68" s="2">
        <v>2000</v>
      </c>
      <c r="D68" s="2">
        <f t="shared" si="6"/>
        <v>1000</v>
      </c>
      <c r="E68" s="1">
        <v>0.5</v>
      </c>
      <c r="F68" s="1" t="str">
        <f t="shared" si="5"/>
        <v>High Discount</v>
      </c>
      <c r="G68">
        <v>7</v>
      </c>
      <c r="H68">
        <f t="shared" si="4"/>
        <v>2.2999999999999998</v>
      </c>
      <c r="I68" t="str">
        <f t="shared" si="7"/>
        <v>Poor</v>
      </c>
      <c r="J68" t="s">
        <v>91</v>
      </c>
    </row>
    <row r="69" spans="1:10" x14ac:dyDescent="0.25">
      <c r="A69" t="s">
        <v>92</v>
      </c>
      <c r="B69" s="2">
        <v>3750</v>
      </c>
      <c r="C69" s="2">
        <v>6143</v>
      </c>
      <c r="D69" s="2">
        <f t="shared" si="6"/>
        <v>2393</v>
      </c>
      <c r="E69" s="1">
        <v>0.39</v>
      </c>
      <c r="F69" s="1" t="str">
        <f t="shared" si="5"/>
        <v>Medium Discount</v>
      </c>
      <c r="G69">
        <v>5</v>
      </c>
      <c r="H69">
        <f t="shared" si="4"/>
        <v>3</v>
      </c>
      <c r="I69" t="str">
        <f t="shared" si="7"/>
        <v>Excellent</v>
      </c>
      <c r="J69" t="s">
        <v>79</v>
      </c>
    </row>
    <row r="70" spans="1:10" x14ac:dyDescent="0.25">
      <c r="A70" t="s">
        <v>93</v>
      </c>
      <c r="B70" s="2">
        <v>382</v>
      </c>
      <c r="C70" s="2">
        <v>700</v>
      </c>
      <c r="D70" s="2">
        <f t="shared" si="6"/>
        <v>318</v>
      </c>
      <c r="E70" s="1">
        <v>0.45</v>
      </c>
      <c r="F70" s="1" t="str">
        <f t="shared" si="5"/>
        <v>High Discount</v>
      </c>
      <c r="G70">
        <v>17</v>
      </c>
      <c r="H70">
        <f t="shared" si="4"/>
        <v>2.6</v>
      </c>
      <c r="I70" t="str">
        <f t="shared" si="7"/>
        <v>Poor</v>
      </c>
      <c r="J70" t="s">
        <v>94</v>
      </c>
    </row>
    <row r="71" spans="1:10" x14ac:dyDescent="0.25">
      <c r="A71" t="s">
        <v>95</v>
      </c>
      <c r="B71" s="2">
        <v>2300</v>
      </c>
      <c r="C71" s="2">
        <v>3240</v>
      </c>
      <c r="D71" s="2">
        <f t="shared" si="6"/>
        <v>940</v>
      </c>
      <c r="E71" s="1">
        <v>0.28999999999999998</v>
      </c>
      <c r="F71" s="1" t="str">
        <f t="shared" si="5"/>
        <v>Medium Discount</v>
      </c>
      <c r="G71">
        <v>5</v>
      </c>
      <c r="H71">
        <f t="shared" si="4"/>
        <v>3</v>
      </c>
      <c r="I71" t="str">
        <f t="shared" si="7"/>
        <v>Excellent</v>
      </c>
      <c r="J71" t="s">
        <v>79</v>
      </c>
    </row>
    <row r="72" spans="1:10" x14ac:dyDescent="0.25">
      <c r="A72" t="s">
        <v>96</v>
      </c>
      <c r="B72" s="2">
        <v>345</v>
      </c>
      <c r="C72" s="2">
        <v>602</v>
      </c>
      <c r="D72" s="2">
        <f t="shared" si="6"/>
        <v>257</v>
      </c>
      <c r="E72" s="1">
        <v>0.43</v>
      </c>
      <c r="F72" s="1" t="str">
        <f t="shared" si="5"/>
        <v>High Discount</v>
      </c>
      <c r="G72">
        <v>6</v>
      </c>
      <c r="H72">
        <f t="shared" si="4"/>
        <v>2.2999999999999998</v>
      </c>
      <c r="I72" t="str">
        <f t="shared" si="7"/>
        <v>Poor</v>
      </c>
      <c r="J72" t="s">
        <v>91</v>
      </c>
    </row>
    <row r="73" spans="1:10" x14ac:dyDescent="0.25">
      <c r="A73" t="s">
        <v>97</v>
      </c>
      <c r="B73" s="2">
        <v>509</v>
      </c>
      <c r="C73" s="2">
        <v>899</v>
      </c>
      <c r="D73" s="2">
        <f t="shared" si="6"/>
        <v>390</v>
      </c>
      <c r="E73" s="1">
        <v>0.43</v>
      </c>
      <c r="F73" s="1" t="str">
        <f t="shared" si="5"/>
        <v>High Discount</v>
      </c>
      <c r="G73">
        <v>5</v>
      </c>
      <c r="H73">
        <f t="shared" si="4"/>
        <v>3</v>
      </c>
      <c r="I73" t="str">
        <f t="shared" si="7"/>
        <v>Excellent</v>
      </c>
      <c r="J73" t="s">
        <v>79</v>
      </c>
    </row>
    <row r="74" spans="1:10" x14ac:dyDescent="0.25">
      <c r="A74" t="s">
        <v>98</v>
      </c>
      <c r="B74" s="2">
        <v>968</v>
      </c>
      <c r="C74" s="2">
        <v>1814</v>
      </c>
      <c r="D74" s="2">
        <f t="shared" si="6"/>
        <v>846</v>
      </c>
      <c r="E74" s="1">
        <v>0.47</v>
      </c>
      <c r="F74" s="1" t="str">
        <f t="shared" si="5"/>
        <v>High Discount</v>
      </c>
      <c r="G74">
        <v>6</v>
      </c>
      <c r="H74">
        <f t="shared" si="4"/>
        <v>2.2000000000000002</v>
      </c>
      <c r="I74" t="str">
        <f t="shared" si="7"/>
        <v>Poor</v>
      </c>
      <c r="J74" t="s">
        <v>89</v>
      </c>
    </row>
    <row r="75" spans="1:10" x14ac:dyDescent="0.25">
      <c r="A75" t="s">
        <v>99</v>
      </c>
      <c r="B75" s="2">
        <v>1570</v>
      </c>
      <c r="C75" s="2">
        <v>2988</v>
      </c>
      <c r="D75" s="2">
        <f t="shared" si="6"/>
        <v>1418</v>
      </c>
      <c r="E75" s="1">
        <v>0.47</v>
      </c>
      <c r="F75" s="1" t="str">
        <f t="shared" si="5"/>
        <v>High Discount</v>
      </c>
      <c r="G75">
        <v>7</v>
      </c>
      <c r="H75">
        <f t="shared" si="4"/>
        <v>2.1</v>
      </c>
      <c r="I75" t="str">
        <f t="shared" si="7"/>
        <v>Poor</v>
      </c>
      <c r="J75" t="s">
        <v>81</v>
      </c>
    </row>
    <row r="76" spans="1:10" x14ac:dyDescent="0.25">
      <c r="A76" t="s">
        <v>100</v>
      </c>
      <c r="B76" s="2">
        <v>790</v>
      </c>
      <c r="C76" s="2">
        <v>1485</v>
      </c>
      <c r="D76" s="2">
        <f t="shared" si="6"/>
        <v>695</v>
      </c>
      <c r="E76" s="1">
        <v>0.47</v>
      </c>
      <c r="F76" s="1" t="str">
        <f t="shared" si="5"/>
        <v>High Discount</v>
      </c>
      <c r="G76">
        <v>0</v>
      </c>
      <c r="H76">
        <f t="shared" si="4"/>
        <v>0</v>
      </c>
      <c r="I76" t="str">
        <f t="shared" si="7"/>
        <v>Poor</v>
      </c>
      <c r="J76" t="s">
        <v>137</v>
      </c>
    </row>
    <row r="77" spans="1:10" x14ac:dyDescent="0.25">
      <c r="A77" t="s">
        <v>101</v>
      </c>
      <c r="B77" s="2">
        <v>690</v>
      </c>
      <c r="C77" s="2">
        <v>1200</v>
      </c>
      <c r="D77" s="2">
        <f t="shared" si="6"/>
        <v>510</v>
      </c>
      <c r="E77" s="1">
        <v>0.43</v>
      </c>
      <c r="F77" s="1" t="str">
        <f t="shared" si="5"/>
        <v>High Discount</v>
      </c>
      <c r="G77">
        <v>0</v>
      </c>
      <c r="H77">
        <f t="shared" si="4"/>
        <v>0</v>
      </c>
      <c r="I77" t="str">
        <f t="shared" si="7"/>
        <v>Poor</v>
      </c>
      <c r="J77" t="s">
        <v>137</v>
      </c>
    </row>
    <row r="78" spans="1:10" x14ac:dyDescent="0.25">
      <c r="A78" t="s">
        <v>102</v>
      </c>
      <c r="B78" s="2">
        <v>1732</v>
      </c>
      <c r="C78" s="2">
        <v>1799</v>
      </c>
      <c r="D78" s="2">
        <f t="shared" si="6"/>
        <v>67</v>
      </c>
      <c r="E78" s="1">
        <v>0.04</v>
      </c>
      <c r="F78" s="1" t="str">
        <f t="shared" si="5"/>
        <v>Low Discount</v>
      </c>
      <c r="G78">
        <v>0</v>
      </c>
      <c r="H78">
        <f t="shared" si="4"/>
        <v>0</v>
      </c>
      <c r="I78" t="str">
        <f t="shared" si="7"/>
        <v>Poor</v>
      </c>
      <c r="J78" t="s">
        <v>137</v>
      </c>
    </row>
    <row r="79" spans="1:10" x14ac:dyDescent="0.25">
      <c r="A79" t="s">
        <v>103</v>
      </c>
      <c r="B79" s="2">
        <v>230</v>
      </c>
      <c r="C79" s="2">
        <v>450</v>
      </c>
      <c r="D79" s="2">
        <f t="shared" si="6"/>
        <v>220</v>
      </c>
      <c r="E79" s="1">
        <v>0.49</v>
      </c>
      <c r="F79" s="1" t="str">
        <f t="shared" si="5"/>
        <v>High Discount</v>
      </c>
      <c r="G79">
        <v>0</v>
      </c>
      <c r="H79">
        <f t="shared" si="4"/>
        <v>0</v>
      </c>
      <c r="I79" t="str">
        <f t="shared" si="7"/>
        <v>Poor</v>
      </c>
      <c r="J79" t="s">
        <v>137</v>
      </c>
    </row>
    <row r="80" spans="1:10" x14ac:dyDescent="0.25">
      <c r="A80" t="s">
        <v>104</v>
      </c>
      <c r="B80" s="2">
        <v>1189</v>
      </c>
      <c r="C80" s="2">
        <v>2199</v>
      </c>
      <c r="D80" s="2">
        <f t="shared" si="6"/>
        <v>1010</v>
      </c>
      <c r="E80" s="1">
        <v>0.46</v>
      </c>
      <c r="F80" s="1" t="str">
        <f t="shared" si="5"/>
        <v>High Discount</v>
      </c>
      <c r="G80">
        <v>1</v>
      </c>
      <c r="H80">
        <f t="shared" si="4"/>
        <v>3</v>
      </c>
      <c r="I80" t="str">
        <f t="shared" si="7"/>
        <v>Excellent</v>
      </c>
      <c r="J80" t="s">
        <v>79</v>
      </c>
    </row>
    <row r="81" spans="1:10" x14ac:dyDescent="0.25">
      <c r="A81" t="s">
        <v>105</v>
      </c>
      <c r="B81" s="2">
        <v>979</v>
      </c>
      <c r="C81" s="2">
        <v>1920</v>
      </c>
      <c r="D81" s="2">
        <f t="shared" si="6"/>
        <v>941</v>
      </c>
      <c r="E81" s="1">
        <v>0.49</v>
      </c>
      <c r="F81" s="1" t="str">
        <f t="shared" si="5"/>
        <v>High Discount</v>
      </c>
      <c r="G81">
        <v>1</v>
      </c>
      <c r="H81">
        <f t="shared" si="4"/>
        <v>5</v>
      </c>
      <c r="I81" t="str">
        <f t="shared" si="7"/>
        <v>Excellent</v>
      </c>
      <c r="J81" t="s">
        <v>30</v>
      </c>
    </row>
    <row r="82" spans="1:10" x14ac:dyDescent="0.25">
      <c r="A82" t="s">
        <v>106</v>
      </c>
      <c r="B82" s="2">
        <v>1460</v>
      </c>
      <c r="C82" s="2">
        <v>2290</v>
      </c>
      <c r="D82" s="2">
        <f t="shared" si="6"/>
        <v>830</v>
      </c>
      <c r="E82" s="1">
        <v>0.36</v>
      </c>
      <c r="F82" s="1" t="str">
        <f t="shared" si="5"/>
        <v>Medium Discount</v>
      </c>
      <c r="G82">
        <v>0</v>
      </c>
      <c r="H82">
        <f t="shared" si="4"/>
        <v>0</v>
      </c>
      <c r="I82" t="str">
        <f t="shared" si="7"/>
        <v>Poor</v>
      </c>
      <c r="J82" t="s">
        <v>137</v>
      </c>
    </row>
    <row r="83" spans="1:10" x14ac:dyDescent="0.25">
      <c r="A83" t="s">
        <v>107</v>
      </c>
      <c r="B83" s="2">
        <v>1666</v>
      </c>
      <c r="C83" s="2">
        <v>1699</v>
      </c>
      <c r="D83" s="2">
        <f t="shared" si="6"/>
        <v>33</v>
      </c>
      <c r="E83" s="1">
        <v>0.02</v>
      </c>
      <c r="F83" s="1" t="str">
        <f t="shared" si="5"/>
        <v>Low Discount</v>
      </c>
      <c r="G83">
        <v>0</v>
      </c>
      <c r="H83">
        <f t="shared" si="4"/>
        <v>0</v>
      </c>
      <c r="I83" t="str">
        <f t="shared" si="7"/>
        <v>Poor</v>
      </c>
      <c r="J83" t="s">
        <v>137</v>
      </c>
    </row>
    <row r="84" spans="1:10" x14ac:dyDescent="0.25">
      <c r="A84" t="s">
        <v>108</v>
      </c>
      <c r="B84" s="2">
        <v>330</v>
      </c>
      <c r="C84" s="2">
        <v>647</v>
      </c>
      <c r="D84" s="2">
        <f t="shared" si="6"/>
        <v>317</v>
      </c>
      <c r="E84" s="1">
        <v>0.49</v>
      </c>
      <c r="F84" s="1" t="str">
        <f t="shared" si="5"/>
        <v>High Discount</v>
      </c>
      <c r="G84">
        <v>1</v>
      </c>
      <c r="H84">
        <f t="shared" si="4"/>
        <v>4</v>
      </c>
      <c r="I84" t="str">
        <f t="shared" si="7"/>
        <v>Average</v>
      </c>
      <c r="J84" t="s">
        <v>17</v>
      </c>
    </row>
    <row r="85" spans="1:10" x14ac:dyDescent="0.25">
      <c r="A85" t="s">
        <v>66</v>
      </c>
      <c r="B85" s="2">
        <v>176</v>
      </c>
      <c r="C85" s="2">
        <v>345</v>
      </c>
      <c r="D85" s="2">
        <f t="shared" si="6"/>
        <v>169</v>
      </c>
      <c r="E85" s="1">
        <v>0.49</v>
      </c>
      <c r="F85" s="1" t="str">
        <f t="shared" si="5"/>
        <v>High Discount</v>
      </c>
      <c r="G85">
        <v>0</v>
      </c>
      <c r="H85">
        <f t="shared" si="4"/>
        <v>0</v>
      </c>
      <c r="I85" t="str">
        <f t="shared" si="7"/>
        <v>Poor</v>
      </c>
      <c r="J85" t="s">
        <v>137</v>
      </c>
    </row>
    <row r="86" spans="1:10" x14ac:dyDescent="0.25">
      <c r="A86" t="s">
        <v>109</v>
      </c>
      <c r="B86" s="2">
        <v>1466</v>
      </c>
      <c r="C86" s="2">
        <v>1699</v>
      </c>
      <c r="D86" s="2">
        <f t="shared" si="6"/>
        <v>233</v>
      </c>
      <c r="E86" s="1">
        <v>0.14000000000000001</v>
      </c>
      <c r="F86" s="1" t="str">
        <f t="shared" si="5"/>
        <v>Low Discount</v>
      </c>
      <c r="G86">
        <v>0</v>
      </c>
      <c r="H86">
        <f t="shared" si="4"/>
        <v>0</v>
      </c>
      <c r="I86" t="str">
        <f t="shared" si="7"/>
        <v>Poor</v>
      </c>
      <c r="J86" t="s">
        <v>137</v>
      </c>
    </row>
    <row r="87" spans="1:10" x14ac:dyDescent="0.25">
      <c r="A87" t="s">
        <v>110</v>
      </c>
      <c r="B87" s="2">
        <v>274</v>
      </c>
      <c r="C87" s="2">
        <v>537</v>
      </c>
      <c r="D87" s="2">
        <f t="shared" si="6"/>
        <v>263</v>
      </c>
      <c r="E87" s="1">
        <v>0.49</v>
      </c>
      <c r="F87" s="1" t="str">
        <f t="shared" si="5"/>
        <v>High Discount</v>
      </c>
      <c r="G87">
        <v>0</v>
      </c>
      <c r="H87">
        <f t="shared" si="4"/>
        <v>0</v>
      </c>
      <c r="I87" t="str">
        <f t="shared" si="7"/>
        <v>Poor</v>
      </c>
      <c r="J87" t="s">
        <v>137</v>
      </c>
    </row>
    <row r="88" spans="1:10" x14ac:dyDescent="0.25">
      <c r="A88" t="s">
        <v>111</v>
      </c>
      <c r="B88" s="2">
        <v>799</v>
      </c>
      <c r="C88" s="2">
        <v>900</v>
      </c>
      <c r="D88" s="2">
        <f t="shared" si="6"/>
        <v>101</v>
      </c>
      <c r="E88" s="1">
        <v>0.11</v>
      </c>
      <c r="F88" s="1" t="str">
        <f t="shared" si="5"/>
        <v>Low Discount</v>
      </c>
      <c r="G88">
        <v>0</v>
      </c>
      <c r="H88">
        <f t="shared" ref="H88:H113" si="8">IF(J88="Not rated",0, VALUE(LEFT(J88, SEARCH(" out", J88)-1)))</f>
        <v>0</v>
      </c>
      <c r="I88" t="str">
        <f t="shared" si="7"/>
        <v>Poor</v>
      </c>
      <c r="J88" t="s">
        <v>137</v>
      </c>
    </row>
    <row r="89" spans="1:10" x14ac:dyDescent="0.25">
      <c r="A89" t="s">
        <v>74</v>
      </c>
      <c r="B89" s="2">
        <v>657</v>
      </c>
      <c r="C89" s="2">
        <v>1288</v>
      </c>
      <c r="D89" s="2">
        <f t="shared" si="6"/>
        <v>631</v>
      </c>
      <c r="E89" s="1">
        <v>0.49</v>
      </c>
      <c r="F89" s="1" t="str">
        <f t="shared" si="5"/>
        <v>High Discount</v>
      </c>
      <c r="G89">
        <v>0</v>
      </c>
      <c r="H89">
        <f t="shared" si="8"/>
        <v>0</v>
      </c>
      <c r="I89" t="str">
        <f t="shared" si="7"/>
        <v>Poor</v>
      </c>
      <c r="J89" t="s">
        <v>137</v>
      </c>
    </row>
    <row r="90" spans="1:10" x14ac:dyDescent="0.25">
      <c r="A90" t="s">
        <v>112</v>
      </c>
      <c r="B90" s="2">
        <v>1468</v>
      </c>
      <c r="C90" s="2">
        <v>1699</v>
      </c>
      <c r="D90" s="2">
        <f t="shared" si="6"/>
        <v>231</v>
      </c>
      <c r="E90" s="1">
        <v>0.14000000000000001</v>
      </c>
      <c r="F90" s="1" t="str">
        <f t="shared" si="5"/>
        <v>Low Discount</v>
      </c>
      <c r="G90">
        <v>0</v>
      </c>
      <c r="H90">
        <f t="shared" si="8"/>
        <v>0</v>
      </c>
      <c r="I90" t="str">
        <f t="shared" si="7"/>
        <v>Poor</v>
      </c>
      <c r="J90" t="s">
        <v>137</v>
      </c>
    </row>
    <row r="91" spans="1:10" x14ac:dyDescent="0.25">
      <c r="A91" t="s">
        <v>113</v>
      </c>
      <c r="B91" s="2">
        <v>630</v>
      </c>
      <c r="C91" s="2">
        <v>1100</v>
      </c>
      <c r="D91" s="2">
        <f t="shared" si="6"/>
        <v>470</v>
      </c>
      <c r="E91" s="1">
        <v>0.43</v>
      </c>
      <c r="F91" s="1" t="str">
        <f t="shared" si="5"/>
        <v>High Discount</v>
      </c>
      <c r="G91">
        <v>0</v>
      </c>
      <c r="H91">
        <f t="shared" si="8"/>
        <v>0</v>
      </c>
      <c r="I91" t="str">
        <f t="shared" si="7"/>
        <v>Poor</v>
      </c>
      <c r="J91" t="s">
        <v>137</v>
      </c>
    </row>
    <row r="92" spans="1:10" x14ac:dyDescent="0.25">
      <c r="A92" t="s">
        <v>114</v>
      </c>
      <c r="B92" s="2">
        <v>850</v>
      </c>
      <c r="C92" s="2">
        <v>1700</v>
      </c>
      <c r="D92" s="2">
        <f t="shared" si="6"/>
        <v>850</v>
      </c>
      <c r="E92" s="1">
        <v>0.5</v>
      </c>
      <c r="F92" s="1" t="str">
        <f t="shared" si="5"/>
        <v>High Discount</v>
      </c>
      <c r="G92">
        <v>0</v>
      </c>
      <c r="H92">
        <f t="shared" si="8"/>
        <v>0</v>
      </c>
      <c r="I92" t="str">
        <f t="shared" si="7"/>
        <v>Poor</v>
      </c>
      <c r="J92" t="s">
        <v>137</v>
      </c>
    </row>
    <row r="93" spans="1:10" x14ac:dyDescent="0.25">
      <c r="A93" t="s">
        <v>115</v>
      </c>
      <c r="B93" s="2">
        <v>1300</v>
      </c>
      <c r="C93" s="2">
        <v>2500</v>
      </c>
      <c r="D93" s="2">
        <f t="shared" si="6"/>
        <v>1200</v>
      </c>
      <c r="E93" s="1">
        <v>0.48</v>
      </c>
      <c r="F93" s="1" t="str">
        <f t="shared" si="5"/>
        <v>High Discount</v>
      </c>
      <c r="G93">
        <v>0</v>
      </c>
      <c r="H93">
        <f t="shared" si="8"/>
        <v>0</v>
      </c>
      <c r="I93" t="str">
        <f t="shared" si="7"/>
        <v>Poor</v>
      </c>
      <c r="J93" t="s">
        <v>137</v>
      </c>
    </row>
    <row r="94" spans="1:10" x14ac:dyDescent="0.25">
      <c r="A94" t="s">
        <v>116</v>
      </c>
      <c r="B94" s="2">
        <v>105</v>
      </c>
      <c r="C94" s="2">
        <v>200</v>
      </c>
      <c r="D94" s="2">
        <f t="shared" si="6"/>
        <v>95</v>
      </c>
      <c r="E94" s="1">
        <v>0.48</v>
      </c>
      <c r="F94" s="1" t="str">
        <f t="shared" si="5"/>
        <v>High Discount</v>
      </c>
      <c r="G94">
        <v>0</v>
      </c>
      <c r="H94">
        <f t="shared" si="8"/>
        <v>0</v>
      </c>
      <c r="I94" t="str">
        <f t="shared" si="7"/>
        <v>Poor</v>
      </c>
      <c r="J94" t="s">
        <v>137</v>
      </c>
    </row>
    <row r="95" spans="1:10" x14ac:dyDescent="0.25">
      <c r="A95" t="s">
        <v>117</v>
      </c>
      <c r="B95" s="2">
        <v>899</v>
      </c>
      <c r="C95" s="2">
        <v>1699</v>
      </c>
      <c r="D95" s="2">
        <f t="shared" si="6"/>
        <v>800</v>
      </c>
      <c r="E95" s="1">
        <v>0.47</v>
      </c>
      <c r="F95" s="1" t="str">
        <f t="shared" si="5"/>
        <v>High Discount</v>
      </c>
      <c r="G95">
        <v>0</v>
      </c>
      <c r="H95">
        <f t="shared" si="8"/>
        <v>0</v>
      </c>
      <c r="I95" t="str">
        <f t="shared" si="7"/>
        <v>Poor</v>
      </c>
      <c r="J95" t="s">
        <v>137</v>
      </c>
    </row>
    <row r="96" spans="1:10" x14ac:dyDescent="0.25">
      <c r="A96" t="s">
        <v>118</v>
      </c>
      <c r="B96" s="2">
        <v>1200</v>
      </c>
      <c r="C96" s="2">
        <v>2400</v>
      </c>
      <c r="D96" s="2">
        <f t="shared" si="6"/>
        <v>1200</v>
      </c>
      <c r="E96" s="1">
        <v>0.5</v>
      </c>
      <c r="F96" s="1" t="str">
        <f t="shared" si="5"/>
        <v>High Discount</v>
      </c>
      <c r="G96">
        <v>0</v>
      </c>
      <c r="H96">
        <f t="shared" si="8"/>
        <v>0</v>
      </c>
      <c r="I96" t="str">
        <f t="shared" si="7"/>
        <v>Poor</v>
      </c>
      <c r="J96" t="s">
        <v>137</v>
      </c>
    </row>
    <row r="97" spans="1:10" x14ac:dyDescent="0.25">
      <c r="A97" t="s">
        <v>119</v>
      </c>
      <c r="B97" s="2">
        <v>1526</v>
      </c>
      <c r="C97" s="2">
        <v>1660</v>
      </c>
      <c r="D97" s="2">
        <f t="shared" si="6"/>
        <v>134</v>
      </c>
      <c r="E97" s="1">
        <v>0.08</v>
      </c>
      <c r="F97" s="1" t="str">
        <f t="shared" si="5"/>
        <v>Low Discount</v>
      </c>
      <c r="G97">
        <v>0</v>
      </c>
      <c r="H97">
        <f t="shared" si="8"/>
        <v>0</v>
      </c>
      <c r="I97" t="str">
        <f t="shared" si="7"/>
        <v>Poor</v>
      </c>
      <c r="J97" t="s">
        <v>137</v>
      </c>
    </row>
    <row r="98" spans="1:10" x14ac:dyDescent="0.25">
      <c r="A98" t="s">
        <v>120</v>
      </c>
      <c r="B98" s="2">
        <v>1462</v>
      </c>
      <c r="C98" s="2">
        <v>1499</v>
      </c>
      <c r="D98" s="2">
        <f t="shared" si="6"/>
        <v>37</v>
      </c>
      <c r="E98" s="1">
        <v>0.02</v>
      </c>
      <c r="F98" s="1" t="str">
        <f t="shared" si="5"/>
        <v>Low Discount</v>
      </c>
      <c r="G98">
        <v>0</v>
      </c>
      <c r="H98">
        <f t="shared" si="8"/>
        <v>0</v>
      </c>
      <c r="I98" t="str">
        <f t="shared" si="7"/>
        <v>Poor</v>
      </c>
      <c r="J98" t="s">
        <v>137</v>
      </c>
    </row>
    <row r="99" spans="1:10" x14ac:dyDescent="0.25">
      <c r="A99" t="s">
        <v>121</v>
      </c>
      <c r="B99" s="2">
        <v>248</v>
      </c>
      <c r="C99" s="2">
        <v>486</v>
      </c>
      <c r="D99" s="2">
        <f t="shared" si="6"/>
        <v>238</v>
      </c>
      <c r="E99" s="1">
        <v>0.49</v>
      </c>
      <c r="F99" s="1" t="str">
        <f t="shared" si="5"/>
        <v>High Discount</v>
      </c>
      <c r="G99">
        <v>0</v>
      </c>
      <c r="H99">
        <f t="shared" si="8"/>
        <v>0</v>
      </c>
      <c r="I99" t="str">
        <f t="shared" si="7"/>
        <v>Poor</v>
      </c>
      <c r="J99" t="s">
        <v>137</v>
      </c>
    </row>
    <row r="100" spans="1:10" x14ac:dyDescent="0.25">
      <c r="A100" t="s">
        <v>122</v>
      </c>
      <c r="B100" s="2">
        <v>3546</v>
      </c>
      <c r="C100" s="2">
        <v>3699</v>
      </c>
      <c r="D100" s="2">
        <f t="shared" si="6"/>
        <v>153</v>
      </c>
      <c r="E100" s="1">
        <v>0.04</v>
      </c>
      <c r="F100" s="1" t="str">
        <f t="shared" si="5"/>
        <v>Low Discount</v>
      </c>
      <c r="G100">
        <v>0</v>
      </c>
      <c r="H100">
        <f t="shared" si="8"/>
        <v>0</v>
      </c>
      <c r="I100" t="str">
        <f t="shared" si="7"/>
        <v>Poor</v>
      </c>
      <c r="J100" t="s">
        <v>137</v>
      </c>
    </row>
    <row r="101" spans="1:10" x14ac:dyDescent="0.25">
      <c r="A101" t="s">
        <v>123</v>
      </c>
      <c r="B101" s="2">
        <v>525</v>
      </c>
      <c r="C101" s="2">
        <v>1029</v>
      </c>
      <c r="D101" s="2">
        <f t="shared" si="6"/>
        <v>504</v>
      </c>
      <c r="E101" s="1">
        <v>0.49</v>
      </c>
      <c r="F101" s="1" t="str">
        <f t="shared" si="5"/>
        <v>High Discount</v>
      </c>
      <c r="G101">
        <v>0</v>
      </c>
      <c r="H101">
        <f t="shared" si="8"/>
        <v>0</v>
      </c>
      <c r="I101" t="str">
        <f t="shared" si="7"/>
        <v>Poor</v>
      </c>
      <c r="J101" t="s">
        <v>137</v>
      </c>
    </row>
    <row r="102" spans="1:10" x14ac:dyDescent="0.25">
      <c r="A102" t="s">
        <v>124</v>
      </c>
      <c r="B102" s="2">
        <v>1080</v>
      </c>
      <c r="C102" s="2">
        <v>1874</v>
      </c>
      <c r="D102" s="2">
        <f t="shared" si="6"/>
        <v>794</v>
      </c>
      <c r="E102" s="1">
        <v>0.42</v>
      </c>
      <c r="F102" s="1" t="str">
        <f t="shared" si="5"/>
        <v>High Discount</v>
      </c>
      <c r="G102">
        <v>0</v>
      </c>
      <c r="H102">
        <f t="shared" si="8"/>
        <v>0</v>
      </c>
      <c r="I102" t="str">
        <f t="shared" si="7"/>
        <v>Poor</v>
      </c>
      <c r="J102" t="s">
        <v>137</v>
      </c>
    </row>
    <row r="103" spans="1:10" x14ac:dyDescent="0.25">
      <c r="A103" t="s">
        <v>125</v>
      </c>
      <c r="B103" s="2">
        <v>3640</v>
      </c>
      <c r="C103" s="2">
        <v>4588</v>
      </c>
      <c r="D103" s="2">
        <f t="shared" si="6"/>
        <v>948</v>
      </c>
      <c r="E103" s="1">
        <v>0.21</v>
      </c>
      <c r="F103" s="1" t="str">
        <f t="shared" si="5"/>
        <v>Medium Discount</v>
      </c>
      <c r="G103">
        <v>1</v>
      </c>
      <c r="H103">
        <f t="shared" si="8"/>
        <v>5</v>
      </c>
      <c r="I103" t="str">
        <f t="shared" si="7"/>
        <v>Excellent</v>
      </c>
      <c r="J103" t="s">
        <v>30</v>
      </c>
    </row>
    <row r="104" spans="1:10" x14ac:dyDescent="0.25">
      <c r="A104" t="s">
        <v>126</v>
      </c>
      <c r="B104" s="2">
        <v>1420</v>
      </c>
      <c r="C104" s="2">
        <v>2420</v>
      </c>
      <c r="D104" s="2">
        <f t="shared" si="6"/>
        <v>1000</v>
      </c>
      <c r="E104" s="1">
        <v>0.41</v>
      </c>
      <c r="F104" s="1" t="str">
        <f t="shared" si="5"/>
        <v>High Discount</v>
      </c>
      <c r="G104">
        <v>0</v>
      </c>
      <c r="H104">
        <f t="shared" si="8"/>
        <v>0</v>
      </c>
      <c r="I104" t="str">
        <f t="shared" si="7"/>
        <v>Poor</v>
      </c>
      <c r="J104" t="s">
        <v>137</v>
      </c>
    </row>
    <row r="105" spans="1:10" x14ac:dyDescent="0.25">
      <c r="A105" t="s">
        <v>127</v>
      </c>
      <c r="B105" s="2">
        <v>1875</v>
      </c>
      <c r="C105" s="2">
        <v>1899</v>
      </c>
      <c r="D105" s="2">
        <f t="shared" si="6"/>
        <v>24</v>
      </c>
      <c r="E105" s="1">
        <v>0.01</v>
      </c>
      <c r="F105" s="1" t="str">
        <f t="shared" si="5"/>
        <v>Low Discount</v>
      </c>
      <c r="G105">
        <v>0</v>
      </c>
      <c r="H105">
        <f t="shared" si="8"/>
        <v>0</v>
      </c>
      <c r="I105" t="str">
        <f t="shared" si="7"/>
        <v>Poor</v>
      </c>
      <c r="J105" t="s">
        <v>137</v>
      </c>
    </row>
    <row r="106" spans="1:10" x14ac:dyDescent="0.25">
      <c r="A106" t="s">
        <v>128</v>
      </c>
      <c r="B106" s="2">
        <v>198</v>
      </c>
      <c r="C106" s="2">
        <v>260</v>
      </c>
      <c r="D106" s="2">
        <f t="shared" si="6"/>
        <v>62</v>
      </c>
      <c r="E106" s="1">
        <v>0.24</v>
      </c>
      <c r="F106" s="1" t="str">
        <f t="shared" si="5"/>
        <v>Medium Discount</v>
      </c>
      <c r="G106">
        <v>0</v>
      </c>
      <c r="H106">
        <f t="shared" si="8"/>
        <v>0</v>
      </c>
      <c r="I106" t="str">
        <f t="shared" si="7"/>
        <v>Poor</v>
      </c>
      <c r="J106" t="s">
        <v>137</v>
      </c>
    </row>
    <row r="107" spans="1:10" x14ac:dyDescent="0.25">
      <c r="A107" t="s">
        <v>129</v>
      </c>
      <c r="B107" s="2">
        <v>1150</v>
      </c>
      <c r="C107" s="2">
        <v>1737</v>
      </c>
      <c r="D107" s="2">
        <f t="shared" si="6"/>
        <v>587</v>
      </c>
      <c r="E107" s="1">
        <v>0.34</v>
      </c>
      <c r="F107" s="1" t="str">
        <f t="shared" si="5"/>
        <v>Medium Discount</v>
      </c>
      <c r="G107">
        <v>0</v>
      </c>
      <c r="H107">
        <f t="shared" si="8"/>
        <v>0</v>
      </c>
      <c r="I107" t="str">
        <f t="shared" si="7"/>
        <v>Poor</v>
      </c>
      <c r="J107" t="s">
        <v>137</v>
      </c>
    </row>
    <row r="108" spans="1:10" x14ac:dyDescent="0.25">
      <c r="A108" t="s">
        <v>130</v>
      </c>
      <c r="B108" s="2">
        <v>1190</v>
      </c>
      <c r="C108" s="2">
        <v>1810</v>
      </c>
      <c r="D108" s="2">
        <f t="shared" si="6"/>
        <v>620</v>
      </c>
      <c r="E108" s="1">
        <v>0.34</v>
      </c>
      <c r="F108" s="1" t="str">
        <f t="shared" si="5"/>
        <v>Medium Discount</v>
      </c>
      <c r="G108">
        <v>0</v>
      </c>
      <c r="H108">
        <f t="shared" si="8"/>
        <v>0</v>
      </c>
      <c r="I108" t="str">
        <f t="shared" si="7"/>
        <v>Poor</v>
      </c>
      <c r="J108" t="s">
        <v>137</v>
      </c>
    </row>
    <row r="109" spans="1:10" x14ac:dyDescent="0.25">
      <c r="A109" t="s">
        <v>131</v>
      </c>
      <c r="B109" s="2">
        <v>1658</v>
      </c>
      <c r="C109" s="2">
        <v>1699</v>
      </c>
      <c r="D109" s="2">
        <f t="shared" si="6"/>
        <v>41</v>
      </c>
      <c r="E109" s="1">
        <v>0.02</v>
      </c>
      <c r="F109" s="1" t="str">
        <f t="shared" si="5"/>
        <v>Low Discount</v>
      </c>
      <c r="G109">
        <v>0</v>
      </c>
      <c r="H109">
        <f t="shared" si="8"/>
        <v>0</v>
      </c>
      <c r="I109" t="str">
        <f t="shared" si="7"/>
        <v>Poor</v>
      </c>
      <c r="J109" t="s">
        <v>137</v>
      </c>
    </row>
    <row r="110" spans="1:10" x14ac:dyDescent="0.25">
      <c r="A110" t="s">
        <v>132</v>
      </c>
      <c r="B110" s="2">
        <v>1768</v>
      </c>
      <c r="C110" s="2">
        <v>1799</v>
      </c>
      <c r="D110" s="2">
        <f t="shared" si="6"/>
        <v>31</v>
      </c>
      <c r="E110" s="1">
        <v>0.02</v>
      </c>
      <c r="F110" s="1" t="str">
        <f t="shared" si="5"/>
        <v>Low Discount</v>
      </c>
      <c r="G110">
        <v>0</v>
      </c>
      <c r="H110">
        <f t="shared" si="8"/>
        <v>0</v>
      </c>
      <c r="I110" t="str">
        <f t="shared" si="7"/>
        <v>Poor</v>
      </c>
      <c r="J110" t="s">
        <v>137</v>
      </c>
    </row>
    <row r="111" spans="1:10" x14ac:dyDescent="0.25">
      <c r="A111" t="s">
        <v>133</v>
      </c>
      <c r="B111" s="2">
        <v>199</v>
      </c>
      <c r="C111" s="2">
        <v>553</v>
      </c>
      <c r="D111" s="2">
        <f t="shared" si="6"/>
        <v>354</v>
      </c>
      <c r="E111" s="1">
        <v>0.64</v>
      </c>
      <c r="F111" s="1" t="str">
        <f t="shared" si="5"/>
        <v>High Discount</v>
      </c>
      <c r="G111">
        <v>0</v>
      </c>
      <c r="H111">
        <f t="shared" si="8"/>
        <v>0</v>
      </c>
      <c r="I111" t="str">
        <f t="shared" si="7"/>
        <v>Poor</v>
      </c>
      <c r="J111" t="s">
        <v>137</v>
      </c>
    </row>
    <row r="112" spans="1:10" x14ac:dyDescent="0.25">
      <c r="A112" t="s">
        <v>134</v>
      </c>
      <c r="B112" s="2">
        <v>450</v>
      </c>
      <c r="C112" s="2">
        <v>900</v>
      </c>
      <c r="D112" s="2">
        <f t="shared" si="6"/>
        <v>450</v>
      </c>
      <c r="E112" s="1">
        <v>0.5</v>
      </c>
      <c r="F112" s="1" t="str">
        <f t="shared" si="5"/>
        <v>High Discount</v>
      </c>
      <c r="G112">
        <v>1</v>
      </c>
      <c r="H112">
        <f t="shared" si="8"/>
        <v>2</v>
      </c>
      <c r="I112" t="str">
        <f t="shared" si="7"/>
        <v>Poor</v>
      </c>
      <c r="J112" t="s">
        <v>135</v>
      </c>
    </row>
    <row r="113" spans="1:10" x14ac:dyDescent="0.25">
      <c r="A113" t="s">
        <v>136</v>
      </c>
      <c r="B113" s="2">
        <v>169</v>
      </c>
      <c r="C113" s="2">
        <v>320</v>
      </c>
      <c r="D113" s="2">
        <f t="shared" si="6"/>
        <v>151</v>
      </c>
      <c r="E113" s="1">
        <v>0.47</v>
      </c>
      <c r="F113" s="1" t="str">
        <f t="shared" si="5"/>
        <v>High Discount</v>
      </c>
      <c r="G113">
        <v>0</v>
      </c>
      <c r="H113">
        <f t="shared" si="8"/>
        <v>0</v>
      </c>
      <c r="I113" t="str">
        <f t="shared" si="7"/>
        <v>Poor</v>
      </c>
      <c r="J113" t="s">
        <v>137</v>
      </c>
    </row>
    <row r="114" spans="1:10" x14ac:dyDescent="0.25">
      <c r="A114" t="s">
        <v>160</v>
      </c>
      <c r="B114" s="2">
        <f>SUBTOTAL(109,Table2[Current price])</f>
        <v>132932</v>
      </c>
      <c r="C114" s="2">
        <f>SUBTOTAL(109,Table2[old price])</f>
        <v>202844</v>
      </c>
      <c r="D114"/>
      <c r="E114" s="1">
        <f>SUBTOTAL(101,Table2[Discount])</f>
        <v>0.36776785714285715</v>
      </c>
      <c r="G114" s="17">
        <f>SUBTOTAL(101,Table2[Review])</f>
        <v>6.4553571428571432</v>
      </c>
      <c r="J114">
        <f>SUBTOTAL(103,Table2[Ratingd])</f>
        <v>112</v>
      </c>
    </row>
    <row r="115" spans="1:10" x14ac:dyDescent="0.25">
      <c r="F115" s="1"/>
    </row>
    <row r="116" spans="1:10" x14ac:dyDescent="0.25">
      <c r="F116" s="1"/>
    </row>
    <row r="117" spans="1:10" x14ac:dyDescent="0.25">
      <c r="F117" s="1"/>
    </row>
  </sheetData>
  <conditionalFormatting sqref="F1:F113 F115:F1048576">
    <cfRule type="containsText" dxfId="29" priority="4" operator="containsText" text="Low">
      <formula>NOT(ISERROR(SEARCH("Low",F1)))</formula>
    </cfRule>
    <cfRule type="containsText" dxfId="28" priority="5" operator="containsText" text="High">
      <formula>NOT(ISERROR(SEARCH("High",F1)))</formula>
    </cfRule>
    <cfRule type="containsText" dxfId="27" priority="6" operator="containsText" text="Ctegorized Discount">
      <formula>NOT(ISERROR(SEARCH("Ctegorized Discount",F1)))</formula>
    </cfRule>
    <cfRule type="containsText" dxfId="26" priority="7" operator="containsText" text="medium">
      <formula>NOT(ISERROR(SEARCH("medium",F1)))</formula>
    </cfRule>
    <cfRule type="containsText" dxfId="25" priority="10" operator="containsText" text="Low">
      <formula>NOT(ISERROR(SEARCH("Low",F1)))</formula>
    </cfRule>
    <cfRule type="containsText" dxfId="24" priority="12" operator="containsText" text="Medium Discount">
      <formula>NOT(ISERROR(SEARCH("Medium Discount",F1)))</formula>
    </cfRule>
    <cfRule type="containsText" dxfId="23" priority="13" operator="containsText" text="High Discount">
      <formula>NOT(ISERROR(SEARCH("High Discount",F1)))</formula>
    </cfRule>
  </conditionalFormatting>
  <conditionalFormatting sqref="F7">
    <cfRule type="containsText" dxfId="22" priority="11" operator="containsText" text="low">
      <formula>NOT(ISERROR(SEARCH("low",F7)))</formula>
    </cfRule>
  </conditionalFormatting>
  <conditionalFormatting sqref="I1:I113 I115:I1048576">
    <cfRule type="containsText" dxfId="21" priority="1" operator="containsText" text="Poor">
      <formula>NOT(ISERROR(SEARCH("Poor",I1)))</formula>
    </cfRule>
    <cfRule type="containsText" dxfId="20" priority="2" operator="containsText" text="Aver">
      <formula>NOT(ISERROR(SEARCH("Aver",I1)))</formula>
    </cfRule>
    <cfRule type="containsText" dxfId="19" priority="3" operator="containsText" text="Excell">
      <formula>NOT(ISERROR(SEARCH("Excell",I1)))</formula>
    </cfRule>
    <cfRule type="containsText" dxfId="18" priority="8" operator="containsText" text="Average">
      <formula>NOT(ISERROR(SEARCH("Average",I1)))</formula>
    </cfRule>
    <cfRule type="containsText" dxfId="17" priority="9" operator="containsText" text="Excelle">
      <formula>NOT(ISERROR(SEARCH("Excelle",I1)))</formula>
    </cfRule>
  </conditionalFormatting>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9B182-C194-4B7E-9DAF-FD1DA87DA1D8}">
  <dimension ref="U7:V10"/>
  <sheetViews>
    <sheetView showGridLines="0" tabSelected="1" topLeftCell="A12" zoomScaleNormal="100" workbookViewId="0">
      <selection activeCell="U23" sqref="U23"/>
    </sheetView>
  </sheetViews>
  <sheetFormatPr defaultRowHeight="15" x14ac:dyDescent="0.25"/>
  <cols>
    <col min="1" max="1" width="15.140625" style="15" customWidth="1"/>
    <col min="2" max="2" width="14.42578125" style="15" customWidth="1"/>
    <col min="3" max="20" width="9.140625" style="15"/>
    <col min="21" max="21" width="22.85546875" style="15" bestFit="1" customWidth="1"/>
    <col min="22" max="16384" width="9.140625" style="15"/>
  </cols>
  <sheetData>
    <row r="7" spans="21:22" x14ac:dyDescent="0.25">
      <c r="V7" s="16">
        <f>Table2[[#Totals],[Discount]]</f>
        <v>0.36776785714285715</v>
      </c>
    </row>
    <row r="8" spans="21:22" x14ac:dyDescent="0.25">
      <c r="U8" s="15" t="s">
        <v>174</v>
      </c>
      <c r="V8" s="18">
        <f>Table2[[#Totals],[Review]]</f>
        <v>6.4553571428571432</v>
      </c>
    </row>
    <row r="9" spans="21:22" ht="19.5" customHeight="1" x14ac:dyDescent="0.25"/>
    <row r="10" spans="21:22" ht="33"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DF7E4-25EC-4689-BC01-DD18ED7197E7}">
  <dimension ref="A1:N114"/>
  <sheetViews>
    <sheetView topLeftCell="A8" zoomScale="70" zoomScaleNormal="70" workbookViewId="0">
      <selection activeCell="F1" sqref="F1:F1048576"/>
    </sheetView>
  </sheetViews>
  <sheetFormatPr defaultRowHeight="15" x14ac:dyDescent="0.25"/>
  <cols>
    <col min="1" max="1" width="95" bestFit="1" customWidth="1"/>
    <col min="2" max="2" width="15.140625" customWidth="1"/>
    <col min="3" max="3" width="11" customWidth="1"/>
    <col min="4" max="4" width="19.7109375" customWidth="1"/>
    <col min="5" max="5" width="11.28515625" customWidth="1"/>
    <col min="6" max="6" width="22.5703125" customWidth="1"/>
    <col min="7" max="7" width="9.7109375" customWidth="1"/>
    <col min="8" max="8" width="8.85546875" customWidth="1"/>
    <col min="9" max="9" width="19.5703125" customWidth="1"/>
    <col min="10" max="10" width="10.42578125" bestFit="1" customWidth="1"/>
    <col min="11" max="11" width="11.42578125" customWidth="1"/>
    <col min="13" max="13" width="69.42578125" bestFit="1" customWidth="1"/>
    <col min="14" max="14" width="48.42578125" bestFit="1" customWidth="1"/>
  </cols>
  <sheetData>
    <row r="1" spans="1:14" s="3" customFormat="1" x14ac:dyDescent="0.25">
      <c r="A1" s="3" t="s">
        <v>0</v>
      </c>
      <c r="B1" s="4" t="s">
        <v>1</v>
      </c>
      <c r="C1" s="4" t="s">
        <v>2</v>
      </c>
      <c r="D1" s="4" t="s">
        <v>139</v>
      </c>
      <c r="E1" s="3" t="s">
        <v>3</v>
      </c>
      <c r="F1" s="4" t="s">
        <v>157</v>
      </c>
      <c r="G1" s="3" t="s">
        <v>4</v>
      </c>
      <c r="H1" s="3" t="s">
        <v>138</v>
      </c>
      <c r="I1" s="3" t="s">
        <v>140</v>
      </c>
    </row>
    <row r="2" spans="1:14" x14ac:dyDescent="0.25">
      <c r="A2" t="s">
        <v>127</v>
      </c>
      <c r="B2" s="2">
        <v>1875</v>
      </c>
      <c r="C2" s="2">
        <v>1899</v>
      </c>
      <c r="D2" s="2">
        <v>24</v>
      </c>
      <c r="E2" s="1">
        <v>0.01</v>
      </c>
      <c r="F2" s="1" t="s">
        <v>155</v>
      </c>
      <c r="G2">
        <v>0</v>
      </c>
      <c r="H2">
        <v>0</v>
      </c>
      <c r="I2" t="s">
        <v>156</v>
      </c>
      <c r="K2" s="3"/>
      <c r="M2" s="3" t="s">
        <v>141</v>
      </c>
      <c r="N2" s="3" t="s">
        <v>142</v>
      </c>
    </row>
    <row r="3" spans="1:14" x14ac:dyDescent="0.25">
      <c r="A3" t="s">
        <v>61</v>
      </c>
      <c r="B3" s="2">
        <v>2132</v>
      </c>
      <c r="C3" s="2">
        <v>2169</v>
      </c>
      <c r="D3" s="2">
        <v>37</v>
      </c>
      <c r="E3" s="1">
        <v>0.02</v>
      </c>
      <c r="F3" s="1" t="s">
        <v>155</v>
      </c>
      <c r="G3">
        <v>0</v>
      </c>
      <c r="H3">
        <v>0</v>
      </c>
      <c r="I3" t="s">
        <v>156</v>
      </c>
      <c r="K3" s="2"/>
      <c r="M3">
        <v>1186.8928571428571</v>
      </c>
      <c r="N3">
        <v>1811.1071428571429</v>
      </c>
    </row>
    <row r="4" spans="1:14" x14ac:dyDescent="0.25">
      <c r="A4" t="s">
        <v>68</v>
      </c>
      <c r="B4" s="2">
        <v>1660</v>
      </c>
      <c r="C4" s="2">
        <v>1699</v>
      </c>
      <c r="D4" s="2">
        <v>39</v>
      </c>
      <c r="E4" s="1">
        <v>0.02</v>
      </c>
      <c r="F4" s="1" t="s">
        <v>155</v>
      </c>
      <c r="G4">
        <v>0</v>
      </c>
      <c r="H4">
        <v>0</v>
      </c>
      <c r="I4" t="s">
        <v>156</v>
      </c>
    </row>
    <row r="5" spans="1:14" x14ac:dyDescent="0.25">
      <c r="A5" t="s">
        <v>107</v>
      </c>
      <c r="B5" s="2">
        <v>1666</v>
      </c>
      <c r="C5" s="2">
        <v>1699</v>
      </c>
      <c r="D5" s="2">
        <v>33</v>
      </c>
      <c r="E5" s="1">
        <v>0.02</v>
      </c>
      <c r="F5" s="1" t="s">
        <v>155</v>
      </c>
      <c r="G5">
        <v>0</v>
      </c>
      <c r="H5">
        <v>0</v>
      </c>
      <c r="I5" t="s">
        <v>156</v>
      </c>
      <c r="K5" s="3"/>
      <c r="M5" s="3" t="s">
        <v>143</v>
      </c>
      <c r="N5" s="3" t="s">
        <v>144</v>
      </c>
    </row>
    <row r="6" spans="1:14" x14ac:dyDescent="0.25">
      <c r="A6" t="s">
        <v>120</v>
      </c>
      <c r="B6" s="2">
        <v>1462</v>
      </c>
      <c r="C6" s="2">
        <v>1499</v>
      </c>
      <c r="D6" s="2">
        <v>37</v>
      </c>
      <c r="E6" s="1">
        <v>0.02</v>
      </c>
      <c r="F6" s="1" t="s">
        <v>155</v>
      </c>
      <c r="G6">
        <v>0</v>
      </c>
      <c r="H6">
        <v>0</v>
      </c>
      <c r="I6" t="s">
        <v>156</v>
      </c>
      <c r="M6">
        <v>0.36776785714285715</v>
      </c>
      <c r="N6">
        <v>1.9794642857142855</v>
      </c>
    </row>
    <row r="7" spans="1:14" x14ac:dyDescent="0.25">
      <c r="A7" t="s">
        <v>131</v>
      </c>
      <c r="B7" s="2">
        <v>1658</v>
      </c>
      <c r="C7" s="2">
        <v>1699</v>
      </c>
      <c r="D7" s="2">
        <v>41</v>
      </c>
      <c r="E7" s="1">
        <v>0.02</v>
      </c>
      <c r="F7" s="1" t="s">
        <v>155</v>
      </c>
      <c r="G7">
        <v>0</v>
      </c>
      <c r="H7">
        <v>0</v>
      </c>
      <c r="I7" t="s">
        <v>156</v>
      </c>
    </row>
    <row r="8" spans="1:14" x14ac:dyDescent="0.25">
      <c r="A8" t="s">
        <v>132</v>
      </c>
      <c r="B8" s="2">
        <v>1768</v>
      </c>
      <c r="C8" s="2">
        <v>1799</v>
      </c>
      <c r="D8" s="2">
        <v>31</v>
      </c>
      <c r="E8" s="1">
        <v>0.02</v>
      </c>
      <c r="F8" s="1" t="s">
        <v>155</v>
      </c>
      <c r="G8">
        <v>0</v>
      </c>
      <c r="H8">
        <v>0</v>
      </c>
      <c r="I8" t="s">
        <v>156</v>
      </c>
      <c r="K8" s="3"/>
      <c r="M8" s="3" t="s">
        <v>145</v>
      </c>
      <c r="N8" s="3" t="s">
        <v>146</v>
      </c>
    </row>
    <row r="9" spans="1:14" x14ac:dyDescent="0.25">
      <c r="A9" t="s">
        <v>70</v>
      </c>
      <c r="B9" s="2">
        <v>1459</v>
      </c>
      <c r="C9" s="2">
        <v>1499</v>
      </c>
      <c r="D9" s="2">
        <v>40</v>
      </c>
      <c r="E9" s="1">
        <v>0.03</v>
      </c>
      <c r="F9" s="1" t="s">
        <v>155</v>
      </c>
      <c r="G9">
        <v>0</v>
      </c>
      <c r="H9">
        <v>0</v>
      </c>
      <c r="I9" t="s">
        <v>156</v>
      </c>
      <c r="M9" t="s">
        <v>92</v>
      </c>
      <c r="N9" t="s">
        <v>35</v>
      </c>
    </row>
    <row r="10" spans="1:14" x14ac:dyDescent="0.25">
      <c r="A10" t="s">
        <v>102</v>
      </c>
      <c r="B10" s="2">
        <v>1732</v>
      </c>
      <c r="C10" s="2">
        <v>1799</v>
      </c>
      <c r="D10" s="2">
        <v>67</v>
      </c>
      <c r="E10" s="1">
        <v>0.04</v>
      </c>
      <c r="F10" s="1" t="s">
        <v>155</v>
      </c>
      <c r="G10">
        <v>0</v>
      </c>
      <c r="H10">
        <v>0</v>
      </c>
      <c r="I10" t="s">
        <v>156</v>
      </c>
    </row>
    <row r="11" spans="1:14" x14ac:dyDescent="0.25">
      <c r="A11" t="s">
        <v>122</v>
      </c>
      <c r="B11" s="2">
        <v>3546</v>
      </c>
      <c r="C11" s="2">
        <v>3699</v>
      </c>
      <c r="D11" s="2">
        <v>153</v>
      </c>
      <c r="E11" s="1">
        <v>0.04</v>
      </c>
      <c r="F11" s="1" t="s">
        <v>155</v>
      </c>
      <c r="G11">
        <v>0</v>
      </c>
      <c r="H11">
        <v>0</v>
      </c>
      <c r="I11" t="s">
        <v>156</v>
      </c>
      <c r="K11" s="3"/>
      <c r="M11" s="3" t="s">
        <v>147</v>
      </c>
      <c r="N11" s="3" t="s">
        <v>150</v>
      </c>
    </row>
    <row r="12" spans="1:14" x14ac:dyDescent="0.25">
      <c r="A12" t="s">
        <v>119</v>
      </c>
      <c r="B12" s="2">
        <v>1526</v>
      </c>
      <c r="C12" s="2">
        <v>1660</v>
      </c>
      <c r="D12" s="2">
        <v>134</v>
      </c>
      <c r="E12" s="1">
        <v>0.08</v>
      </c>
      <c r="F12" s="1" t="s">
        <v>155</v>
      </c>
      <c r="G12">
        <v>0</v>
      </c>
      <c r="H12">
        <v>0</v>
      </c>
      <c r="I12" t="s">
        <v>156</v>
      </c>
      <c r="M12">
        <v>0.38464285714285718</v>
      </c>
      <c r="N12">
        <v>4.4357142857142859</v>
      </c>
    </row>
    <row r="13" spans="1:14" x14ac:dyDescent="0.25">
      <c r="A13" t="s">
        <v>16</v>
      </c>
      <c r="B13" s="2">
        <v>2999</v>
      </c>
      <c r="C13" s="2">
        <v>3290</v>
      </c>
      <c r="D13" s="2">
        <v>291</v>
      </c>
      <c r="E13" s="1">
        <v>0.09</v>
      </c>
      <c r="F13" s="1" t="s">
        <v>155</v>
      </c>
      <c r="G13">
        <v>15</v>
      </c>
      <c r="H13">
        <v>4</v>
      </c>
      <c r="I13" t="s">
        <v>153</v>
      </c>
    </row>
    <row r="14" spans="1:14" x14ac:dyDescent="0.25">
      <c r="A14" t="s">
        <v>111</v>
      </c>
      <c r="B14" s="2">
        <v>799</v>
      </c>
      <c r="C14" s="2">
        <v>900</v>
      </c>
      <c r="D14" s="2">
        <v>101</v>
      </c>
      <c r="E14" s="1">
        <v>0.11</v>
      </c>
      <c r="F14" s="1" t="s">
        <v>155</v>
      </c>
      <c r="G14">
        <v>0</v>
      </c>
      <c r="H14">
        <v>0</v>
      </c>
      <c r="I14" t="s">
        <v>156</v>
      </c>
      <c r="K14" s="3"/>
      <c r="M14" s="3" t="s">
        <v>148</v>
      </c>
      <c r="N14" s="3" t="s">
        <v>151</v>
      </c>
    </row>
    <row r="15" spans="1:14" x14ac:dyDescent="0.25">
      <c r="A15" t="s">
        <v>76</v>
      </c>
      <c r="B15" s="2">
        <v>2170</v>
      </c>
      <c r="C15" s="2">
        <v>2500</v>
      </c>
      <c r="D15" s="2">
        <v>330</v>
      </c>
      <c r="E15" s="1">
        <v>0.13</v>
      </c>
      <c r="F15" s="1" t="s">
        <v>155</v>
      </c>
      <c r="G15">
        <v>6</v>
      </c>
      <c r="H15">
        <v>2.5</v>
      </c>
      <c r="I15" t="s">
        <v>156</v>
      </c>
      <c r="M15">
        <v>0.36823529411764716</v>
      </c>
      <c r="N15">
        <v>4.0470588235294107</v>
      </c>
    </row>
    <row r="16" spans="1:14" x14ac:dyDescent="0.25">
      <c r="A16" t="s">
        <v>109</v>
      </c>
      <c r="B16" s="2">
        <v>1466</v>
      </c>
      <c r="C16" s="2">
        <v>1699</v>
      </c>
      <c r="D16" s="2">
        <v>233</v>
      </c>
      <c r="E16" s="1">
        <v>0.14000000000000001</v>
      </c>
      <c r="F16" s="1" t="s">
        <v>155</v>
      </c>
      <c r="G16">
        <v>0</v>
      </c>
      <c r="H16">
        <v>0</v>
      </c>
      <c r="I16" t="s">
        <v>156</v>
      </c>
    </row>
    <row r="17" spans="1:14" x14ac:dyDescent="0.25">
      <c r="A17" t="s">
        <v>112</v>
      </c>
      <c r="B17" s="2">
        <v>1468</v>
      </c>
      <c r="C17" s="2">
        <v>1699</v>
      </c>
      <c r="D17" s="2">
        <v>231</v>
      </c>
      <c r="E17" s="1">
        <v>0.14000000000000001</v>
      </c>
      <c r="F17" s="1" t="s">
        <v>155</v>
      </c>
      <c r="G17">
        <v>0</v>
      </c>
      <c r="H17">
        <v>0</v>
      </c>
      <c r="I17" t="s">
        <v>156</v>
      </c>
      <c r="K17" s="3"/>
      <c r="M17" s="3" t="s">
        <v>149</v>
      </c>
      <c r="N17" s="3" t="s">
        <v>152</v>
      </c>
    </row>
    <row r="18" spans="1:14" x14ac:dyDescent="0.25">
      <c r="A18" t="s">
        <v>44</v>
      </c>
      <c r="B18" s="2">
        <v>2880</v>
      </c>
      <c r="C18" s="2">
        <v>3520</v>
      </c>
      <c r="D18" s="2">
        <v>640</v>
      </c>
      <c r="E18" s="1">
        <v>0.18</v>
      </c>
      <c r="F18" s="1" t="s">
        <v>155</v>
      </c>
      <c r="G18">
        <v>12</v>
      </c>
      <c r="H18">
        <v>3.8</v>
      </c>
      <c r="I18" t="s">
        <v>153</v>
      </c>
      <c r="M18">
        <v>0.36059701492537305</v>
      </c>
      <c r="N18">
        <v>0.42835820895522392</v>
      </c>
    </row>
    <row r="19" spans="1:14" x14ac:dyDescent="0.25">
      <c r="A19" t="s">
        <v>33</v>
      </c>
      <c r="B19" s="2">
        <v>2999</v>
      </c>
      <c r="C19" s="2">
        <v>3699</v>
      </c>
      <c r="D19" s="2">
        <v>700</v>
      </c>
      <c r="E19" s="1">
        <v>0.19</v>
      </c>
      <c r="F19" s="1" t="s">
        <v>155</v>
      </c>
      <c r="G19">
        <v>5</v>
      </c>
      <c r="H19">
        <v>4.5999999999999996</v>
      </c>
      <c r="I19" t="s">
        <v>154</v>
      </c>
    </row>
    <row r="20" spans="1:14" x14ac:dyDescent="0.25">
      <c r="A20" t="s">
        <v>23</v>
      </c>
      <c r="B20" s="2">
        <v>799</v>
      </c>
      <c r="C20" s="2">
        <v>999</v>
      </c>
      <c r="D20" s="2">
        <v>200</v>
      </c>
      <c r="E20" s="1">
        <v>0.2</v>
      </c>
      <c r="F20" s="1" t="s">
        <v>158</v>
      </c>
      <c r="G20">
        <v>12</v>
      </c>
      <c r="H20">
        <v>4.0999999999999996</v>
      </c>
      <c r="I20" t="s">
        <v>153</v>
      </c>
    </row>
    <row r="21" spans="1:14" x14ac:dyDescent="0.25">
      <c r="A21" t="s">
        <v>125</v>
      </c>
      <c r="B21" s="2">
        <v>3640</v>
      </c>
      <c r="C21" s="2">
        <v>4588</v>
      </c>
      <c r="D21" s="2">
        <v>948</v>
      </c>
      <c r="E21" s="1">
        <v>0.21</v>
      </c>
      <c r="F21" s="1" t="s">
        <v>158</v>
      </c>
      <c r="G21">
        <v>1</v>
      </c>
      <c r="H21">
        <v>5</v>
      </c>
      <c r="I21" t="s">
        <v>154</v>
      </c>
    </row>
    <row r="22" spans="1:14" x14ac:dyDescent="0.25">
      <c r="A22" t="s">
        <v>69</v>
      </c>
      <c r="B22" s="2">
        <v>299</v>
      </c>
      <c r="C22" s="2">
        <v>384</v>
      </c>
      <c r="D22" s="2">
        <v>85</v>
      </c>
      <c r="E22" s="1">
        <v>0.22</v>
      </c>
      <c r="F22" s="1" t="s">
        <v>158</v>
      </c>
      <c r="G22">
        <v>0</v>
      </c>
      <c r="H22">
        <v>0</v>
      </c>
      <c r="I22" t="s">
        <v>156</v>
      </c>
    </row>
    <row r="23" spans="1:14" x14ac:dyDescent="0.25">
      <c r="A23" t="s">
        <v>86</v>
      </c>
      <c r="B23" s="2">
        <v>1220</v>
      </c>
      <c r="C23" s="2">
        <v>1555</v>
      </c>
      <c r="D23" s="2">
        <v>335</v>
      </c>
      <c r="E23" s="1">
        <v>0.22</v>
      </c>
      <c r="F23" s="1" t="s">
        <v>158</v>
      </c>
      <c r="G23">
        <v>16</v>
      </c>
      <c r="H23">
        <v>2.9</v>
      </c>
      <c r="I23" t="s">
        <v>156</v>
      </c>
    </row>
    <row r="24" spans="1:14" x14ac:dyDescent="0.25">
      <c r="A24" t="s">
        <v>39</v>
      </c>
      <c r="B24" s="2">
        <v>1650</v>
      </c>
      <c r="C24" s="2">
        <v>2150</v>
      </c>
      <c r="D24" s="2">
        <v>500</v>
      </c>
      <c r="E24" s="1">
        <v>0.23</v>
      </c>
      <c r="F24" s="1" t="s">
        <v>158</v>
      </c>
      <c r="G24">
        <v>14</v>
      </c>
      <c r="H24">
        <v>4.4000000000000004</v>
      </c>
      <c r="I24" t="s">
        <v>153</v>
      </c>
    </row>
    <row r="25" spans="1:14" x14ac:dyDescent="0.25">
      <c r="A25" t="s">
        <v>128</v>
      </c>
      <c r="B25" s="2">
        <v>198</v>
      </c>
      <c r="C25" s="2">
        <v>260</v>
      </c>
      <c r="D25" s="2">
        <v>62</v>
      </c>
      <c r="E25" s="1">
        <v>0.24</v>
      </c>
      <c r="F25" s="1" t="s">
        <v>158</v>
      </c>
      <c r="G25">
        <v>0</v>
      </c>
      <c r="H25">
        <v>0</v>
      </c>
      <c r="I25" t="s">
        <v>156</v>
      </c>
    </row>
    <row r="26" spans="1:14" x14ac:dyDescent="0.25">
      <c r="A26" t="s">
        <v>18</v>
      </c>
      <c r="B26" s="2">
        <v>2319</v>
      </c>
      <c r="C26" s="2">
        <v>3032</v>
      </c>
      <c r="D26" s="2">
        <v>713</v>
      </c>
      <c r="E26" s="1">
        <v>0.24</v>
      </c>
      <c r="F26" s="1" t="s">
        <v>158</v>
      </c>
      <c r="G26">
        <v>55</v>
      </c>
      <c r="H26">
        <v>4.5999999999999996</v>
      </c>
      <c r="I26" t="s">
        <v>154</v>
      </c>
    </row>
    <row r="27" spans="1:14" x14ac:dyDescent="0.25">
      <c r="A27" t="s">
        <v>10</v>
      </c>
      <c r="B27" s="2">
        <v>2199</v>
      </c>
      <c r="C27" s="2">
        <v>2923</v>
      </c>
      <c r="D27" s="2">
        <v>724</v>
      </c>
      <c r="E27" s="1">
        <v>0.25</v>
      </c>
      <c r="F27" s="1" t="s">
        <v>158</v>
      </c>
      <c r="G27">
        <v>24</v>
      </c>
      <c r="H27">
        <v>4.5999999999999996</v>
      </c>
      <c r="I27" t="s">
        <v>154</v>
      </c>
    </row>
    <row r="28" spans="1:14" x14ac:dyDescent="0.25">
      <c r="A28" t="s">
        <v>14</v>
      </c>
      <c r="B28" s="2">
        <v>1740</v>
      </c>
      <c r="C28" s="2">
        <v>2356</v>
      </c>
      <c r="D28" s="2">
        <v>616</v>
      </c>
      <c r="E28" s="1">
        <v>0.26</v>
      </c>
      <c r="F28" s="1" t="s">
        <v>158</v>
      </c>
      <c r="G28">
        <v>5</v>
      </c>
      <c r="H28">
        <v>4.8</v>
      </c>
      <c r="I28" t="s">
        <v>154</v>
      </c>
    </row>
    <row r="29" spans="1:14" x14ac:dyDescent="0.25">
      <c r="A29" t="s">
        <v>75</v>
      </c>
      <c r="B29" s="2">
        <v>2799</v>
      </c>
      <c r="C29" s="2">
        <v>3810</v>
      </c>
      <c r="D29" s="2">
        <v>1011</v>
      </c>
      <c r="E29" s="1">
        <v>0.27</v>
      </c>
      <c r="F29" s="1" t="s">
        <v>158</v>
      </c>
      <c r="G29">
        <v>0</v>
      </c>
      <c r="H29">
        <v>0</v>
      </c>
      <c r="I29" t="s">
        <v>156</v>
      </c>
    </row>
    <row r="30" spans="1:14" x14ac:dyDescent="0.25">
      <c r="A30" t="s">
        <v>52</v>
      </c>
      <c r="B30" s="2">
        <v>1980</v>
      </c>
      <c r="C30" s="2">
        <v>2699</v>
      </c>
      <c r="D30" s="2">
        <v>719</v>
      </c>
      <c r="E30" s="1">
        <v>0.27</v>
      </c>
      <c r="F30" s="1" t="s">
        <v>158</v>
      </c>
      <c r="G30">
        <v>32</v>
      </c>
      <c r="H30">
        <v>4.5</v>
      </c>
      <c r="I30" t="s">
        <v>154</v>
      </c>
    </row>
    <row r="31" spans="1:14" x14ac:dyDescent="0.25">
      <c r="A31" t="s">
        <v>51</v>
      </c>
      <c r="B31" s="2">
        <v>1940</v>
      </c>
      <c r="C31" s="2">
        <v>2650</v>
      </c>
      <c r="D31" s="2">
        <v>710</v>
      </c>
      <c r="E31" s="1">
        <v>0.27</v>
      </c>
      <c r="F31" s="1" t="s">
        <v>158</v>
      </c>
      <c r="G31">
        <v>20</v>
      </c>
      <c r="H31">
        <v>4.7</v>
      </c>
      <c r="I31" t="s">
        <v>154</v>
      </c>
    </row>
    <row r="32" spans="1:14" x14ac:dyDescent="0.25">
      <c r="A32" t="s">
        <v>95</v>
      </c>
      <c r="B32" s="2">
        <v>2300</v>
      </c>
      <c r="C32" s="2">
        <v>3240</v>
      </c>
      <c r="D32" s="2">
        <v>940</v>
      </c>
      <c r="E32" s="1">
        <v>0.28999999999999998</v>
      </c>
      <c r="F32" s="1" t="s">
        <v>158</v>
      </c>
      <c r="G32">
        <v>5</v>
      </c>
      <c r="H32">
        <v>3</v>
      </c>
      <c r="I32" t="s">
        <v>154</v>
      </c>
    </row>
    <row r="33" spans="1:9" x14ac:dyDescent="0.25">
      <c r="A33" t="s">
        <v>46</v>
      </c>
      <c r="B33" s="2">
        <v>1758</v>
      </c>
      <c r="C33" s="2">
        <v>2499</v>
      </c>
      <c r="D33" s="2">
        <v>741</v>
      </c>
      <c r="E33" s="1">
        <v>0.3</v>
      </c>
      <c r="F33" s="1" t="s">
        <v>158</v>
      </c>
      <c r="G33">
        <v>20</v>
      </c>
      <c r="H33">
        <v>4.0999999999999996</v>
      </c>
      <c r="I33" t="s">
        <v>153</v>
      </c>
    </row>
    <row r="34" spans="1:9" x14ac:dyDescent="0.25">
      <c r="A34" t="s">
        <v>45</v>
      </c>
      <c r="B34" s="2">
        <v>1350</v>
      </c>
      <c r="C34" s="2">
        <v>1990</v>
      </c>
      <c r="D34" s="2">
        <v>640</v>
      </c>
      <c r="E34" s="1">
        <v>0.32</v>
      </c>
      <c r="F34" s="1" t="s">
        <v>158</v>
      </c>
      <c r="G34">
        <v>13</v>
      </c>
      <c r="H34">
        <v>3.8</v>
      </c>
      <c r="I34" t="s">
        <v>153</v>
      </c>
    </row>
    <row r="35" spans="1:9" x14ac:dyDescent="0.25">
      <c r="A35" t="s">
        <v>63</v>
      </c>
      <c r="B35" s="2">
        <v>1190</v>
      </c>
      <c r="C35" s="2">
        <v>1785</v>
      </c>
      <c r="D35" s="2">
        <v>595</v>
      </c>
      <c r="E35" s="1">
        <v>0.33</v>
      </c>
      <c r="F35" s="1" t="s">
        <v>158</v>
      </c>
      <c r="G35">
        <v>0</v>
      </c>
      <c r="H35">
        <v>0</v>
      </c>
      <c r="I35" t="s">
        <v>156</v>
      </c>
    </row>
    <row r="36" spans="1:9" x14ac:dyDescent="0.25">
      <c r="A36" t="s">
        <v>27</v>
      </c>
      <c r="B36" s="2">
        <v>1680</v>
      </c>
      <c r="C36" s="2">
        <v>2499</v>
      </c>
      <c r="D36" s="2">
        <v>819</v>
      </c>
      <c r="E36" s="1">
        <v>0.33</v>
      </c>
      <c r="F36" s="1" t="s">
        <v>158</v>
      </c>
      <c r="G36">
        <v>9</v>
      </c>
      <c r="H36">
        <v>4.2</v>
      </c>
      <c r="I36" t="s">
        <v>153</v>
      </c>
    </row>
    <row r="37" spans="1:9" x14ac:dyDescent="0.25">
      <c r="A37" t="s">
        <v>129</v>
      </c>
      <c r="B37" s="2">
        <v>1150</v>
      </c>
      <c r="C37" s="2">
        <v>1737</v>
      </c>
      <c r="D37" s="2">
        <v>587</v>
      </c>
      <c r="E37" s="1">
        <v>0.34</v>
      </c>
      <c r="F37" s="1" t="s">
        <v>158</v>
      </c>
      <c r="G37">
        <v>0</v>
      </c>
      <c r="H37">
        <v>0</v>
      </c>
      <c r="I37" t="s">
        <v>156</v>
      </c>
    </row>
    <row r="38" spans="1:9" x14ac:dyDescent="0.25">
      <c r="A38" t="s">
        <v>130</v>
      </c>
      <c r="B38" s="2">
        <v>1190</v>
      </c>
      <c r="C38" s="2">
        <v>1810</v>
      </c>
      <c r="D38" s="2">
        <v>620</v>
      </c>
      <c r="E38" s="1">
        <v>0.34</v>
      </c>
      <c r="F38" s="1" t="s">
        <v>158</v>
      </c>
      <c r="G38">
        <v>0</v>
      </c>
      <c r="H38">
        <v>0</v>
      </c>
      <c r="I38" t="s">
        <v>156</v>
      </c>
    </row>
    <row r="39" spans="1:9" x14ac:dyDescent="0.25">
      <c r="A39" t="s">
        <v>24</v>
      </c>
      <c r="B39" s="2">
        <v>990</v>
      </c>
      <c r="C39" s="2">
        <v>1500</v>
      </c>
      <c r="D39" s="2">
        <v>510</v>
      </c>
      <c r="E39" s="1">
        <v>0.34</v>
      </c>
      <c r="F39" s="1" t="s">
        <v>158</v>
      </c>
      <c r="G39">
        <v>39</v>
      </c>
      <c r="H39">
        <v>4.7</v>
      </c>
      <c r="I39" t="s">
        <v>154</v>
      </c>
    </row>
    <row r="40" spans="1:9" x14ac:dyDescent="0.25">
      <c r="A40" t="s">
        <v>49</v>
      </c>
      <c r="B40" s="2">
        <v>980</v>
      </c>
      <c r="C40" s="2">
        <v>1490</v>
      </c>
      <c r="D40" s="2">
        <v>510</v>
      </c>
      <c r="E40" s="1">
        <v>0.34</v>
      </c>
      <c r="F40" s="1" t="s">
        <v>158</v>
      </c>
      <c r="G40">
        <v>12</v>
      </c>
      <c r="H40">
        <v>4.7</v>
      </c>
      <c r="I40" t="s">
        <v>154</v>
      </c>
    </row>
    <row r="41" spans="1:9" x14ac:dyDescent="0.25">
      <c r="A41" t="s">
        <v>38</v>
      </c>
      <c r="B41" s="2">
        <v>880</v>
      </c>
      <c r="C41" s="2">
        <v>1350</v>
      </c>
      <c r="D41" s="2">
        <v>470</v>
      </c>
      <c r="E41" s="1">
        <v>0.35</v>
      </c>
      <c r="F41" s="1" t="s">
        <v>158</v>
      </c>
      <c r="G41">
        <v>6</v>
      </c>
      <c r="H41">
        <v>4</v>
      </c>
      <c r="I41" t="s">
        <v>153</v>
      </c>
    </row>
    <row r="42" spans="1:9" x14ac:dyDescent="0.25">
      <c r="A42" t="s">
        <v>43</v>
      </c>
      <c r="B42" s="2">
        <v>420</v>
      </c>
      <c r="C42" s="2">
        <v>647</v>
      </c>
      <c r="D42" s="2">
        <v>227</v>
      </c>
      <c r="E42" s="1">
        <v>0.35</v>
      </c>
      <c r="F42" s="1" t="s">
        <v>158</v>
      </c>
      <c r="G42">
        <v>49</v>
      </c>
      <c r="H42">
        <v>4.5999999999999996</v>
      </c>
      <c r="I42" t="s">
        <v>154</v>
      </c>
    </row>
    <row r="43" spans="1:9" x14ac:dyDescent="0.25">
      <c r="A43" t="s">
        <v>106</v>
      </c>
      <c r="B43" s="2">
        <v>1460</v>
      </c>
      <c r="C43" s="2">
        <v>2290</v>
      </c>
      <c r="D43" s="2">
        <v>830</v>
      </c>
      <c r="E43" s="1">
        <v>0.36</v>
      </c>
      <c r="F43" s="1" t="s">
        <v>158</v>
      </c>
      <c r="G43">
        <v>0</v>
      </c>
      <c r="H43">
        <v>0</v>
      </c>
      <c r="I43" t="s">
        <v>156</v>
      </c>
    </row>
    <row r="44" spans="1:9" x14ac:dyDescent="0.25">
      <c r="A44" t="s">
        <v>19</v>
      </c>
      <c r="B44" s="2">
        <v>988</v>
      </c>
      <c r="C44" s="2">
        <v>1580</v>
      </c>
      <c r="D44" s="2">
        <v>592</v>
      </c>
      <c r="E44" s="1">
        <v>0.37</v>
      </c>
      <c r="F44" s="1" t="s">
        <v>158</v>
      </c>
      <c r="G44">
        <v>2</v>
      </c>
      <c r="H44">
        <v>4</v>
      </c>
      <c r="I44" t="s">
        <v>153</v>
      </c>
    </row>
    <row r="45" spans="1:9" x14ac:dyDescent="0.25">
      <c r="A45" t="s">
        <v>12</v>
      </c>
      <c r="B45" s="2">
        <v>1580</v>
      </c>
      <c r="C45" s="2">
        <v>2499</v>
      </c>
      <c r="D45" s="2">
        <v>919</v>
      </c>
      <c r="E45" s="1">
        <v>0.37</v>
      </c>
      <c r="F45" s="1" t="s">
        <v>158</v>
      </c>
      <c r="G45">
        <v>7</v>
      </c>
      <c r="H45">
        <v>4.7</v>
      </c>
      <c r="I45" t="s">
        <v>154</v>
      </c>
    </row>
    <row r="46" spans="1:9" x14ac:dyDescent="0.25">
      <c r="A46" t="s">
        <v>57</v>
      </c>
      <c r="B46" s="2">
        <v>2750</v>
      </c>
      <c r="C46" s="2">
        <v>4471</v>
      </c>
      <c r="D46" s="2">
        <v>1721</v>
      </c>
      <c r="E46" s="1">
        <v>0.38</v>
      </c>
      <c r="F46" s="1" t="s">
        <v>158</v>
      </c>
      <c r="G46">
        <v>0</v>
      </c>
      <c r="H46">
        <v>0</v>
      </c>
      <c r="I46" t="s">
        <v>156</v>
      </c>
    </row>
    <row r="47" spans="1:9" x14ac:dyDescent="0.25">
      <c r="A47" t="s">
        <v>65</v>
      </c>
      <c r="B47" s="2">
        <v>1200</v>
      </c>
      <c r="C47" s="2">
        <v>1950</v>
      </c>
      <c r="D47" s="2">
        <v>750</v>
      </c>
      <c r="E47" s="1">
        <v>0.38</v>
      </c>
      <c r="F47" s="1" t="s">
        <v>158</v>
      </c>
      <c r="G47">
        <v>0</v>
      </c>
      <c r="H47">
        <v>0</v>
      </c>
      <c r="I47" t="s">
        <v>156</v>
      </c>
    </row>
    <row r="48" spans="1:9" x14ac:dyDescent="0.25">
      <c r="A48" t="s">
        <v>6</v>
      </c>
      <c r="B48" s="2">
        <v>950</v>
      </c>
      <c r="C48" s="2">
        <v>1525</v>
      </c>
      <c r="D48" s="2">
        <v>575</v>
      </c>
      <c r="E48" s="1">
        <v>0.38</v>
      </c>
      <c r="F48" s="1" t="s">
        <v>158</v>
      </c>
      <c r="G48">
        <v>2</v>
      </c>
      <c r="H48">
        <v>4.5</v>
      </c>
      <c r="I48" t="s">
        <v>154</v>
      </c>
    </row>
    <row r="49" spans="1:9" x14ac:dyDescent="0.25">
      <c r="A49" t="s">
        <v>56</v>
      </c>
      <c r="B49" s="2">
        <v>1800</v>
      </c>
      <c r="C49" s="2">
        <v>2700</v>
      </c>
      <c r="D49" s="2">
        <v>900</v>
      </c>
      <c r="E49" s="1">
        <v>0.38</v>
      </c>
      <c r="F49" s="1" t="s">
        <v>158</v>
      </c>
      <c r="G49">
        <v>2</v>
      </c>
      <c r="H49">
        <v>4.5</v>
      </c>
      <c r="I49" t="s">
        <v>154</v>
      </c>
    </row>
    <row r="50" spans="1:9" x14ac:dyDescent="0.25">
      <c r="A50" t="s">
        <v>92</v>
      </c>
      <c r="B50" s="2">
        <v>3750</v>
      </c>
      <c r="C50" s="2">
        <v>6143</v>
      </c>
      <c r="D50" s="2">
        <v>2393</v>
      </c>
      <c r="E50" s="1">
        <v>0.39</v>
      </c>
      <c r="F50" s="1" t="s">
        <v>158</v>
      </c>
      <c r="G50">
        <v>5</v>
      </c>
      <c r="H50">
        <v>3</v>
      </c>
      <c r="I50" t="s">
        <v>154</v>
      </c>
    </row>
    <row r="51" spans="1:9" x14ac:dyDescent="0.25">
      <c r="A51" t="s">
        <v>53</v>
      </c>
      <c r="B51" s="2">
        <v>1620</v>
      </c>
      <c r="C51" s="2">
        <v>2690</v>
      </c>
      <c r="D51" s="2">
        <v>1070</v>
      </c>
      <c r="E51" s="1">
        <v>0.4</v>
      </c>
      <c r="F51" s="1" t="s">
        <v>159</v>
      </c>
      <c r="G51">
        <v>1</v>
      </c>
      <c r="H51">
        <v>5</v>
      </c>
      <c r="I51" t="s">
        <v>154</v>
      </c>
    </row>
    <row r="52" spans="1:9" x14ac:dyDescent="0.25">
      <c r="A52" t="s">
        <v>71</v>
      </c>
      <c r="B52" s="2">
        <v>799</v>
      </c>
      <c r="C52" s="2">
        <v>1343</v>
      </c>
      <c r="D52" s="2">
        <v>544</v>
      </c>
      <c r="E52" s="1">
        <v>0.41</v>
      </c>
      <c r="F52" s="1" t="s">
        <v>159</v>
      </c>
      <c r="G52">
        <v>0</v>
      </c>
      <c r="H52">
        <v>0</v>
      </c>
      <c r="I52" t="s">
        <v>156</v>
      </c>
    </row>
    <row r="53" spans="1:9" x14ac:dyDescent="0.25">
      <c r="A53" t="s">
        <v>126</v>
      </c>
      <c r="B53" s="2">
        <v>1420</v>
      </c>
      <c r="C53" s="2">
        <v>2420</v>
      </c>
      <c r="D53" s="2">
        <v>1000</v>
      </c>
      <c r="E53" s="1">
        <v>0.41</v>
      </c>
      <c r="F53" s="1" t="s">
        <v>159</v>
      </c>
      <c r="G53">
        <v>0</v>
      </c>
      <c r="H53">
        <v>0</v>
      </c>
      <c r="I53" t="s">
        <v>156</v>
      </c>
    </row>
    <row r="54" spans="1:9" x14ac:dyDescent="0.25">
      <c r="A54" t="s">
        <v>55</v>
      </c>
      <c r="B54" s="2">
        <v>389</v>
      </c>
      <c r="C54" s="2">
        <v>656</v>
      </c>
      <c r="D54" s="2">
        <v>267</v>
      </c>
      <c r="E54" s="1">
        <v>0.41</v>
      </c>
      <c r="F54" s="1" t="s">
        <v>159</v>
      </c>
      <c r="G54">
        <v>36</v>
      </c>
      <c r="H54">
        <v>4.3</v>
      </c>
      <c r="I54" t="s">
        <v>153</v>
      </c>
    </row>
    <row r="55" spans="1:9" x14ac:dyDescent="0.25">
      <c r="A55" t="s">
        <v>37</v>
      </c>
      <c r="B55" s="2">
        <v>1860</v>
      </c>
      <c r="C55" s="2">
        <v>3220</v>
      </c>
      <c r="D55" s="2">
        <v>1360</v>
      </c>
      <c r="E55" s="1">
        <v>0.42</v>
      </c>
      <c r="F55" s="1" t="s">
        <v>159</v>
      </c>
      <c r="G55">
        <v>0</v>
      </c>
      <c r="H55">
        <v>0</v>
      </c>
      <c r="I55" t="s">
        <v>156</v>
      </c>
    </row>
    <row r="56" spans="1:9" x14ac:dyDescent="0.25">
      <c r="A56" t="s">
        <v>60</v>
      </c>
      <c r="B56" s="2">
        <v>610</v>
      </c>
      <c r="C56" s="2">
        <v>1060</v>
      </c>
      <c r="D56" s="2">
        <v>450</v>
      </c>
      <c r="E56" s="1">
        <v>0.42</v>
      </c>
      <c r="F56" s="1" t="s">
        <v>159</v>
      </c>
      <c r="G56">
        <v>0</v>
      </c>
      <c r="H56">
        <v>0</v>
      </c>
      <c r="I56" t="s">
        <v>156</v>
      </c>
    </row>
    <row r="57" spans="1:9" x14ac:dyDescent="0.25">
      <c r="A57" t="s">
        <v>124</v>
      </c>
      <c r="B57" s="2">
        <v>1080</v>
      </c>
      <c r="C57" s="2">
        <v>1874</v>
      </c>
      <c r="D57" s="2">
        <v>794</v>
      </c>
      <c r="E57" s="1">
        <v>0.42</v>
      </c>
      <c r="F57" s="1" t="s">
        <v>159</v>
      </c>
      <c r="G57">
        <v>0</v>
      </c>
      <c r="H57">
        <v>0</v>
      </c>
      <c r="I57" t="s">
        <v>156</v>
      </c>
    </row>
    <row r="58" spans="1:9" x14ac:dyDescent="0.25">
      <c r="A58" t="s">
        <v>26</v>
      </c>
      <c r="B58" s="2">
        <v>501</v>
      </c>
      <c r="C58" s="2">
        <v>860</v>
      </c>
      <c r="D58" s="2">
        <v>359</v>
      </c>
      <c r="E58" s="1">
        <v>0.42</v>
      </c>
      <c r="F58" s="1" t="s">
        <v>159</v>
      </c>
      <c r="G58">
        <v>6</v>
      </c>
      <c r="H58">
        <v>4.5</v>
      </c>
      <c r="I58" t="s">
        <v>154</v>
      </c>
    </row>
    <row r="59" spans="1:9" x14ac:dyDescent="0.25">
      <c r="A59" t="s">
        <v>101</v>
      </c>
      <c r="B59" s="2">
        <v>690</v>
      </c>
      <c r="C59" s="2">
        <v>1200</v>
      </c>
      <c r="D59" s="2">
        <v>510</v>
      </c>
      <c r="E59" s="1">
        <v>0.43</v>
      </c>
      <c r="F59" s="1" t="s">
        <v>159</v>
      </c>
      <c r="G59">
        <v>0</v>
      </c>
      <c r="H59">
        <v>0</v>
      </c>
      <c r="I59" t="s">
        <v>156</v>
      </c>
    </row>
    <row r="60" spans="1:9" x14ac:dyDescent="0.25">
      <c r="A60" t="s">
        <v>113</v>
      </c>
      <c r="B60" s="2">
        <v>630</v>
      </c>
      <c r="C60" s="2">
        <v>1100</v>
      </c>
      <c r="D60" s="2">
        <v>470</v>
      </c>
      <c r="E60" s="1">
        <v>0.43</v>
      </c>
      <c r="F60" s="1" t="s">
        <v>159</v>
      </c>
      <c r="G60">
        <v>0</v>
      </c>
      <c r="H60">
        <v>0</v>
      </c>
      <c r="I60" t="s">
        <v>156</v>
      </c>
    </row>
    <row r="61" spans="1:9" x14ac:dyDescent="0.25">
      <c r="A61" t="s">
        <v>96</v>
      </c>
      <c r="B61" s="2">
        <v>345</v>
      </c>
      <c r="C61" s="2">
        <v>602</v>
      </c>
      <c r="D61" s="2">
        <v>257</v>
      </c>
      <c r="E61" s="1">
        <v>0.43</v>
      </c>
      <c r="F61" s="1" t="s">
        <v>159</v>
      </c>
      <c r="G61">
        <v>6</v>
      </c>
      <c r="H61">
        <v>2.2999999999999998</v>
      </c>
      <c r="I61" t="s">
        <v>156</v>
      </c>
    </row>
    <row r="62" spans="1:9" x14ac:dyDescent="0.25">
      <c r="A62" t="s">
        <v>97</v>
      </c>
      <c r="B62" s="2">
        <v>509</v>
      </c>
      <c r="C62" s="2">
        <v>899</v>
      </c>
      <c r="D62" s="2">
        <v>390</v>
      </c>
      <c r="E62" s="1">
        <v>0.43</v>
      </c>
      <c r="F62" s="1" t="s">
        <v>159</v>
      </c>
      <c r="G62">
        <v>5</v>
      </c>
      <c r="H62">
        <v>3</v>
      </c>
      <c r="I62" t="s">
        <v>154</v>
      </c>
    </row>
    <row r="63" spans="1:9" x14ac:dyDescent="0.25">
      <c r="A63" t="s">
        <v>72</v>
      </c>
      <c r="B63" s="2">
        <v>499</v>
      </c>
      <c r="C63" s="2">
        <v>900</v>
      </c>
      <c r="D63" s="2">
        <v>401</v>
      </c>
      <c r="E63" s="1">
        <v>0.45</v>
      </c>
      <c r="F63" s="1" t="s">
        <v>159</v>
      </c>
      <c r="G63">
        <v>0</v>
      </c>
      <c r="H63">
        <v>0</v>
      </c>
      <c r="I63" t="s">
        <v>156</v>
      </c>
    </row>
    <row r="64" spans="1:9" x14ac:dyDescent="0.25">
      <c r="A64" t="s">
        <v>88</v>
      </c>
      <c r="B64" s="2">
        <v>990</v>
      </c>
      <c r="C64" s="2">
        <v>1814</v>
      </c>
      <c r="D64" s="2">
        <v>824</v>
      </c>
      <c r="E64" s="1">
        <v>0.45</v>
      </c>
      <c r="F64" s="1" t="s">
        <v>159</v>
      </c>
      <c r="G64">
        <v>6</v>
      </c>
      <c r="H64">
        <v>2.2000000000000002</v>
      </c>
      <c r="I64" t="s">
        <v>156</v>
      </c>
    </row>
    <row r="65" spans="1:9" x14ac:dyDescent="0.25">
      <c r="A65" t="s">
        <v>93</v>
      </c>
      <c r="B65" s="2">
        <v>382</v>
      </c>
      <c r="C65" s="2">
        <v>700</v>
      </c>
      <c r="D65" s="2">
        <v>318</v>
      </c>
      <c r="E65" s="1">
        <v>0.45</v>
      </c>
      <c r="F65" s="1" t="s">
        <v>159</v>
      </c>
      <c r="G65">
        <v>17</v>
      </c>
      <c r="H65">
        <v>2.6</v>
      </c>
      <c r="I65" t="s">
        <v>156</v>
      </c>
    </row>
    <row r="66" spans="1:9" x14ac:dyDescent="0.25">
      <c r="A66" t="s">
        <v>21</v>
      </c>
      <c r="B66" s="2">
        <v>1600</v>
      </c>
      <c r="C66" s="2">
        <v>2929</v>
      </c>
      <c r="D66" s="2">
        <v>1329</v>
      </c>
      <c r="E66" s="1">
        <v>0.45</v>
      </c>
      <c r="F66" s="1" t="s">
        <v>159</v>
      </c>
      <c r="G66">
        <v>5</v>
      </c>
      <c r="H66">
        <v>3.8</v>
      </c>
      <c r="I66" t="s">
        <v>153</v>
      </c>
    </row>
    <row r="67" spans="1:9" x14ac:dyDescent="0.25">
      <c r="A67" t="s">
        <v>47</v>
      </c>
      <c r="B67" s="2">
        <v>2200</v>
      </c>
      <c r="C67" s="2">
        <v>4080</v>
      </c>
      <c r="D67" s="2">
        <v>1880</v>
      </c>
      <c r="E67" s="1">
        <v>0.46</v>
      </c>
      <c r="F67" s="1" t="s">
        <v>159</v>
      </c>
      <c r="G67">
        <v>0</v>
      </c>
      <c r="H67">
        <v>0</v>
      </c>
      <c r="I67" t="s">
        <v>156</v>
      </c>
    </row>
    <row r="68" spans="1:9" x14ac:dyDescent="0.25">
      <c r="A68" t="s">
        <v>104</v>
      </c>
      <c r="B68" s="2">
        <v>1189</v>
      </c>
      <c r="C68" s="2">
        <v>2199</v>
      </c>
      <c r="D68" s="2">
        <v>1010</v>
      </c>
      <c r="E68" s="1">
        <v>0.46</v>
      </c>
      <c r="F68" s="1" t="s">
        <v>159</v>
      </c>
      <c r="G68">
        <v>1</v>
      </c>
      <c r="H68">
        <v>3</v>
      </c>
      <c r="I68" t="s">
        <v>154</v>
      </c>
    </row>
    <row r="69" spans="1:9" x14ac:dyDescent="0.25">
      <c r="A69" t="s">
        <v>31</v>
      </c>
      <c r="B69" s="2">
        <v>195</v>
      </c>
      <c r="C69" s="2">
        <v>360</v>
      </c>
      <c r="D69" s="2">
        <v>165</v>
      </c>
      <c r="E69" s="1">
        <v>0.46</v>
      </c>
      <c r="F69" s="1" t="s">
        <v>159</v>
      </c>
      <c r="G69">
        <v>2</v>
      </c>
      <c r="H69">
        <v>5</v>
      </c>
      <c r="I69" t="s">
        <v>154</v>
      </c>
    </row>
    <row r="70" spans="1:9" x14ac:dyDescent="0.25">
      <c r="A70" t="s">
        <v>100</v>
      </c>
      <c r="B70" s="2">
        <v>790</v>
      </c>
      <c r="C70" s="2">
        <v>1485</v>
      </c>
      <c r="D70" s="2">
        <v>695</v>
      </c>
      <c r="E70" s="1">
        <v>0.47</v>
      </c>
      <c r="F70" s="1" t="s">
        <v>159</v>
      </c>
      <c r="G70">
        <v>0</v>
      </c>
      <c r="H70">
        <v>0</v>
      </c>
      <c r="I70" t="s">
        <v>156</v>
      </c>
    </row>
    <row r="71" spans="1:9" x14ac:dyDescent="0.25">
      <c r="A71" t="s">
        <v>117</v>
      </c>
      <c r="B71" s="2">
        <v>899</v>
      </c>
      <c r="C71" s="2">
        <v>1699</v>
      </c>
      <c r="D71" s="2">
        <v>800</v>
      </c>
      <c r="E71" s="1">
        <v>0.47</v>
      </c>
      <c r="F71" s="1" t="s">
        <v>159</v>
      </c>
      <c r="G71">
        <v>0</v>
      </c>
      <c r="H71">
        <v>0</v>
      </c>
      <c r="I71" t="s">
        <v>156</v>
      </c>
    </row>
    <row r="72" spans="1:9" x14ac:dyDescent="0.25">
      <c r="A72" t="s">
        <v>136</v>
      </c>
      <c r="B72" s="2">
        <v>169</v>
      </c>
      <c r="C72" s="2">
        <v>320</v>
      </c>
      <c r="D72" s="2">
        <v>151</v>
      </c>
      <c r="E72" s="1">
        <v>0.47</v>
      </c>
      <c r="F72" s="1" t="s">
        <v>159</v>
      </c>
      <c r="G72">
        <v>0</v>
      </c>
      <c r="H72">
        <v>0</v>
      </c>
      <c r="I72" t="s">
        <v>156</v>
      </c>
    </row>
    <row r="73" spans="1:9" x14ac:dyDescent="0.25">
      <c r="A73" t="s">
        <v>99</v>
      </c>
      <c r="B73" s="2">
        <v>1570</v>
      </c>
      <c r="C73" s="2">
        <v>2988</v>
      </c>
      <c r="D73" s="2">
        <v>1418</v>
      </c>
      <c r="E73" s="1">
        <v>0.47</v>
      </c>
      <c r="F73" s="1" t="s">
        <v>159</v>
      </c>
      <c r="G73">
        <v>7</v>
      </c>
      <c r="H73">
        <v>2.1</v>
      </c>
      <c r="I73" t="s">
        <v>156</v>
      </c>
    </row>
    <row r="74" spans="1:9" x14ac:dyDescent="0.25">
      <c r="A74" t="s">
        <v>98</v>
      </c>
      <c r="B74" s="2">
        <v>968</v>
      </c>
      <c r="C74" s="2">
        <v>1814</v>
      </c>
      <c r="D74" s="2">
        <v>846</v>
      </c>
      <c r="E74" s="1">
        <v>0.47</v>
      </c>
      <c r="F74" s="1" t="s">
        <v>159</v>
      </c>
      <c r="G74">
        <v>6</v>
      </c>
      <c r="H74">
        <v>2.2000000000000002</v>
      </c>
      <c r="I74" t="s">
        <v>156</v>
      </c>
    </row>
    <row r="75" spans="1:9" x14ac:dyDescent="0.25">
      <c r="A75" t="s">
        <v>8</v>
      </c>
      <c r="B75" s="2">
        <v>527</v>
      </c>
      <c r="C75" s="2">
        <v>999</v>
      </c>
      <c r="D75" s="2">
        <v>472</v>
      </c>
      <c r="E75" s="1">
        <v>0.47</v>
      </c>
      <c r="F75" s="1" t="s">
        <v>159</v>
      </c>
      <c r="G75">
        <v>14</v>
      </c>
      <c r="H75">
        <v>4.0999999999999996</v>
      </c>
      <c r="I75" t="s">
        <v>153</v>
      </c>
    </row>
    <row r="76" spans="1:9" x14ac:dyDescent="0.25">
      <c r="A76" t="s">
        <v>25</v>
      </c>
      <c r="B76" s="2">
        <v>552</v>
      </c>
      <c r="C76" s="2">
        <v>1035</v>
      </c>
      <c r="D76" s="2">
        <v>483</v>
      </c>
      <c r="E76" s="1">
        <v>0.47</v>
      </c>
      <c r="F76" s="1" t="s">
        <v>159</v>
      </c>
      <c r="G76">
        <v>12</v>
      </c>
      <c r="H76">
        <v>4.8</v>
      </c>
      <c r="I76" t="s">
        <v>154</v>
      </c>
    </row>
    <row r="77" spans="1:9" x14ac:dyDescent="0.25">
      <c r="A77" t="s">
        <v>73</v>
      </c>
      <c r="B77" s="2">
        <v>699</v>
      </c>
      <c r="C77" s="2">
        <v>1343</v>
      </c>
      <c r="D77" s="2">
        <v>644</v>
      </c>
      <c r="E77" s="1">
        <v>0.48</v>
      </c>
      <c r="F77" s="1" t="s">
        <v>159</v>
      </c>
      <c r="G77">
        <v>0</v>
      </c>
      <c r="H77">
        <v>0</v>
      </c>
      <c r="I77" t="s">
        <v>156</v>
      </c>
    </row>
    <row r="78" spans="1:9" x14ac:dyDescent="0.25">
      <c r="A78" t="s">
        <v>115</v>
      </c>
      <c r="B78" s="2">
        <v>1300</v>
      </c>
      <c r="C78" s="2">
        <v>2500</v>
      </c>
      <c r="D78" s="2">
        <v>1200</v>
      </c>
      <c r="E78" s="1">
        <v>0.48</v>
      </c>
      <c r="F78" s="1" t="s">
        <v>159</v>
      </c>
      <c r="G78">
        <v>0</v>
      </c>
      <c r="H78">
        <v>0</v>
      </c>
      <c r="I78" t="s">
        <v>156</v>
      </c>
    </row>
    <row r="79" spans="1:9" x14ac:dyDescent="0.25">
      <c r="A79" t="s">
        <v>116</v>
      </c>
      <c r="B79" s="2">
        <v>105</v>
      </c>
      <c r="C79" s="2">
        <v>200</v>
      </c>
      <c r="D79" s="2">
        <v>95</v>
      </c>
      <c r="E79" s="1">
        <v>0.48</v>
      </c>
      <c r="F79" s="1" t="s">
        <v>159</v>
      </c>
      <c r="G79">
        <v>0</v>
      </c>
      <c r="H79">
        <v>0</v>
      </c>
      <c r="I79" t="s">
        <v>156</v>
      </c>
    </row>
    <row r="80" spans="1:9" x14ac:dyDescent="0.25">
      <c r="A80" t="s">
        <v>50</v>
      </c>
      <c r="B80" s="2">
        <v>1820</v>
      </c>
      <c r="C80" s="2">
        <v>3490</v>
      </c>
      <c r="D80" s="2">
        <v>1670</v>
      </c>
      <c r="E80" s="1">
        <v>0.48</v>
      </c>
      <c r="F80" s="1" t="s">
        <v>159</v>
      </c>
      <c r="G80">
        <v>9</v>
      </c>
      <c r="H80">
        <v>4.3</v>
      </c>
      <c r="I80" t="s">
        <v>153</v>
      </c>
    </row>
    <row r="81" spans="1:9" x14ac:dyDescent="0.25">
      <c r="A81" t="s">
        <v>58</v>
      </c>
      <c r="B81" s="2">
        <v>475</v>
      </c>
      <c r="C81" s="2">
        <v>931</v>
      </c>
      <c r="D81" s="2">
        <v>456</v>
      </c>
      <c r="E81" s="1">
        <v>0.49</v>
      </c>
      <c r="F81" s="1" t="s">
        <v>159</v>
      </c>
      <c r="G81">
        <v>0</v>
      </c>
      <c r="H81">
        <v>0</v>
      </c>
      <c r="I81" t="s">
        <v>156</v>
      </c>
    </row>
    <row r="82" spans="1:9" x14ac:dyDescent="0.25">
      <c r="A82" t="s">
        <v>64</v>
      </c>
      <c r="B82" s="2">
        <v>671</v>
      </c>
      <c r="C82" s="2">
        <v>1316</v>
      </c>
      <c r="D82" s="2">
        <v>645</v>
      </c>
      <c r="E82" s="1">
        <v>0.49</v>
      </c>
      <c r="F82" s="1" t="s">
        <v>159</v>
      </c>
      <c r="G82">
        <v>0</v>
      </c>
      <c r="H82">
        <v>0</v>
      </c>
      <c r="I82" t="s">
        <v>156</v>
      </c>
    </row>
    <row r="83" spans="1:9" x14ac:dyDescent="0.25">
      <c r="A83" t="s">
        <v>74</v>
      </c>
      <c r="B83" s="2">
        <v>799</v>
      </c>
      <c r="C83" s="2">
        <v>1567</v>
      </c>
      <c r="D83" s="2">
        <v>768</v>
      </c>
      <c r="E83" s="1">
        <v>0.49</v>
      </c>
      <c r="F83" s="1" t="s">
        <v>159</v>
      </c>
      <c r="G83">
        <v>0</v>
      </c>
      <c r="H83">
        <v>0</v>
      </c>
      <c r="I83" t="s">
        <v>156</v>
      </c>
    </row>
    <row r="84" spans="1:9" x14ac:dyDescent="0.25">
      <c r="A84" t="s">
        <v>103</v>
      </c>
      <c r="B84" s="2">
        <v>230</v>
      </c>
      <c r="C84" s="2">
        <v>450</v>
      </c>
      <c r="D84" s="2">
        <v>220</v>
      </c>
      <c r="E84" s="1">
        <v>0.49</v>
      </c>
      <c r="F84" s="1" t="s">
        <v>159</v>
      </c>
      <c r="G84">
        <v>0</v>
      </c>
      <c r="H84">
        <v>0</v>
      </c>
      <c r="I84" t="s">
        <v>156</v>
      </c>
    </row>
    <row r="85" spans="1:9" x14ac:dyDescent="0.25">
      <c r="A85" t="s">
        <v>66</v>
      </c>
      <c r="B85" s="2">
        <v>176</v>
      </c>
      <c r="C85" s="2">
        <v>345</v>
      </c>
      <c r="D85" s="2">
        <v>169</v>
      </c>
      <c r="E85" s="1">
        <v>0.49</v>
      </c>
      <c r="F85" s="1" t="s">
        <v>159</v>
      </c>
      <c r="G85">
        <v>0</v>
      </c>
      <c r="H85">
        <v>0</v>
      </c>
      <c r="I85" t="s">
        <v>156</v>
      </c>
    </row>
    <row r="86" spans="1:9" x14ac:dyDescent="0.25">
      <c r="A86" t="s">
        <v>110</v>
      </c>
      <c r="B86" s="2">
        <v>274</v>
      </c>
      <c r="C86" s="2">
        <v>537</v>
      </c>
      <c r="D86" s="2">
        <v>263</v>
      </c>
      <c r="E86" s="1">
        <v>0.49</v>
      </c>
      <c r="F86" s="1" t="s">
        <v>159</v>
      </c>
      <c r="G86">
        <v>0</v>
      </c>
      <c r="H86">
        <v>0</v>
      </c>
      <c r="I86" t="s">
        <v>156</v>
      </c>
    </row>
    <row r="87" spans="1:9" x14ac:dyDescent="0.25">
      <c r="A87" t="s">
        <v>74</v>
      </c>
      <c r="B87" s="2">
        <v>657</v>
      </c>
      <c r="C87" s="2">
        <v>1288</v>
      </c>
      <c r="D87" s="2">
        <v>631</v>
      </c>
      <c r="E87" s="1">
        <v>0.49</v>
      </c>
      <c r="F87" s="1" t="s">
        <v>159</v>
      </c>
      <c r="G87">
        <v>0</v>
      </c>
      <c r="H87">
        <v>0</v>
      </c>
      <c r="I87" t="s">
        <v>156</v>
      </c>
    </row>
    <row r="88" spans="1:9" x14ac:dyDescent="0.25">
      <c r="A88" t="s">
        <v>121</v>
      </c>
      <c r="B88" s="2">
        <v>248</v>
      </c>
      <c r="C88" s="2">
        <v>486</v>
      </c>
      <c r="D88" s="2">
        <v>238</v>
      </c>
      <c r="E88" s="1">
        <v>0.49</v>
      </c>
      <c r="F88" s="1" t="s">
        <v>159</v>
      </c>
      <c r="G88">
        <v>0</v>
      </c>
      <c r="H88">
        <v>0</v>
      </c>
      <c r="I88" t="s">
        <v>156</v>
      </c>
    </row>
    <row r="89" spans="1:9" x14ac:dyDescent="0.25">
      <c r="A89" t="s">
        <v>123</v>
      </c>
      <c r="B89" s="2">
        <v>525</v>
      </c>
      <c r="C89" s="2">
        <v>1029</v>
      </c>
      <c r="D89" s="2">
        <v>504</v>
      </c>
      <c r="E89" s="1">
        <v>0.49</v>
      </c>
      <c r="F89" s="1" t="s">
        <v>159</v>
      </c>
      <c r="G89">
        <v>0</v>
      </c>
      <c r="H89">
        <v>0</v>
      </c>
      <c r="I89" t="s">
        <v>156</v>
      </c>
    </row>
    <row r="90" spans="1:9" x14ac:dyDescent="0.25">
      <c r="A90" t="s">
        <v>82</v>
      </c>
      <c r="B90" s="2">
        <v>445</v>
      </c>
      <c r="C90" s="2">
        <v>873</v>
      </c>
      <c r="D90" s="2">
        <v>428</v>
      </c>
      <c r="E90" s="1">
        <v>0.49</v>
      </c>
      <c r="F90" s="1" t="s">
        <v>159</v>
      </c>
      <c r="G90">
        <v>69</v>
      </c>
      <c r="H90">
        <v>2.8</v>
      </c>
      <c r="I90" t="s">
        <v>156</v>
      </c>
    </row>
    <row r="91" spans="1:9" x14ac:dyDescent="0.25">
      <c r="A91" t="s">
        <v>108</v>
      </c>
      <c r="B91" s="2">
        <v>330</v>
      </c>
      <c r="C91" s="2">
        <v>647</v>
      </c>
      <c r="D91" s="2">
        <v>317</v>
      </c>
      <c r="E91" s="1">
        <v>0.49</v>
      </c>
      <c r="F91" s="1" t="s">
        <v>159</v>
      </c>
      <c r="G91">
        <v>1</v>
      </c>
      <c r="H91">
        <v>4</v>
      </c>
      <c r="I91" t="s">
        <v>153</v>
      </c>
    </row>
    <row r="92" spans="1:9" x14ac:dyDescent="0.25">
      <c r="A92" t="s">
        <v>34</v>
      </c>
      <c r="B92" s="2">
        <v>998</v>
      </c>
      <c r="C92" s="2">
        <v>1966</v>
      </c>
      <c r="D92" s="2">
        <v>968</v>
      </c>
      <c r="E92" s="1">
        <v>0.49</v>
      </c>
      <c r="F92" s="1" t="s">
        <v>159</v>
      </c>
      <c r="G92">
        <v>44</v>
      </c>
      <c r="H92">
        <v>4.5999999999999996</v>
      </c>
      <c r="I92" t="s">
        <v>154</v>
      </c>
    </row>
    <row r="93" spans="1:9" x14ac:dyDescent="0.25">
      <c r="A93" t="s">
        <v>32</v>
      </c>
      <c r="B93" s="2">
        <v>2025</v>
      </c>
      <c r="C93" s="2">
        <v>3971</v>
      </c>
      <c r="D93" s="2">
        <v>1946</v>
      </c>
      <c r="E93" s="1">
        <v>0.49</v>
      </c>
      <c r="F93" s="1" t="s">
        <v>159</v>
      </c>
      <c r="G93">
        <v>3</v>
      </c>
      <c r="H93">
        <v>5</v>
      </c>
      <c r="I93" t="s">
        <v>154</v>
      </c>
    </row>
    <row r="94" spans="1:9" x14ac:dyDescent="0.25">
      <c r="A94" t="s">
        <v>105</v>
      </c>
      <c r="B94" s="2">
        <v>979</v>
      </c>
      <c r="C94" s="2">
        <v>1920</v>
      </c>
      <c r="D94" s="2">
        <v>941</v>
      </c>
      <c r="E94" s="1">
        <v>0.49</v>
      </c>
      <c r="F94" s="1" t="s">
        <v>159</v>
      </c>
      <c r="G94">
        <v>1</v>
      </c>
      <c r="H94">
        <v>5</v>
      </c>
      <c r="I94" t="s">
        <v>154</v>
      </c>
    </row>
    <row r="95" spans="1:9" x14ac:dyDescent="0.25">
      <c r="A95" t="s">
        <v>59</v>
      </c>
      <c r="B95" s="2">
        <v>238</v>
      </c>
      <c r="C95" s="2">
        <v>476</v>
      </c>
      <c r="D95" s="2">
        <v>238</v>
      </c>
      <c r="E95" s="1">
        <v>0.5</v>
      </c>
      <c r="F95" s="1" t="s">
        <v>159</v>
      </c>
      <c r="G95">
        <v>0</v>
      </c>
      <c r="H95">
        <v>0</v>
      </c>
      <c r="I95" t="s">
        <v>156</v>
      </c>
    </row>
    <row r="96" spans="1:9" x14ac:dyDescent="0.25">
      <c r="A96" t="s">
        <v>62</v>
      </c>
      <c r="B96" s="2">
        <v>999</v>
      </c>
      <c r="C96" s="2">
        <v>2000</v>
      </c>
      <c r="D96" s="2">
        <v>1001</v>
      </c>
      <c r="E96" s="1">
        <v>0.5</v>
      </c>
      <c r="F96" s="1" t="s">
        <v>159</v>
      </c>
      <c r="G96">
        <v>0</v>
      </c>
      <c r="H96">
        <v>0</v>
      </c>
      <c r="I96" t="s">
        <v>156</v>
      </c>
    </row>
    <row r="97" spans="1:9" x14ac:dyDescent="0.25">
      <c r="A97" t="s">
        <v>67</v>
      </c>
      <c r="B97" s="2">
        <v>299</v>
      </c>
      <c r="C97" s="2">
        <v>600</v>
      </c>
      <c r="D97" s="2">
        <v>301</v>
      </c>
      <c r="E97" s="1">
        <v>0.5</v>
      </c>
      <c r="F97" s="1" t="s">
        <v>159</v>
      </c>
      <c r="G97">
        <v>0</v>
      </c>
      <c r="H97">
        <v>0</v>
      </c>
      <c r="I97" t="s">
        <v>156</v>
      </c>
    </row>
    <row r="98" spans="1:9" x14ac:dyDescent="0.25">
      <c r="A98" t="s">
        <v>114</v>
      </c>
      <c r="B98" s="2">
        <v>850</v>
      </c>
      <c r="C98" s="2">
        <v>1700</v>
      </c>
      <c r="D98" s="2">
        <v>850</v>
      </c>
      <c r="E98" s="1">
        <v>0.5</v>
      </c>
      <c r="F98" s="1" t="s">
        <v>159</v>
      </c>
      <c r="G98">
        <v>0</v>
      </c>
      <c r="H98">
        <v>0</v>
      </c>
      <c r="I98" t="s">
        <v>156</v>
      </c>
    </row>
    <row r="99" spans="1:9" x14ac:dyDescent="0.25">
      <c r="A99" t="s">
        <v>118</v>
      </c>
      <c r="B99" s="2">
        <v>1200</v>
      </c>
      <c r="C99" s="2">
        <v>2400</v>
      </c>
      <c r="D99" s="2">
        <v>1200</v>
      </c>
      <c r="E99" s="1">
        <v>0.5</v>
      </c>
      <c r="F99" s="1" t="s">
        <v>159</v>
      </c>
      <c r="G99">
        <v>0</v>
      </c>
      <c r="H99">
        <v>0</v>
      </c>
      <c r="I99" t="s">
        <v>156</v>
      </c>
    </row>
    <row r="100" spans="1:9" x14ac:dyDescent="0.25">
      <c r="A100" t="s">
        <v>134</v>
      </c>
      <c r="B100" s="2">
        <v>450</v>
      </c>
      <c r="C100" s="2">
        <v>900</v>
      </c>
      <c r="D100" s="2">
        <v>450</v>
      </c>
      <c r="E100" s="1">
        <v>0.5</v>
      </c>
      <c r="F100" s="1" t="s">
        <v>159</v>
      </c>
      <c r="G100">
        <v>1</v>
      </c>
      <c r="H100">
        <v>2</v>
      </c>
      <c r="I100" t="s">
        <v>156</v>
      </c>
    </row>
    <row r="101" spans="1:9" x14ac:dyDescent="0.25">
      <c r="A101" t="s">
        <v>90</v>
      </c>
      <c r="B101" s="2">
        <v>1000</v>
      </c>
      <c r="C101" s="2">
        <v>2000</v>
      </c>
      <c r="D101" s="2">
        <v>1000</v>
      </c>
      <c r="E101" s="1">
        <v>0.5</v>
      </c>
      <c r="F101" s="1" t="s">
        <v>159</v>
      </c>
      <c r="G101">
        <v>7</v>
      </c>
      <c r="H101">
        <v>2.2999999999999998</v>
      </c>
      <c r="I101" t="s">
        <v>156</v>
      </c>
    </row>
    <row r="102" spans="1:9" x14ac:dyDescent="0.25">
      <c r="A102" t="s">
        <v>29</v>
      </c>
      <c r="B102" s="2">
        <v>332</v>
      </c>
      <c r="C102" s="2">
        <v>684</v>
      </c>
      <c r="D102" s="2">
        <v>352</v>
      </c>
      <c r="E102" s="1">
        <v>0.51</v>
      </c>
      <c r="F102" s="1" t="s">
        <v>159</v>
      </c>
      <c r="G102">
        <v>2</v>
      </c>
      <c r="H102">
        <v>5</v>
      </c>
      <c r="I102" t="s">
        <v>154</v>
      </c>
    </row>
    <row r="103" spans="1:9" x14ac:dyDescent="0.25">
      <c r="A103" t="s">
        <v>84</v>
      </c>
      <c r="B103" s="2">
        <v>325</v>
      </c>
      <c r="C103" s="2">
        <v>680</v>
      </c>
      <c r="D103" s="2">
        <v>355</v>
      </c>
      <c r="E103" s="1">
        <v>0.52</v>
      </c>
      <c r="F103" s="1" t="s">
        <v>159</v>
      </c>
      <c r="G103">
        <v>15</v>
      </c>
      <c r="H103">
        <v>2.7</v>
      </c>
      <c r="I103" t="s">
        <v>156</v>
      </c>
    </row>
    <row r="104" spans="1:9" x14ac:dyDescent="0.25">
      <c r="A104" t="s">
        <v>48</v>
      </c>
      <c r="B104" s="2">
        <v>185</v>
      </c>
      <c r="C104" s="2">
        <v>382</v>
      </c>
      <c r="D104" s="2">
        <v>197</v>
      </c>
      <c r="E104" s="1">
        <v>0.52</v>
      </c>
      <c r="F104" s="1" t="s">
        <v>159</v>
      </c>
      <c r="G104">
        <v>9</v>
      </c>
      <c r="H104">
        <v>4.3</v>
      </c>
      <c r="I104" t="s">
        <v>153</v>
      </c>
    </row>
    <row r="105" spans="1:9" x14ac:dyDescent="0.25">
      <c r="A105" t="s">
        <v>35</v>
      </c>
      <c r="B105" s="2">
        <v>38</v>
      </c>
      <c r="C105" s="2">
        <v>80</v>
      </c>
      <c r="D105" s="2">
        <v>42</v>
      </c>
      <c r="E105" s="1">
        <v>0.53</v>
      </c>
      <c r="F105" s="1" t="s">
        <v>159</v>
      </c>
      <c r="G105">
        <v>13</v>
      </c>
      <c r="H105">
        <v>3.3</v>
      </c>
      <c r="I105" t="s">
        <v>153</v>
      </c>
    </row>
    <row r="106" spans="1:9" x14ac:dyDescent="0.25">
      <c r="A106" t="s">
        <v>54</v>
      </c>
      <c r="B106" s="2">
        <v>171</v>
      </c>
      <c r="C106" s="2">
        <v>360</v>
      </c>
      <c r="D106" s="2">
        <v>189</v>
      </c>
      <c r="E106" s="1">
        <v>0.53</v>
      </c>
      <c r="F106" s="1" t="s">
        <v>159</v>
      </c>
      <c r="G106">
        <v>2</v>
      </c>
      <c r="H106">
        <v>5</v>
      </c>
      <c r="I106" t="s">
        <v>154</v>
      </c>
    </row>
    <row r="107" spans="1:9" x14ac:dyDescent="0.25">
      <c r="A107" t="s">
        <v>78</v>
      </c>
      <c r="B107" s="2">
        <v>458</v>
      </c>
      <c r="C107" s="2">
        <v>986</v>
      </c>
      <c r="D107" s="2">
        <v>528</v>
      </c>
      <c r="E107" s="1">
        <v>0.54</v>
      </c>
      <c r="F107" s="1" t="s">
        <v>159</v>
      </c>
      <c r="G107">
        <v>10</v>
      </c>
      <c r="H107">
        <v>3</v>
      </c>
      <c r="I107" t="s">
        <v>154</v>
      </c>
    </row>
    <row r="108" spans="1:9" x14ac:dyDescent="0.25">
      <c r="A108" t="s">
        <v>41</v>
      </c>
      <c r="B108" s="2">
        <v>2048</v>
      </c>
      <c r="C108" s="2">
        <v>4500</v>
      </c>
      <c r="D108" s="2">
        <v>2452</v>
      </c>
      <c r="E108" s="1">
        <v>0.54</v>
      </c>
      <c r="F108" s="1" t="s">
        <v>159</v>
      </c>
      <c r="G108">
        <v>7</v>
      </c>
      <c r="H108">
        <v>4.3</v>
      </c>
      <c r="I108" t="s">
        <v>153</v>
      </c>
    </row>
    <row r="109" spans="1:9" x14ac:dyDescent="0.25">
      <c r="A109" t="s">
        <v>72</v>
      </c>
      <c r="B109" s="2">
        <v>399</v>
      </c>
      <c r="C109" s="2">
        <v>896</v>
      </c>
      <c r="D109" s="2">
        <v>497</v>
      </c>
      <c r="E109" s="1">
        <v>0.55000000000000004</v>
      </c>
      <c r="F109" s="1" t="s">
        <v>159</v>
      </c>
      <c r="G109">
        <v>0</v>
      </c>
      <c r="H109">
        <v>0</v>
      </c>
      <c r="I109" t="s">
        <v>156</v>
      </c>
    </row>
    <row r="110" spans="1:9" x14ac:dyDescent="0.25">
      <c r="A110" t="s">
        <v>80</v>
      </c>
      <c r="B110" s="2">
        <v>2115</v>
      </c>
      <c r="C110" s="2">
        <v>4700</v>
      </c>
      <c r="D110" s="2">
        <v>2585</v>
      </c>
      <c r="E110" s="1">
        <v>0.55000000000000004</v>
      </c>
      <c r="F110" s="1" t="s">
        <v>159</v>
      </c>
      <c r="G110">
        <v>13</v>
      </c>
      <c r="H110">
        <v>2.1</v>
      </c>
      <c r="I110" t="s">
        <v>156</v>
      </c>
    </row>
    <row r="111" spans="1:9" x14ac:dyDescent="0.25">
      <c r="A111" t="s">
        <v>20</v>
      </c>
      <c r="B111" s="2">
        <v>1274</v>
      </c>
      <c r="C111" s="2">
        <v>2800</v>
      </c>
      <c r="D111" s="2">
        <v>1526</v>
      </c>
      <c r="E111" s="1">
        <v>0.55000000000000004</v>
      </c>
      <c r="F111" s="1" t="s">
        <v>159</v>
      </c>
      <c r="G111">
        <v>5</v>
      </c>
      <c r="H111">
        <v>4.8</v>
      </c>
      <c r="I111" t="s">
        <v>154</v>
      </c>
    </row>
    <row r="112" spans="1:9" x14ac:dyDescent="0.25">
      <c r="A112" t="s">
        <v>66</v>
      </c>
      <c r="B112" s="2">
        <v>199</v>
      </c>
      <c r="C112" s="2">
        <v>504</v>
      </c>
      <c r="D112" s="2">
        <v>305</v>
      </c>
      <c r="E112" s="1">
        <v>0.61</v>
      </c>
      <c r="F112" s="1" t="s">
        <v>159</v>
      </c>
      <c r="G112">
        <v>0</v>
      </c>
      <c r="H112">
        <v>0</v>
      </c>
      <c r="I112" t="s">
        <v>156</v>
      </c>
    </row>
    <row r="113" spans="1:9" x14ac:dyDescent="0.25">
      <c r="A113" t="s">
        <v>133</v>
      </c>
      <c r="B113" s="2">
        <v>199</v>
      </c>
      <c r="C113" s="2">
        <v>553</v>
      </c>
      <c r="D113" s="2">
        <v>354</v>
      </c>
      <c r="E113" s="1">
        <v>0.64</v>
      </c>
      <c r="F113" s="1" t="s">
        <v>159</v>
      </c>
      <c r="G113">
        <v>0</v>
      </c>
      <c r="H113">
        <v>0</v>
      </c>
      <c r="I113" t="s">
        <v>156</v>
      </c>
    </row>
    <row r="114" spans="1:9" x14ac:dyDescent="0.25">
      <c r="A114" t="s">
        <v>160</v>
      </c>
      <c r="B114" s="2">
        <f>SUBTOTAL(109,Table1[Current price])</f>
        <v>132932</v>
      </c>
      <c r="C114" s="2">
        <f>SUBTOTAL(109,Table1[old price])</f>
        <v>202844</v>
      </c>
      <c r="D114" s="2">
        <f>SUBTOTAL(109,Table1[Absolute Discount])</f>
        <v>69912</v>
      </c>
      <c r="E114" s="1">
        <f>SUBTOTAL(101,Table1[Discount])</f>
        <v>0.36776785714285687</v>
      </c>
      <c r="G114">
        <f>SUBTOTAL(109,Table1[Review])</f>
        <v>723</v>
      </c>
      <c r="H114">
        <f>SUBTOTAL(101,Table1[Rating])</f>
        <v>1.9794642857142861</v>
      </c>
      <c r="I114">
        <f>SUBTOTAL(103,Table1[Categorized rating])</f>
        <v>112</v>
      </c>
    </row>
  </sheetData>
  <conditionalFormatting sqref="F1:F113">
    <cfRule type="containsText" dxfId="16" priority="4" operator="containsText" text="Low">
      <formula>NOT(ISERROR(SEARCH("Low",F1)))</formula>
    </cfRule>
    <cfRule type="containsText" dxfId="15" priority="5" operator="containsText" text="High">
      <formula>NOT(ISERROR(SEARCH("High",F1)))</formula>
    </cfRule>
    <cfRule type="containsText" dxfId="14" priority="6" operator="containsText" text="Ctegorized Discount">
      <formula>NOT(ISERROR(SEARCH("Ctegorized Discount",F1)))</formula>
    </cfRule>
    <cfRule type="containsText" dxfId="13" priority="7" operator="containsText" text="medium">
      <formula>NOT(ISERROR(SEARCH("medium",F1)))</formula>
    </cfRule>
    <cfRule type="containsText" dxfId="12" priority="10" operator="containsText" text="Low">
      <formula>NOT(ISERROR(SEARCH("Low",F1)))</formula>
    </cfRule>
    <cfRule type="containsText" dxfId="11" priority="12" operator="containsText" text="Medium Discount">
      <formula>NOT(ISERROR(SEARCH("Medium Discount",F1)))</formula>
    </cfRule>
    <cfRule type="containsText" dxfId="10" priority="13" operator="containsText" text="High Discount">
      <formula>NOT(ISERROR(SEARCH("High Discount",F1)))</formula>
    </cfRule>
  </conditionalFormatting>
  <conditionalFormatting sqref="F7">
    <cfRule type="containsText" dxfId="9" priority="11" operator="containsText" text="low">
      <formula>NOT(ISERROR(SEARCH("low",F7)))</formula>
    </cfRule>
  </conditionalFormatting>
  <conditionalFormatting sqref="I1:I113">
    <cfRule type="containsText" dxfId="8" priority="1" operator="containsText" text="Poor">
      <formula>NOT(ISERROR(SEARCH("Poor",I1)))</formula>
    </cfRule>
    <cfRule type="containsText" dxfId="7" priority="2" operator="containsText" text="Aver">
      <formula>NOT(ISERROR(SEARCH("Aver",I1)))</formula>
    </cfRule>
    <cfRule type="containsText" dxfId="6" priority="3" operator="containsText" text="Excell">
      <formula>NOT(ISERROR(SEARCH("Excell",I1)))</formula>
    </cfRule>
    <cfRule type="containsText" dxfId="5" priority="8" operator="containsText" text="Average">
      <formula>NOT(ISERROR(SEARCH("Average",I1)))</formula>
    </cfRule>
    <cfRule type="containsText" dxfId="4" priority="9" operator="containsText" text="Excelle">
      <formula>NOT(ISERROR(SEARCH("Excelle",I1)))</formula>
    </cfRule>
  </conditionalFormatting>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E3967-8E6F-4E10-94E1-EE9B60A9648F}">
  <dimension ref="A1:A15"/>
  <sheetViews>
    <sheetView workbookViewId="0">
      <selection activeCell="A22" sqref="A22"/>
    </sheetView>
  </sheetViews>
  <sheetFormatPr defaultRowHeight="15" x14ac:dyDescent="0.25"/>
  <cols>
    <col min="1" max="1" width="71.28515625" bestFit="1" customWidth="1"/>
  </cols>
  <sheetData>
    <row r="1" spans="1:1" x14ac:dyDescent="0.25">
      <c r="A1" s="3" t="s">
        <v>161</v>
      </c>
    </row>
    <row r="2" spans="1:1" x14ac:dyDescent="0.25">
      <c r="A2" s="10" t="s">
        <v>0</v>
      </c>
    </row>
    <row r="3" spans="1:1" x14ac:dyDescent="0.25">
      <c r="A3" s="8" t="s">
        <v>29</v>
      </c>
    </row>
    <row r="4" spans="1:1" x14ac:dyDescent="0.25">
      <c r="A4" s="9" t="s">
        <v>31</v>
      </c>
    </row>
    <row r="5" spans="1:1" x14ac:dyDescent="0.25">
      <c r="A5" s="8" t="s">
        <v>32</v>
      </c>
    </row>
    <row r="6" spans="1:1" x14ac:dyDescent="0.25">
      <c r="A6" s="9" t="s">
        <v>53</v>
      </c>
    </row>
    <row r="7" spans="1:1" x14ac:dyDescent="0.25">
      <c r="A7" s="8" t="s">
        <v>54</v>
      </c>
    </row>
    <row r="9" spans="1:1" x14ac:dyDescent="0.25">
      <c r="A9" s="3" t="s">
        <v>162</v>
      </c>
    </row>
    <row r="10" spans="1:1" x14ac:dyDescent="0.25">
      <c r="A10" s="10" t="s">
        <v>0</v>
      </c>
    </row>
    <row r="11" spans="1:1" x14ac:dyDescent="0.25">
      <c r="A11" s="8" t="s">
        <v>134</v>
      </c>
    </row>
    <row r="12" spans="1:1" x14ac:dyDescent="0.25">
      <c r="A12" s="9" t="s">
        <v>80</v>
      </c>
    </row>
    <row r="13" spans="1:1" x14ac:dyDescent="0.25">
      <c r="A13" s="8" t="s">
        <v>99</v>
      </c>
    </row>
    <row r="14" spans="1:1" x14ac:dyDescent="0.25">
      <c r="A14" s="9" t="s">
        <v>88</v>
      </c>
    </row>
    <row r="15" spans="1:1" x14ac:dyDescent="0.25">
      <c r="A15" s="8" t="s">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Top 10 discount</vt:lpstr>
      <vt:lpstr>Top 10 reviews</vt:lpstr>
      <vt:lpstr>Discount and reviews</vt:lpstr>
      <vt:lpstr>Sheet7</vt:lpstr>
      <vt:lpstr>Sheet8</vt:lpstr>
      <vt:lpstr>Excel_jumia</vt:lpstr>
      <vt:lpstr>Dashboard</vt:lpstr>
      <vt:lpstr>Cleaned_final</vt:lpstr>
      <vt:lpstr>Top 5 highest and lowest rating</vt:lpstr>
      <vt:lpstr>Top 10 highest &amp; lowest discoun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EMX JONES</dc:creator>
  <cp:lastModifiedBy>EMX JONES</cp:lastModifiedBy>
  <dcterms:created xsi:type="dcterms:W3CDTF">2025-04-20T14:47:38Z</dcterms:created>
  <dcterms:modified xsi:type="dcterms:W3CDTF">2025-04-23T13:41:55Z</dcterms:modified>
</cp:coreProperties>
</file>