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E\Downloads\ISU - GEO -PROJECTION\"/>
    </mc:Choice>
  </mc:AlternateContent>
  <xr:revisionPtr revIDLastSave="0" documentId="13_ncr:1_{52958328-4D0C-4D7B-9E2E-38C922FC6F44}" xr6:coauthVersionLast="47" xr6:coauthVersionMax="47" xr10:uidLastSave="{00000000-0000-0000-0000-000000000000}"/>
  <bookViews>
    <workbookView xWindow="-110" yWindow="-110" windowWidth="19420" windowHeight="10300" firstSheet="9" activeTab="12" xr2:uid="{00000000-000D-0000-FFFF-FFFF00000000}"/>
  </bookViews>
  <sheets>
    <sheet name="Feuil1" sheetId="1" r:id="rId1"/>
    <sheet name="TAMA DIDACTIQUE" sheetId="2" r:id="rId2"/>
    <sheet name="TAMA Auto 03092115" sheetId="5" r:id="rId3"/>
    <sheet name="Feuil5" sheetId="14" r:id="rId4"/>
    <sheet name="Feuil2" sheetId="6" r:id="rId5"/>
    <sheet name="Feuil4" sheetId="7" r:id="rId6"/>
    <sheet name="Feuil3" sheetId="3" r:id="rId7"/>
    <sheet name="PROJECTION" sheetId="4" r:id="rId8"/>
    <sheet name="TAMA PROVINCE" sheetId="8" r:id="rId9"/>
    <sheet name="PROJEC 23" sheetId="9" r:id="rId10"/>
    <sheet name="FORMULE TAMA PROV" sheetId="10" r:id="rId11"/>
    <sheet name="FORMULE TAM DEMOGRAPHIE" sheetId="12" r:id="rId12"/>
    <sheet name="Feuil7" sheetId="13" r:id="rId13"/>
  </sheets>
  <definedNames>
    <definedName name="_Toc33700785" localSheetId="4">Feuil2!$B$39</definedName>
    <definedName name="_Toc78590188" localSheetId="4">Feuil2!$B$1</definedName>
    <definedName name="Coefficient">'TAMA DIDACTIQUE'!$B$7</definedName>
    <definedName name="n">'TAMA Auto 03092115'!$D$4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" i="5" l="1"/>
  <c r="AK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G18" i="14"/>
  <c r="H18" i="14" s="1"/>
  <c r="K18" i="14" s="1"/>
  <c r="N18" i="14" s="1"/>
  <c r="Q18" i="14" s="1"/>
  <c r="T18" i="14" s="1"/>
  <c r="W18" i="14" s="1"/>
  <c r="Z18" i="14" s="1"/>
  <c r="AC18" i="14" s="1"/>
  <c r="AF18" i="14" s="1"/>
  <c r="F18" i="14"/>
  <c r="F17" i="14"/>
  <c r="G17" i="14" s="1"/>
  <c r="H17" i="14" s="1"/>
  <c r="K17" i="14" s="1"/>
  <c r="N17" i="14" s="1"/>
  <c r="Q17" i="14" s="1"/>
  <c r="T17" i="14" s="1"/>
  <c r="W17" i="14" s="1"/>
  <c r="Z17" i="14" s="1"/>
  <c r="AC17" i="14" s="1"/>
  <c r="AF17" i="14" s="1"/>
  <c r="F16" i="14"/>
  <c r="G16" i="14" s="1"/>
  <c r="H16" i="14" s="1"/>
  <c r="K16" i="14" s="1"/>
  <c r="N16" i="14" s="1"/>
  <c r="Q16" i="14" s="1"/>
  <c r="T16" i="14" s="1"/>
  <c r="W16" i="14" s="1"/>
  <c r="Z16" i="14" s="1"/>
  <c r="AC16" i="14" s="1"/>
  <c r="AF16" i="14" s="1"/>
  <c r="H15" i="14"/>
  <c r="K15" i="14" s="1"/>
  <c r="N15" i="14" s="1"/>
  <c r="Q15" i="14" s="1"/>
  <c r="T15" i="14" s="1"/>
  <c r="W15" i="14" s="1"/>
  <c r="Z15" i="14" s="1"/>
  <c r="AC15" i="14" s="1"/>
  <c r="AF15" i="14" s="1"/>
  <c r="G15" i="14"/>
  <c r="F15" i="14"/>
  <c r="G14" i="14"/>
  <c r="H14" i="14" s="1"/>
  <c r="K14" i="14" s="1"/>
  <c r="N14" i="14" s="1"/>
  <c r="Q14" i="14" s="1"/>
  <c r="T14" i="14" s="1"/>
  <c r="W14" i="14" s="1"/>
  <c r="Z14" i="14" s="1"/>
  <c r="AC14" i="14" s="1"/>
  <c r="AF14" i="14" s="1"/>
  <c r="F14" i="14"/>
  <c r="F13" i="14"/>
  <c r="G13" i="14" s="1"/>
  <c r="H13" i="14" s="1"/>
  <c r="K13" i="14" s="1"/>
  <c r="N13" i="14" s="1"/>
  <c r="Q13" i="14" s="1"/>
  <c r="T13" i="14" s="1"/>
  <c r="W13" i="14" s="1"/>
  <c r="Z13" i="14" s="1"/>
  <c r="AC13" i="14" s="1"/>
  <c r="AF13" i="14" s="1"/>
  <c r="K12" i="14"/>
  <c r="N12" i="14" s="1"/>
  <c r="Q12" i="14" s="1"/>
  <c r="T12" i="14" s="1"/>
  <c r="W12" i="14" s="1"/>
  <c r="Z12" i="14" s="1"/>
  <c r="AC12" i="14" s="1"/>
  <c r="AF12" i="14" s="1"/>
  <c r="H12" i="14"/>
  <c r="G12" i="14"/>
  <c r="F12" i="14"/>
  <c r="F11" i="14"/>
  <c r="G11" i="14" s="1"/>
  <c r="H11" i="14" s="1"/>
  <c r="K11" i="14" s="1"/>
  <c r="N11" i="14" s="1"/>
  <c r="Q11" i="14" s="1"/>
  <c r="T11" i="14" s="1"/>
  <c r="W11" i="14" s="1"/>
  <c r="Z11" i="14" s="1"/>
  <c r="AC11" i="14" s="1"/>
  <c r="AF11" i="14" s="1"/>
  <c r="G10" i="14"/>
  <c r="H10" i="14" s="1"/>
  <c r="K10" i="14" s="1"/>
  <c r="N10" i="14" s="1"/>
  <c r="Q10" i="14" s="1"/>
  <c r="T10" i="14" s="1"/>
  <c r="W10" i="14" s="1"/>
  <c r="Z10" i="14" s="1"/>
  <c r="AC10" i="14" s="1"/>
  <c r="AF10" i="14" s="1"/>
  <c r="F10" i="14"/>
  <c r="F9" i="14"/>
  <c r="G9" i="14" s="1"/>
  <c r="H9" i="14" s="1"/>
  <c r="K9" i="14" s="1"/>
  <c r="N9" i="14" s="1"/>
  <c r="Q9" i="14" s="1"/>
  <c r="T9" i="14" s="1"/>
  <c r="W9" i="14" s="1"/>
  <c r="Z9" i="14" s="1"/>
  <c r="AC9" i="14" s="1"/>
  <c r="AF9" i="14" s="1"/>
  <c r="G8" i="14"/>
  <c r="H8" i="14" s="1"/>
  <c r="K8" i="14" s="1"/>
  <c r="N8" i="14" s="1"/>
  <c r="Q8" i="14" s="1"/>
  <c r="T8" i="14" s="1"/>
  <c r="W8" i="14" s="1"/>
  <c r="Z8" i="14" s="1"/>
  <c r="AC8" i="14" s="1"/>
  <c r="AF8" i="14" s="1"/>
  <c r="F8" i="14"/>
  <c r="F7" i="14"/>
  <c r="G7" i="14" s="1"/>
  <c r="H7" i="14" s="1"/>
  <c r="K7" i="14" s="1"/>
  <c r="N7" i="14" s="1"/>
  <c r="Q7" i="14" s="1"/>
  <c r="T7" i="14" s="1"/>
  <c r="W7" i="14" s="1"/>
  <c r="Z7" i="14" s="1"/>
  <c r="AC7" i="14" s="1"/>
  <c r="AF7" i="14" s="1"/>
  <c r="J6" i="14"/>
  <c r="M6" i="14" s="1"/>
  <c r="P6" i="14" s="1"/>
  <c r="S6" i="14" s="1"/>
  <c r="V6" i="14" s="1"/>
  <c r="Y6" i="14" s="1"/>
  <c r="AB6" i="14" s="1"/>
  <c r="AE6" i="14" s="1"/>
  <c r="AH6" i="14" s="1"/>
  <c r="H6" i="14"/>
  <c r="K6" i="14" s="1"/>
  <c r="N6" i="14" s="1"/>
  <c r="Q6" i="14" s="1"/>
  <c r="T6" i="14" s="1"/>
  <c r="W6" i="14" s="1"/>
  <c r="Z6" i="14" s="1"/>
  <c r="AC6" i="14" s="1"/>
  <c r="AF6" i="14" s="1"/>
  <c r="E6" i="14"/>
  <c r="D6" i="14"/>
  <c r="E2" i="14"/>
  <c r="D4" i="14" s="1"/>
  <c r="C97" i="8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39" i="12"/>
  <c r="L7" i="12"/>
  <c r="O7" i="12" s="1"/>
  <c r="R7" i="12" s="1"/>
  <c r="U7" i="12" s="1"/>
  <c r="X7" i="12" s="1"/>
  <c r="AA7" i="12" s="1"/>
  <c r="AD7" i="12" s="1"/>
  <c r="AG7" i="12" s="1"/>
  <c r="AJ7" i="12" s="1"/>
  <c r="J7" i="12"/>
  <c r="M7" i="12" s="1"/>
  <c r="P7" i="12" s="1"/>
  <c r="S7" i="12" s="1"/>
  <c r="V7" i="12" s="1"/>
  <c r="Y7" i="12" s="1"/>
  <c r="AB7" i="12" s="1"/>
  <c r="AE7" i="12" s="1"/>
  <c r="AH7" i="12" s="1"/>
  <c r="G7" i="12"/>
  <c r="F7" i="12"/>
  <c r="G3" i="12"/>
  <c r="M6" i="12" s="1"/>
  <c r="P6" i="12" s="1"/>
  <c r="S6" i="12" s="1"/>
  <c r="V6" i="12" s="1"/>
  <c r="Y6" i="12" s="1"/>
  <c r="G2" i="12"/>
  <c r="F4" i="12" l="1"/>
  <c r="AB83" i="9"/>
  <c r="AC83" i="9"/>
  <c r="AD83" i="9"/>
  <c r="AE83" i="9"/>
  <c r="AF83" i="9"/>
  <c r="AB85" i="9"/>
  <c r="AC85" i="9"/>
  <c r="AD85" i="9"/>
  <c r="AE85" i="9"/>
  <c r="AF85" i="9"/>
  <c r="AA85" i="9"/>
  <c r="AA83" i="9"/>
  <c r="AG7" i="9"/>
  <c r="AG8" i="9"/>
  <c r="AG10" i="9"/>
  <c r="AG11" i="9"/>
  <c r="AG13" i="9"/>
  <c r="AG14" i="9"/>
  <c r="AG16" i="9"/>
  <c r="AG17" i="9"/>
  <c r="AG19" i="9"/>
  <c r="AG20" i="9"/>
  <c r="AG22" i="9"/>
  <c r="AG23" i="9"/>
  <c r="AG25" i="9"/>
  <c r="AG26" i="9"/>
  <c r="AG28" i="9"/>
  <c r="AG29" i="9"/>
  <c r="AG31" i="9"/>
  <c r="AG32" i="9"/>
  <c r="AG34" i="9"/>
  <c r="AG35" i="9"/>
  <c r="AG37" i="9"/>
  <c r="AG38" i="9"/>
  <c r="AG40" i="9"/>
  <c r="AG41" i="9"/>
  <c r="AG43" i="9"/>
  <c r="AG44" i="9"/>
  <c r="AG46" i="9"/>
  <c r="AG47" i="9"/>
  <c r="AG49" i="9"/>
  <c r="AG50" i="9"/>
  <c r="AG52" i="9"/>
  <c r="AG53" i="9"/>
  <c r="AG55" i="9"/>
  <c r="AG56" i="9"/>
  <c r="AG58" i="9"/>
  <c r="AG59" i="9"/>
  <c r="AG61" i="9"/>
  <c r="AG62" i="9"/>
  <c r="AG64" i="9"/>
  <c r="AG65" i="9"/>
  <c r="AG67" i="9"/>
  <c r="AG68" i="9"/>
  <c r="AG70" i="9"/>
  <c r="AG71" i="9"/>
  <c r="AG73" i="9"/>
  <c r="AG74" i="9"/>
  <c r="AG76" i="9"/>
  <c r="AG77" i="9"/>
  <c r="AG79" i="9"/>
  <c r="AG80" i="9"/>
  <c r="AG82" i="9"/>
  <c r="AG5" i="9"/>
  <c r="AG83" i="9" s="1"/>
  <c r="AF81" i="9"/>
  <c r="AE81" i="9"/>
  <c r="AD81" i="9"/>
  <c r="AC81" i="9"/>
  <c r="AB81" i="9"/>
  <c r="AA81" i="9"/>
  <c r="AF78" i="9"/>
  <c r="AE78" i="9"/>
  <c r="AD78" i="9"/>
  <c r="AC78" i="9"/>
  <c r="AB78" i="9"/>
  <c r="AA78" i="9"/>
  <c r="AF75" i="9"/>
  <c r="AE75" i="9"/>
  <c r="AD75" i="9"/>
  <c r="AC75" i="9"/>
  <c r="AB75" i="9"/>
  <c r="AA75" i="9"/>
  <c r="AF72" i="9"/>
  <c r="AE72" i="9"/>
  <c r="AD72" i="9"/>
  <c r="AC72" i="9"/>
  <c r="AB72" i="9"/>
  <c r="AA72" i="9"/>
  <c r="AF69" i="9"/>
  <c r="AE69" i="9"/>
  <c r="AD69" i="9"/>
  <c r="AC69" i="9"/>
  <c r="AB69" i="9"/>
  <c r="AA69" i="9"/>
  <c r="AF66" i="9"/>
  <c r="AE66" i="9"/>
  <c r="AD66" i="9"/>
  <c r="AC66" i="9"/>
  <c r="AB66" i="9"/>
  <c r="AA66" i="9"/>
  <c r="AF63" i="9"/>
  <c r="AE63" i="9"/>
  <c r="AD63" i="9"/>
  <c r="AC63" i="9"/>
  <c r="AB63" i="9"/>
  <c r="AA63" i="9"/>
  <c r="AF60" i="9"/>
  <c r="AE60" i="9"/>
  <c r="AD60" i="9"/>
  <c r="AC60" i="9"/>
  <c r="AB60" i="9"/>
  <c r="AA60" i="9"/>
  <c r="AG60" i="9" s="1"/>
  <c r="AF57" i="9"/>
  <c r="AE57" i="9"/>
  <c r="AD57" i="9"/>
  <c r="AC57" i="9"/>
  <c r="AB57" i="9"/>
  <c r="AA57" i="9"/>
  <c r="AF54" i="9"/>
  <c r="AE54" i="9"/>
  <c r="AD54" i="9"/>
  <c r="AC54" i="9"/>
  <c r="AB54" i="9"/>
  <c r="AA54" i="9"/>
  <c r="AF51" i="9"/>
  <c r="AE51" i="9"/>
  <c r="AD51" i="9"/>
  <c r="AC51" i="9"/>
  <c r="AB51" i="9"/>
  <c r="AA51" i="9"/>
  <c r="AF48" i="9"/>
  <c r="AE48" i="9"/>
  <c r="AD48" i="9"/>
  <c r="AC48" i="9"/>
  <c r="AB48" i="9"/>
  <c r="AA48" i="9"/>
  <c r="AG48" i="9" s="1"/>
  <c r="AF45" i="9"/>
  <c r="AE45" i="9"/>
  <c r="AD45" i="9"/>
  <c r="AC45" i="9"/>
  <c r="AB45" i="9"/>
  <c r="AA45" i="9"/>
  <c r="AF42" i="9"/>
  <c r="AE42" i="9"/>
  <c r="AD42" i="9"/>
  <c r="AC42" i="9"/>
  <c r="AB42" i="9"/>
  <c r="AA42" i="9"/>
  <c r="AF39" i="9"/>
  <c r="AE39" i="9"/>
  <c r="AD39" i="9"/>
  <c r="AC39" i="9"/>
  <c r="AB39" i="9"/>
  <c r="AA39" i="9"/>
  <c r="AF36" i="9"/>
  <c r="AE36" i="9"/>
  <c r="AD36" i="9"/>
  <c r="AC36" i="9"/>
  <c r="AB36" i="9"/>
  <c r="AA36" i="9"/>
  <c r="AG36" i="9" s="1"/>
  <c r="AF33" i="9"/>
  <c r="AE33" i="9"/>
  <c r="AD33" i="9"/>
  <c r="AC33" i="9"/>
  <c r="AB33" i="9"/>
  <c r="AA33" i="9"/>
  <c r="AF30" i="9"/>
  <c r="AE30" i="9"/>
  <c r="AD30" i="9"/>
  <c r="AC30" i="9"/>
  <c r="AB30" i="9"/>
  <c r="AA30" i="9"/>
  <c r="AF27" i="9"/>
  <c r="AE27" i="9"/>
  <c r="AD27" i="9"/>
  <c r="AC27" i="9"/>
  <c r="AB27" i="9"/>
  <c r="AA27" i="9"/>
  <c r="AF24" i="9"/>
  <c r="AE24" i="9"/>
  <c r="AD24" i="9"/>
  <c r="AC24" i="9"/>
  <c r="AB24" i="9"/>
  <c r="AA24" i="9"/>
  <c r="AG24" i="9" s="1"/>
  <c r="AF21" i="9"/>
  <c r="AE21" i="9"/>
  <c r="AD21" i="9"/>
  <c r="AC21" i="9"/>
  <c r="AB21" i="9"/>
  <c r="AA21" i="9"/>
  <c r="AF18" i="9"/>
  <c r="AE18" i="9"/>
  <c r="AD18" i="9"/>
  <c r="AC18" i="9"/>
  <c r="AB18" i="9"/>
  <c r="AA18" i="9"/>
  <c r="AF15" i="9"/>
  <c r="AE15" i="9"/>
  <c r="AD15" i="9"/>
  <c r="AC15" i="9"/>
  <c r="AB15" i="9"/>
  <c r="AA15" i="9"/>
  <c r="AF12" i="9"/>
  <c r="AE12" i="9"/>
  <c r="AD12" i="9"/>
  <c r="AC12" i="9"/>
  <c r="AB12" i="9"/>
  <c r="AA12" i="9"/>
  <c r="AG12" i="9" s="1"/>
  <c r="AF9" i="9"/>
  <c r="AE9" i="9"/>
  <c r="AD9" i="9"/>
  <c r="AC9" i="9"/>
  <c r="AB9" i="9"/>
  <c r="AA9" i="9"/>
  <c r="AB6" i="9"/>
  <c r="AC6" i="9"/>
  <c r="AD6" i="9"/>
  <c r="AE6" i="9"/>
  <c r="AE84" i="9" s="1"/>
  <c r="AF6" i="9"/>
  <c r="AA6" i="9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71" i="10"/>
  <c r="J6" i="10"/>
  <c r="M6" i="10" s="1"/>
  <c r="P6" i="10" s="1"/>
  <c r="S6" i="10" s="1"/>
  <c r="V6" i="10" s="1"/>
  <c r="Y6" i="10" s="1"/>
  <c r="AB6" i="10" s="1"/>
  <c r="AE6" i="10" s="1"/>
  <c r="AH6" i="10" s="1"/>
  <c r="H6" i="10"/>
  <c r="K6" i="10" s="1"/>
  <c r="N6" i="10" s="1"/>
  <c r="Q6" i="10" s="1"/>
  <c r="T6" i="10" s="1"/>
  <c r="W6" i="10" s="1"/>
  <c r="Z6" i="10" s="1"/>
  <c r="AC6" i="10" s="1"/>
  <c r="AF6" i="10" s="1"/>
  <c r="E6" i="10"/>
  <c r="D6" i="10"/>
  <c r="E3" i="10"/>
  <c r="E2" i="10"/>
  <c r="AG6" i="9" l="1"/>
  <c r="AG72" i="9"/>
  <c r="AG85" i="9"/>
  <c r="AG9" i="9"/>
  <c r="AC84" i="9"/>
  <c r="AG21" i="9"/>
  <c r="AG33" i="9"/>
  <c r="AG45" i="9"/>
  <c r="AG57" i="9"/>
  <c r="AG69" i="9"/>
  <c r="AG81" i="9"/>
  <c r="AA84" i="9"/>
  <c r="AF84" i="9"/>
  <c r="AD84" i="9"/>
  <c r="AG18" i="9"/>
  <c r="AG30" i="9"/>
  <c r="AG42" i="9"/>
  <c r="AG54" i="9"/>
  <c r="AG66" i="9"/>
  <c r="AG78" i="9"/>
  <c r="AG15" i="9"/>
  <c r="AG84" i="9" s="1"/>
  <c r="AG27" i="9"/>
  <c r="AG39" i="9"/>
  <c r="AG51" i="9"/>
  <c r="AG63" i="9"/>
  <c r="AG75" i="9"/>
  <c r="AB84" i="9"/>
  <c r="D4" i="10"/>
  <c r="J6" i="8" l="1"/>
  <c r="M6" i="8" s="1"/>
  <c r="P6" i="8" s="1"/>
  <c r="S6" i="8" s="1"/>
  <c r="V6" i="8" s="1"/>
  <c r="Y6" i="8" s="1"/>
  <c r="AB6" i="8" s="1"/>
  <c r="AE6" i="8" s="1"/>
  <c r="AH6" i="8" s="1"/>
  <c r="H6" i="8"/>
  <c r="K6" i="8" s="1"/>
  <c r="N6" i="8" s="1"/>
  <c r="Q6" i="8" s="1"/>
  <c r="T6" i="8" s="1"/>
  <c r="W6" i="8" s="1"/>
  <c r="Z6" i="8" s="1"/>
  <c r="AC6" i="8" s="1"/>
  <c r="AF6" i="8" s="1"/>
  <c r="E6" i="8"/>
  <c r="D6" i="8"/>
  <c r="E3" i="8"/>
  <c r="E2" i="8"/>
  <c r="D4" i="8" l="1"/>
  <c r="J6" i="5"/>
  <c r="M6" i="5" s="1"/>
  <c r="P6" i="5" s="1"/>
  <c r="S6" i="5" s="1"/>
  <c r="V6" i="5" s="1"/>
  <c r="Y6" i="5" s="1"/>
  <c r="AB6" i="5" s="1"/>
  <c r="AE6" i="5" s="1"/>
  <c r="AH6" i="5" s="1"/>
  <c r="H6" i="5"/>
  <c r="K6" i="5" s="1"/>
  <c r="N6" i="5" s="1"/>
  <c r="Q6" i="5" s="1"/>
  <c r="T6" i="5" s="1"/>
  <c r="W6" i="5" s="1"/>
  <c r="Z6" i="5" s="1"/>
  <c r="AC6" i="5" s="1"/>
  <c r="AF6" i="5" s="1"/>
  <c r="E6" i="5"/>
  <c r="D6" i="5"/>
  <c r="E2" i="5"/>
  <c r="D4" i="5" s="1"/>
  <c r="F10" i="2"/>
  <c r="F11" i="2"/>
  <c r="F12" i="2"/>
  <c r="F13" i="2"/>
  <c r="F14" i="2"/>
  <c r="F15" i="2"/>
  <c r="F16" i="2"/>
  <c r="F17" i="2"/>
  <c r="F18" i="2"/>
  <c r="F19" i="2"/>
  <c r="F20" i="2"/>
  <c r="F21" i="2"/>
  <c r="E11" i="2"/>
  <c r="I11" i="2" s="1"/>
  <c r="E12" i="2"/>
  <c r="I12" i="2" s="1"/>
  <c r="E13" i="2"/>
  <c r="I13" i="2" s="1"/>
  <c r="E14" i="2"/>
  <c r="I14" i="2" s="1"/>
  <c r="E15" i="2"/>
  <c r="I15" i="2" s="1"/>
  <c r="E16" i="2"/>
  <c r="I16" i="2" s="1"/>
  <c r="E17" i="2"/>
  <c r="I17" i="2" s="1"/>
  <c r="E18" i="2"/>
  <c r="I18" i="2" s="1"/>
  <c r="E19" i="2"/>
  <c r="I19" i="2" s="1"/>
  <c r="E20" i="2"/>
  <c r="I20" i="2" s="1"/>
  <c r="E21" i="2"/>
  <c r="I21" i="2" s="1"/>
  <c r="E10" i="2"/>
  <c r="I10" i="2" s="1"/>
  <c r="C23" i="3"/>
  <c r="D23" i="3"/>
  <c r="E21" i="3"/>
  <c r="F21" i="3" s="1"/>
  <c r="G21" i="3" s="1"/>
  <c r="E20" i="3"/>
  <c r="E19" i="3"/>
  <c r="F19" i="3" s="1"/>
  <c r="E18" i="3"/>
  <c r="F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E17" i="3"/>
  <c r="F17" i="3" s="1"/>
  <c r="G17" i="3" s="1"/>
  <c r="E16" i="3"/>
  <c r="F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E15" i="3"/>
  <c r="F15" i="3" s="1"/>
  <c r="E14" i="3"/>
  <c r="F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F13" i="3"/>
  <c r="G13" i="3" s="1"/>
  <c r="E13" i="3"/>
  <c r="E12" i="3"/>
  <c r="F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E11" i="3"/>
  <c r="F11" i="3" s="1"/>
  <c r="E10" i="3"/>
  <c r="F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B41" i="1"/>
  <c r="B42" i="1" s="1"/>
  <c r="F35" i="1"/>
  <c r="G16" i="3" l="1"/>
  <c r="J14" i="2"/>
  <c r="H28" i="12"/>
  <c r="I28" i="12" s="1"/>
  <c r="J28" i="12" s="1"/>
  <c r="H20" i="12"/>
  <c r="I20" i="12" s="1"/>
  <c r="J20" i="12" s="1"/>
  <c r="H12" i="12"/>
  <c r="I12" i="12" s="1"/>
  <c r="J12" i="12" s="1"/>
  <c r="M12" i="12" s="1"/>
  <c r="P12" i="12" s="1"/>
  <c r="S12" i="12" s="1"/>
  <c r="V12" i="12" s="1"/>
  <c r="Y12" i="12" s="1"/>
  <c r="AB12" i="12" s="1"/>
  <c r="AE12" i="12" s="1"/>
  <c r="AH12" i="12" s="1"/>
  <c r="H32" i="12"/>
  <c r="I32" i="12" s="1"/>
  <c r="J32" i="12" s="1"/>
  <c r="H16" i="12"/>
  <c r="I16" i="12" s="1"/>
  <c r="J16" i="12" s="1"/>
  <c r="M16" i="12" s="1"/>
  <c r="P16" i="12" s="1"/>
  <c r="S16" i="12" s="1"/>
  <c r="V16" i="12" s="1"/>
  <c r="Y16" i="12" s="1"/>
  <c r="AB16" i="12" s="1"/>
  <c r="AE16" i="12" s="1"/>
  <c r="AH16" i="12" s="1"/>
  <c r="H23" i="12"/>
  <c r="I23" i="12" s="1"/>
  <c r="J23" i="12" s="1"/>
  <c r="M23" i="12" s="1"/>
  <c r="P23" i="12" s="1"/>
  <c r="S23" i="12" s="1"/>
  <c r="V23" i="12" s="1"/>
  <c r="Y23" i="12" s="1"/>
  <c r="AB23" i="12" s="1"/>
  <c r="AE23" i="12" s="1"/>
  <c r="AH23" i="12" s="1"/>
  <c r="H27" i="12"/>
  <c r="I27" i="12" s="1"/>
  <c r="J27" i="12" s="1"/>
  <c r="H19" i="12"/>
  <c r="I19" i="12" s="1"/>
  <c r="J19" i="12" s="1"/>
  <c r="M19" i="12" s="1"/>
  <c r="P19" i="12" s="1"/>
  <c r="S19" i="12" s="1"/>
  <c r="V19" i="12" s="1"/>
  <c r="Y19" i="12" s="1"/>
  <c r="AB19" i="12" s="1"/>
  <c r="AE19" i="12" s="1"/>
  <c r="AH19" i="12" s="1"/>
  <c r="H11" i="12"/>
  <c r="I11" i="12" s="1"/>
  <c r="J11" i="12" s="1"/>
  <c r="M11" i="12" s="1"/>
  <c r="P11" i="12" s="1"/>
  <c r="S11" i="12" s="1"/>
  <c r="V11" i="12" s="1"/>
  <c r="Y11" i="12" s="1"/>
  <c r="AB11" i="12" s="1"/>
  <c r="AE11" i="12" s="1"/>
  <c r="AH11" i="12" s="1"/>
  <c r="H34" i="12"/>
  <c r="I34" i="12" s="1"/>
  <c r="J34" i="12" s="1"/>
  <c r="M34" i="12" s="1"/>
  <c r="P34" i="12" s="1"/>
  <c r="S34" i="12" s="1"/>
  <c r="V34" i="12" s="1"/>
  <c r="Y34" i="12" s="1"/>
  <c r="AB34" i="12" s="1"/>
  <c r="AE34" i="12" s="1"/>
  <c r="AH34" i="12" s="1"/>
  <c r="H26" i="12"/>
  <c r="I26" i="12" s="1"/>
  <c r="J26" i="12" s="1"/>
  <c r="H18" i="12"/>
  <c r="I18" i="12" s="1"/>
  <c r="J18" i="12" s="1"/>
  <c r="M18" i="12" s="1"/>
  <c r="P18" i="12" s="1"/>
  <c r="S18" i="12" s="1"/>
  <c r="V18" i="12" s="1"/>
  <c r="Y18" i="12" s="1"/>
  <c r="AB18" i="12" s="1"/>
  <c r="AE18" i="12" s="1"/>
  <c r="AH18" i="12" s="1"/>
  <c r="H10" i="12"/>
  <c r="I10" i="12" s="1"/>
  <c r="J10" i="12" s="1"/>
  <c r="M10" i="12" s="1"/>
  <c r="P10" i="12" s="1"/>
  <c r="S10" i="12" s="1"/>
  <c r="V10" i="12" s="1"/>
  <c r="Y10" i="12" s="1"/>
  <c r="AB10" i="12" s="1"/>
  <c r="AE10" i="12" s="1"/>
  <c r="AH10" i="12" s="1"/>
  <c r="H33" i="12"/>
  <c r="I33" i="12" s="1"/>
  <c r="J33" i="12" s="1"/>
  <c r="M33" i="12" s="1"/>
  <c r="P33" i="12" s="1"/>
  <c r="S33" i="12" s="1"/>
  <c r="V33" i="12" s="1"/>
  <c r="Y33" i="12" s="1"/>
  <c r="AB33" i="12" s="1"/>
  <c r="AE33" i="12" s="1"/>
  <c r="AH33" i="12" s="1"/>
  <c r="H25" i="12"/>
  <c r="I25" i="12" s="1"/>
  <c r="J25" i="12" s="1"/>
  <c r="H17" i="12"/>
  <c r="I17" i="12" s="1"/>
  <c r="J17" i="12" s="1"/>
  <c r="M17" i="12" s="1"/>
  <c r="P17" i="12" s="1"/>
  <c r="S17" i="12" s="1"/>
  <c r="V17" i="12" s="1"/>
  <c r="Y17" i="12" s="1"/>
  <c r="AB17" i="12" s="1"/>
  <c r="AE17" i="12" s="1"/>
  <c r="AH17" i="12" s="1"/>
  <c r="H9" i="12"/>
  <c r="I9" i="12" s="1"/>
  <c r="J9" i="12" s="1"/>
  <c r="M9" i="12" s="1"/>
  <c r="P9" i="12" s="1"/>
  <c r="S9" i="12" s="1"/>
  <c r="V9" i="12" s="1"/>
  <c r="Y9" i="12" s="1"/>
  <c r="AB9" i="12" s="1"/>
  <c r="AE9" i="12" s="1"/>
  <c r="AH9" i="12" s="1"/>
  <c r="H29" i="12"/>
  <c r="I29" i="12" s="1"/>
  <c r="J29" i="12" s="1"/>
  <c r="M29" i="12" s="1"/>
  <c r="P29" i="12" s="1"/>
  <c r="S29" i="12" s="1"/>
  <c r="V29" i="12" s="1"/>
  <c r="Y29" i="12" s="1"/>
  <c r="AB29" i="12" s="1"/>
  <c r="AE29" i="12" s="1"/>
  <c r="AH29" i="12" s="1"/>
  <c r="H21" i="12"/>
  <c r="I21" i="12" s="1"/>
  <c r="J21" i="12" s="1"/>
  <c r="M21" i="12" s="1"/>
  <c r="P21" i="12" s="1"/>
  <c r="S21" i="12" s="1"/>
  <c r="V21" i="12" s="1"/>
  <c r="Y21" i="12" s="1"/>
  <c r="AB21" i="12" s="1"/>
  <c r="AE21" i="12" s="1"/>
  <c r="AH21" i="12" s="1"/>
  <c r="H13" i="12"/>
  <c r="I13" i="12" s="1"/>
  <c r="J13" i="12" s="1"/>
  <c r="M13" i="12" s="1"/>
  <c r="P13" i="12" s="1"/>
  <c r="S13" i="12" s="1"/>
  <c r="V13" i="12" s="1"/>
  <c r="Y13" i="12" s="1"/>
  <c r="AB13" i="12" s="1"/>
  <c r="AE13" i="12" s="1"/>
  <c r="AH13" i="12" s="1"/>
  <c r="H24" i="12"/>
  <c r="I24" i="12" s="1"/>
  <c r="J24" i="12" s="1"/>
  <c r="M24" i="12" s="1"/>
  <c r="P24" i="12" s="1"/>
  <c r="S24" i="12" s="1"/>
  <c r="V24" i="12" s="1"/>
  <c r="Y24" i="12" s="1"/>
  <c r="AB24" i="12" s="1"/>
  <c r="AE24" i="12" s="1"/>
  <c r="AH24" i="12" s="1"/>
  <c r="H8" i="12"/>
  <c r="I8" i="12" s="1"/>
  <c r="J8" i="12" s="1"/>
  <c r="M8" i="12" s="1"/>
  <c r="P8" i="12" s="1"/>
  <c r="S8" i="12" s="1"/>
  <c r="V8" i="12" s="1"/>
  <c r="Y8" i="12" s="1"/>
  <c r="AB8" i="12" s="1"/>
  <c r="AE8" i="12" s="1"/>
  <c r="AH8" i="12" s="1"/>
  <c r="H31" i="12"/>
  <c r="I31" i="12" s="1"/>
  <c r="J31" i="12" s="1"/>
  <c r="M31" i="12" s="1"/>
  <c r="P31" i="12" s="1"/>
  <c r="S31" i="12" s="1"/>
  <c r="V31" i="12" s="1"/>
  <c r="Y31" i="12" s="1"/>
  <c r="AB31" i="12" s="1"/>
  <c r="AE31" i="12" s="1"/>
  <c r="AH31" i="12" s="1"/>
  <c r="H15" i="12"/>
  <c r="I15" i="12" s="1"/>
  <c r="J15" i="12" s="1"/>
  <c r="M15" i="12" s="1"/>
  <c r="P15" i="12" s="1"/>
  <c r="S15" i="12" s="1"/>
  <c r="V15" i="12" s="1"/>
  <c r="Y15" i="12" s="1"/>
  <c r="AB15" i="12" s="1"/>
  <c r="AE15" i="12" s="1"/>
  <c r="AH15" i="12" s="1"/>
  <c r="H30" i="12"/>
  <c r="I30" i="12" s="1"/>
  <c r="J30" i="12" s="1"/>
  <c r="M30" i="12" s="1"/>
  <c r="P30" i="12" s="1"/>
  <c r="S30" i="12" s="1"/>
  <c r="V30" i="12" s="1"/>
  <c r="Y30" i="12" s="1"/>
  <c r="AB30" i="12" s="1"/>
  <c r="AE30" i="12" s="1"/>
  <c r="AH30" i="12" s="1"/>
  <c r="H22" i="12"/>
  <c r="I22" i="12" s="1"/>
  <c r="J22" i="12" s="1"/>
  <c r="M22" i="12" s="1"/>
  <c r="P22" i="12" s="1"/>
  <c r="S22" i="12" s="1"/>
  <c r="V22" i="12" s="1"/>
  <c r="Y22" i="12" s="1"/>
  <c r="AB22" i="12" s="1"/>
  <c r="AE22" i="12" s="1"/>
  <c r="AH22" i="12" s="1"/>
  <c r="H14" i="12"/>
  <c r="I14" i="12" s="1"/>
  <c r="J14" i="12" s="1"/>
  <c r="M14" i="12" s="1"/>
  <c r="P14" i="12" s="1"/>
  <c r="S14" i="12" s="1"/>
  <c r="V14" i="12" s="1"/>
  <c r="Y14" i="12" s="1"/>
  <c r="AB14" i="12" s="1"/>
  <c r="AE14" i="12" s="1"/>
  <c r="AH14" i="12" s="1"/>
  <c r="F26" i="10"/>
  <c r="G26" i="10" s="1"/>
  <c r="H26" i="10" s="1"/>
  <c r="F18" i="10"/>
  <c r="G18" i="10" s="1"/>
  <c r="H18" i="10" s="1"/>
  <c r="K18" i="10" s="1"/>
  <c r="N18" i="10" s="1"/>
  <c r="Q18" i="10" s="1"/>
  <c r="T18" i="10" s="1"/>
  <c r="W18" i="10" s="1"/>
  <c r="Z18" i="10" s="1"/>
  <c r="AC18" i="10" s="1"/>
  <c r="AF18" i="10" s="1"/>
  <c r="F10" i="10"/>
  <c r="G10" i="10" s="1"/>
  <c r="H10" i="10" s="1"/>
  <c r="K10" i="10" s="1"/>
  <c r="N10" i="10" s="1"/>
  <c r="Q10" i="10" s="1"/>
  <c r="T10" i="10" s="1"/>
  <c r="W10" i="10" s="1"/>
  <c r="Z10" i="10" s="1"/>
  <c r="AC10" i="10" s="1"/>
  <c r="AF10" i="10" s="1"/>
  <c r="F33" i="10"/>
  <c r="G33" i="10" s="1"/>
  <c r="H33" i="10" s="1"/>
  <c r="F25" i="10"/>
  <c r="G25" i="10" s="1"/>
  <c r="H25" i="10" s="1"/>
  <c r="F17" i="10"/>
  <c r="G17" i="10" s="1"/>
  <c r="H17" i="10" s="1"/>
  <c r="K17" i="10" s="1"/>
  <c r="N17" i="10" s="1"/>
  <c r="Q17" i="10" s="1"/>
  <c r="T17" i="10" s="1"/>
  <c r="W17" i="10" s="1"/>
  <c r="Z17" i="10" s="1"/>
  <c r="AC17" i="10" s="1"/>
  <c r="AF17" i="10" s="1"/>
  <c r="F9" i="10"/>
  <c r="G9" i="10" s="1"/>
  <c r="H9" i="10" s="1"/>
  <c r="K9" i="10" s="1"/>
  <c r="N9" i="10" s="1"/>
  <c r="Q9" i="10" s="1"/>
  <c r="T9" i="10" s="1"/>
  <c r="W9" i="10" s="1"/>
  <c r="Z9" i="10" s="1"/>
  <c r="AC9" i="10" s="1"/>
  <c r="AF9" i="10" s="1"/>
  <c r="F19" i="10"/>
  <c r="G19" i="10" s="1"/>
  <c r="H19" i="10" s="1"/>
  <c r="F32" i="10"/>
  <c r="G32" i="10" s="1"/>
  <c r="H32" i="10" s="1"/>
  <c r="K32" i="10" s="1"/>
  <c r="N32" i="10" s="1"/>
  <c r="Q32" i="10" s="1"/>
  <c r="T32" i="10" s="1"/>
  <c r="W32" i="10" s="1"/>
  <c r="Z32" i="10" s="1"/>
  <c r="AC32" i="10" s="1"/>
  <c r="AF32" i="10" s="1"/>
  <c r="F24" i="10"/>
  <c r="G24" i="10" s="1"/>
  <c r="H24" i="10" s="1"/>
  <c r="F16" i="10"/>
  <c r="G16" i="10" s="1"/>
  <c r="H16" i="10" s="1"/>
  <c r="K16" i="10" s="1"/>
  <c r="N16" i="10" s="1"/>
  <c r="Q16" i="10" s="1"/>
  <c r="T16" i="10" s="1"/>
  <c r="W16" i="10" s="1"/>
  <c r="Z16" i="10" s="1"/>
  <c r="AC16" i="10" s="1"/>
  <c r="AF16" i="10" s="1"/>
  <c r="F8" i="10"/>
  <c r="G8" i="10" s="1"/>
  <c r="H8" i="10" s="1"/>
  <c r="K8" i="10" s="1"/>
  <c r="N8" i="10" s="1"/>
  <c r="Q8" i="10" s="1"/>
  <c r="T8" i="10" s="1"/>
  <c r="W8" i="10" s="1"/>
  <c r="Z8" i="10" s="1"/>
  <c r="AC8" i="10" s="1"/>
  <c r="AF8" i="10" s="1"/>
  <c r="F31" i="10"/>
  <c r="G31" i="10" s="1"/>
  <c r="H31" i="10" s="1"/>
  <c r="F23" i="10"/>
  <c r="G23" i="10" s="1"/>
  <c r="H23" i="10" s="1"/>
  <c r="K23" i="10" s="1"/>
  <c r="N23" i="10" s="1"/>
  <c r="Q23" i="10" s="1"/>
  <c r="T23" i="10" s="1"/>
  <c r="W23" i="10" s="1"/>
  <c r="Z23" i="10" s="1"/>
  <c r="AC23" i="10" s="1"/>
  <c r="AF23" i="10" s="1"/>
  <c r="F15" i="10"/>
  <c r="G15" i="10" s="1"/>
  <c r="H15" i="10" s="1"/>
  <c r="K15" i="10" s="1"/>
  <c r="N15" i="10" s="1"/>
  <c r="Q15" i="10" s="1"/>
  <c r="T15" i="10" s="1"/>
  <c r="W15" i="10" s="1"/>
  <c r="Z15" i="10" s="1"/>
  <c r="AC15" i="10" s="1"/>
  <c r="AF15" i="10" s="1"/>
  <c r="F7" i="10"/>
  <c r="G7" i="10" s="1"/>
  <c r="H7" i="10" s="1"/>
  <c r="K7" i="10" s="1"/>
  <c r="N7" i="10" s="1"/>
  <c r="Q7" i="10" s="1"/>
  <c r="T7" i="10" s="1"/>
  <c r="W7" i="10" s="1"/>
  <c r="Z7" i="10" s="1"/>
  <c r="AC7" i="10" s="1"/>
  <c r="AF7" i="10" s="1"/>
  <c r="F30" i="10"/>
  <c r="G30" i="10" s="1"/>
  <c r="H30" i="10" s="1"/>
  <c r="K30" i="10" s="1"/>
  <c r="N30" i="10" s="1"/>
  <c r="Q30" i="10" s="1"/>
  <c r="T30" i="10" s="1"/>
  <c r="W30" i="10" s="1"/>
  <c r="Z30" i="10" s="1"/>
  <c r="AC30" i="10" s="1"/>
  <c r="AF30" i="10" s="1"/>
  <c r="F14" i="10"/>
  <c r="G14" i="10" s="1"/>
  <c r="H14" i="10" s="1"/>
  <c r="K14" i="10" s="1"/>
  <c r="N14" i="10" s="1"/>
  <c r="Q14" i="10" s="1"/>
  <c r="T14" i="10" s="1"/>
  <c r="W14" i="10" s="1"/>
  <c r="Z14" i="10" s="1"/>
  <c r="AC14" i="10" s="1"/>
  <c r="AF14" i="10" s="1"/>
  <c r="F22" i="10"/>
  <c r="G22" i="10" s="1"/>
  <c r="H22" i="10" s="1"/>
  <c r="K22" i="10" s="1"/>
  <c r="N22" i="10" s="1"/>
  <c r="Q22" i="10" s="1"/>
  <c r="T22" i="10" s="1"/>
  <c r="W22" i="10" s="1"/>
  <c r="Z22" i="10" s="1"/>
  <c r="AC22" i="10" s="1"/>
  <c r="AF22" i="10" s="1"/>
  <c r="F29" i="10"/>
  <c r="G29" i="10" s="1"/>
  <c r="H29" i="10" s="1"/>
  <c r="F21" i="10"/>
  <c r="G21" i="10" s="1"/>
  <c r="H21" i="10" s="1"/>
  <c r="F13" i="10"/>
  <c r="G13" i="10" s="1"/>
  <c r="H13" i="10" s="1"/>
  <c r="K13" i="10" s="1"/>
  <c r="N13" i="10" s="1"/>
  <c r="Q13" i="10" s="1"/>
  <c r="T13" i="10" s="1"/>
  <c r="W13" i="10" s="1"/>
  <c r="Z13" i="10" s="1"/>
  <c r="AC13" i="10" s="1"/>
  <c r="AF13" i="10" s="1"/>
  <c r="F28" i="10"/>
  <c r="G28" i="10" s="1"/>
  <c r="H28" i="10" s="1"/>
  <c r="F20" i="10"/>
  <c r="G20" i="10" s="1"/>
  <c r="H20" i="10" s="1"/>
  <c r="K20" i="10" s="1"/>
  <c r="N20" i="10" s="1"/>
  <c r="Q20" i="10" s="1"/>
  <c r="T20" i="10" s="1"/>
  <c r="W20" i="10" s="1"/>
  <c r="Z20" i="10" s="1"/>
  <c r="AC20" i="10" s="1"/>
  <c r="AF20" i="10" s="1"/>
  <c r="F12" i="10"/>
  <c r="G12" i="10" s="1"/>
  <c r="H12" i="10" s="1"/>
  <c r="K12" i="10" s="1"/>
  <c r="N12" i="10" s="1"/>
  <c r="Q12" i="10" s="1"/>
  <c r="T12" i="10" s="1"/>
  <c r="W12" i="10" s="1"/>
  <c r="Z12" i="10" s="1"/>
  <c r="AC12" i="10" s="1"/>
  <c r="AF12" i="10" s="1"/>
  <c r="F27" i="10"/>
  <c r="G27" i="10" s="1"/>
  <c r="H27" i="10" s="1"/>
  <c r="K27" i="10" s="1"/>
  <c r="N27" i="10" s="1"/>
  <c r="Q27" i="10" s="1"/>
  <c r="T27" i="10" s="1"/>
  <c r="W27" i="10" s="1"/>
  <c r="Z27" i="10" s="1"/>
  <c r="AC27" i="10" s="1"/>
  <c r="AF27" i="10" s="1"/>
  <c r="F11" i="10"/>
  <c r="G11" i="10" s="1"/>
  <c r="H11" i="10" s="1"/>
  <c r="K11" i="10" s="1"/>
  <c r="N11" i="10" s="1"/>
  <c r="Q11" i="10" s="1"/>
  <c r="T11" i="10" s="1"/>
  <c r="W11" i="10" s="1"/>
  <c r="Z11" i="10" s="1"/>
  <c r="AC11" i="10" s="1"/>
  <c r="AF11" i="10" s="1"/>
  <c r="G12" i="3"/>
  <c r="J13" i="2"/>
  <c r="J12" i="2"/>
  <c r="J11" i="2"/>
  <c r="J16" i="2"/>
  <c r="J18" i="2"/>
  <c r="G20" i="2"/>
  <c r="H20" i="2" s="1"/>
  <c r="G19" i="2"/>
  <c r="H19" i="2" s="1"/>
  <c r="J20" i="2"/>
  <c r="J19" i="2"/>
  <c r="G18" i="2"/>
  <c r="H18" i="2" s="1"/>
  <c r="G16" i="2"/>
  <c r="H16" i="2" s="1"/>
  <c r="G15" i="2"/>
  <c r="H15" i="2" s="1"/>
  <c r="G10" i="2"/>
  <c r="H10" i="2" s="1"/>
  <c r="G14" i="2"/>
  <c r="H14" i="2" s="1"/>
  <c r="G17" i="2"/>
  <c r="H17" i="2" s="1"/>
  <c r="G21" i="2"/>
  <c r="H21" i="2" s="1"/>
  <c r="G13" i="2"/>
  <c r="H13" i="2" s="1"/>
  <c r="G12" i="2"/>
  <c r="H12" i="2" s="1"/>
  <c r="G11" i="2"/>
  <c r="H11" i="2" s="1"/>
  <c r="J17" i="2"/>
  <c r="J15" i="2"/>
  <c r="J21" i="2"/>
  <c r="J10" i="2"/>
  <c r="G11" i="3"/>
  <c r="H11" i="3"/>
  <c r="I11" i="3" s="1"/>
  <c r="J11" i="3" s="1"/>
  <c r="K11" i="3" s="1"/>
  <c r="L11" i="3" s="1"/>
  <c r="M11" i="3" s="1"/>
  <c r="N11" i="3" s="1"/>
  <c r="O11" i="3" s="1"/>
  <c r="P11" i="3" s="1"/>
  <c r="Q11" i="3" s="1"/>
  <c r="G15" i="3"/>
  <c r="H15" i="3"/>
  <c r="I15" i="3" s="1"/>
  <c r="J15" i="3" s="1"/>
  <c r="K15" i="3" s="1"/>
  <c r="L15" i="3" s="1"/>
  <c r="M15" i="3" s="1"/>
  <c r="N15" i="3" s="1"/>
  <c r="O15" i="3" s="1"/>
  <c r="P15" i="3" s="1"/>
  <c r="Q15" i="3" s="1"/>
  <c r="G19" i="3"/>
  <c r="F20" i="3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H19" i="3"/>
  <c r="I19" i="3" s="1"/>
  <c r="J19" i="3" s="1"/>
  <c r="K19" i="3" s="1"/>
  <c r="L19" i="3" s="1"/>
  <c r="M19" i="3" s="1"/>
  <c r="N19" i="3" s="1"/>
  <c r="O19" i="3" s="1"/>
  <c r="P19" i="3" s="1"/>
  <c r="Q19" i="3" s="1"/>
  <c r="G10" i="3"/>
  <c r="H13" i="3"/>
  <c r="I13" i="3" s="1"/>
  <c r="J13" i="3" s="1"/>
  <c r="K13" i="3" s="1"/>
  <c r="L13" i="3" s="1"/>
  <c r="M13" i="3" s="1"/>
  <c r="N13" i="3" s="1"/>
  <c r="O13" i="3" s="1"/>
  <c r="P13" i="3" s="1"/>
  <c r="Q13" i="3" s="1"/>
  <c r="G14" i="3"/>
  <c r="H17" i="3"/>
  <c r="G18" i="3"/>
  <c r="H21" i="3"/>
  <c r="I21" i="3" s="1"/>
  <c r="J21" i="3" s="1"/>
  <c r="K21" i="3" s="1"/>
  <c r="L21" i="3" s="1"/>
  <c r="M21" i="3" s="1"/>
  <c r="N21" i="3" s="1"/>
  <c r="O21" i="3" s="1"/>
  <c r="P21" i="3" s="1"/>
  <c r="Q21" i="3" s="1"/>
  <c r="K24" i="10" l="1"/>
  <c r="N24" i="10" s="1"/>
  <c r="Q24" i="10" s="1"/>
  <c r="T24" i="10" s="1"/>
  <c r="W24" i="10" s="1"/>
  <c r="Z24" i="10" s="1"/>
  <c r="AC24" i="10" s="1"/>
  <c r="AF24" i="10" s="1"/>
  <c r="K15" i="2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K20" i="2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K10" i="2"/>
  <c r="K12" i="2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K16" i="2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K21" i="2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K13" i="2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K17" i="2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K14" i="2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K18" i="2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K19" i="2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K11" i="2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K26" i="10"/>
  <c r="N26" i="10" s="1"/>
  <c r="Q26" i="10" s="1"/>
  <c r="T26" i="10" s="1"/>
  <c r="W26" i="10" s="1"/>
  <c r="Z26" i="10" s="1"/>
  <c r="AC26" i="10" s="1"/>
  <c r="AF26" i="10" s="1"/>
  <c r="M32" i="12"/>
  <c r="P32" i="12" s="1"/>
  <c r="S32" i="12" s="1"/>
  <c r="V32" i="12" s="1"/>
  <c r="Y32" i="12" s="1"/>
  <c r="AB32" i="12" s="1"/>
  <c r="AE32" i="12" s="1"/>
  <c r="AH32" i="12" s="1"/>
  <c r="K19" i="10"/>
  <c r="N19" i="10" s="1"/>
  <c r="Q19" i="10" s="1"/>
  <c r="T19" i="10" s="1"/>
  <c r="W19" i="10" s="1"/>
  <c r="Z19" i="10" s="1"/>
  <c r="AC19" i="10" s="1"/>
  <c r="AF19" i="10" s="1"/>
  <c r="M26" i="12"/>
  <c r="P26" i="12" s="1"/>
  <c r="S26" i="12" s="1"/>
  <c r="V26" i="12" s="1"/>
  <c r="Y26" i="12" s="1"/>
  <c r="AB26" i="12" s="1"/>
  <c r="AE26" i="12" s="1"/>
  <c r="AH26" i="12" s="1"/>
  <c r="M20" i="12"/>
  <c r="P20" i="12" s="1"/>
  <c r="S20" i="12" s="1"/>
  <c r="V20" i="12" s="1"/>
  <c r="Y20" i="12" s="1"/>
  <c r="AB20" i="12" s="1"/>
  <c r="AE20" i="12" s="1"/>
  <c r="AH20" i="12" s="1"/>
  <c r="M28" i="12"/>
  <c r="P28" i="12" s="1"/>
  <c r="S28" i="12" s="1"/>
  <c r="V28" i="12" s="1"/>
  <c r="Y28" i="12" s="1"/>
  <c r="AB28" i="12" s="1"/>
  <c r="AE28" i="12" s="1"/>
  <c r="AH28" i="12" s="1"/>
  <c r="K21" i="10"/>
  <c r="N21" i="10" s="1"/>
  <c r="Q21" i="10" s="1"/>
  <c r="T21" i="10" s="1"/>
  <c r="W21" i="10" s="1"/>
  <c r="Z21" i="10" s="1"/>
  <c r="AC21" i="10" s="1"/>
  <c r="AF21" i="10" s="1"/>
  <c r="K31" i="10"/>
  <c r="N31" i="10" s="1"/>
  <c r="Q31" i="10" s="1"/>
  <c r="T31" i="10" s="1"/>
  <c r="W31" i="10" s="1"/>
  <c r="Z31" i="10" s="1"/>
  <c r="AC31" i="10" s="1"/>
  <c r="AF31" i="10" s="1"/>
  <c r="K25" i="10"/>
  <c r="N25" i="10" s="1"/>
  <c r="Q25" i="10" s="1"/>
  <c r="T25" i="10" s="1"/>
  <c r="W25" i="10" s="1"/>
  <c r="Z25" i="10" s="1"/>
  <c r="AC25" i="10" s="1"/>
  <c r="AF25" i="10" s="1"/>
  <c r="G20" i="3"/>
  <c r="K28" i="10"/>
  <c r="N28" i="10" s="1"/>
  <c r="Q28" i="10" s="1"/>
  <c r="T28" i="10" s="1"/>
  <c r="W28" i="10" s="1"/>
  <c r="Z28" i="10" s="1"/>
  <c r="AC28" i="10" s="1"/>
  <c r="AF28" i="10" s="1"/>
  <c r="K29" i="10"/>
  <c r="N29" i="10" s="1"/>
  <c r="Q29" i="10" s="1"/>
  <c r="T29" i="10" s="1"/>
  <c r="W29" i="10" s="1"/>
  <c r="Z29" i="10" s="1"/>
  <c r="AC29" i="10" s="1"/>
  <c r="AF29" i="10" s="1"/>
  <c r="K33" i="10"/>
  <c r="N33" i="10" s="1"/>
  <c r="Q33" i="10" s="1"/>
  <c r="T33" i="10" s="1"/>
  <c r="W33" i="10" s="1"/>
  <c r="Z33" i="10" s="1"/>
  <c r="AC33" i="10" s="1"/>
  <c r="AF33" i="10" s="1"/>
  <c r="M25" i="12"/>
  <c r="P25" i="12" s="1"/>
  <c r="S25" i="12" s="1"/>
  <c r="V25" i="12" s="1"/>
  <c r="Y25" i="12" s="1"/>
  <c r="AB25" i="12" s="1"/>
  <c r="AE25" i="12" s="1"/>
  <c r="AH25" i="12" s="1"/>
  <c r="M27" i="12"/>
  <c r="P27" i="12" s="1"/>
  <c r="S27" i="12" s="1"/>
  <c r="V27" i="12" s="1"/>
  <c r="Y27" i="12" s="1"/>
  <c r="AB27" i="12" s="1"/>
  <c r="AE27" i="12" s="1"/>
  <c r="AH27" i="12" s="1"/>
  <c r="F33" i="8"/>
  <c r="G33" i="8" s="1"/>
  <c r="H33" i="8" s="1"/>
  <c r="F32" i="8"/>
  <c r="G32" i="8" s="1"/>
  <c r="H32" i="8" s="1"/>
  <c r="F31" i="8"/>
  <c r="G31" i="8" s="1"/>
  <c r="H31" i="8" s="1"/>
  <c r="F30" i="8"/>
  <c r="G30" i="8" s="1"/>
  <c r="H30" i="8" s="1"/>
  <c r="F22" i="8"/>
  <c r="G22" i="8" s="1"/>
  <c r="H22" i="8" s="1"/>
  <c r="F14" i="8"/>
  <c r="G14" i="8" s="1"/>
  <c r="H14" i="8" s="1"/>
  <c r="K14" i="8" s="1"/>
  <c r="N14" i="8" s="1"/>
  <c r="Q14" i="8" s="1"/>
  <c r="T14" i="8" s="1"/>
  <c r="W14" i="8" s="1"/>
  <c r="Z14" i="8" s="1"/>
  <c r="AC14" i="8" s="1"/>
  <c r="AF14" i="8" s="1"/>
  <c r="F29" i="8"/>
  <c r="G29" i="8" s="1"/>
  <c r="H29" i="8" s="1"/>
  <c r="F21" i="8"/>
  <c r="G21" i="8" s="1"/>
  <c r="H21" i="8" s="1"/>
  <c r="F13" i="8"/>
  <c r="G13" i="8" s="1"/>
  <c r="H13" i="8" s="1"/>
  <c r="K13" i="8" s="1"/>
  <c r="N13" i="8" s="1"/>
  <c r="Q13" i="8" s="1"/>
  <c r="T13" i="8" s="1"/>
  <c r="W13" i="8" s="1"/>
  <c r="Z13" i="8" s="1"/>
  <c r="AC13" i="8" s="1"/>
  <c r="AF13" i="8" s="1"/>
  <c r="F8" i="8"/>
  <c r="G8" i="8" s="1"/>
  <c r="H8" i="8" s="1"/>
  <c r="K8" i="8" s="1"/>
  <c r="N8" i="8" s="1"/>
  <c r="Q8" i="8" s="1"/>
  <c r="T8" i="8" s="1"/>
  <c r="W8" i="8" s="1"/>
  <c r="Z8" i="8" s="1"/>
  <c r="AC8" i="8" s="1"/>
  <c r="AF8" i="8" s="1"/>
  <c r="F28" i="8"/>
  <c r="G28" i="8" s="1"/>
  <c r="H28" i="8" s="1"/>
  <c r="F20" i="8"/>
  <c r="G20" i="8" s="1"/>
  <c r="H20" i="8" s="1"/>
  <c r="F12" i="8"/>
  <c r="G12" i="8" s="1"/>
  <c r="H12" i="8" s="1"/>
  <c r="K12" i="8" s="1"/>
  <c r="N12" i="8" s="1"/>
  <c r="Q12" i="8" s="1"/>
  <c r="T12" i="8" s="1"/>
  <c r="W12" i="8" s="1"/>
  <c r="Z12" i="8" s="1"/>
  <c r="AC12" i="8" s="1"/>
  <c r="AF12" i="8" s="1"/>
  <c r="F9" i="8"/>
  <c r="G9" i="8" s="1"/>
  <c r="H9" i="8" s="1"/>
  <c r="K9" i="8" s="1"/>
  <c r="N9" i="8" s="1"/>
  <c r="Q9" i="8" s="1"/>
  <c r="T9" i="8" s="1"/>
  <c r="W9" i="8" s="1"/>
  <c r="Z9" i="8" s="1"/>
  <c r="AC9" i="8" s="1"/>
  <c r="AF9" i="8" s="1"/>
  <c r="F23" i="8"/>
  <c r="G23" i="8" s="1"/>
  <c r="H23" i="8" s="1"/>
  <c r="K23" i="8" s="1"/>
  <c r="N23" i="8" s="1"/>
  <c r="Q23" i="8" s="1"/>
  <c r="T23" i="8" s="1"/>
  <c r="W23" i="8" s="1"/>
  <c r="Z23" i="8" s="1"/>
  <c r="AC23" i="8" s="1"/>
  <c r="AF23" i="8" s="1"/>
  <c r="F27" i="8"/>
  <c r="G27" i="8" s="1"/>
  <c r="H27" i="8" s="1"/>
  <c r="F19" i="8"/>
  <c r="G19" i="8" s="1"/>
  <c r="H19" i="8" s="1"/>
  <c r="F11" i="8"/>
  <c r="G11" i="8" s="1"/>
  <c r="H11" i="8" s="1"/>
  <c r="K11" i="8" s="1"/>
  <c r="N11" i="8" s="1"/>
  <c r="Q11" i="8" s="1"/>
  <c r="T11" i="8" s="1"/>
  <c r="W11" i="8" s="1"/>
  <c r="Z11" i="8" s="1"/>
  <c r="AC11" i="8" s="1"/>
  <c r="AF11" i="8" s="1"/>
  <c r="F17" i="8"/>
  <c r="G17" i="8" s="1"/>
  <c r="H17" i="8" s="1"/>
  <c r="K17" i="8" s="1"/>
  <c r="N17" i="8" s="1"/>
  <c r="Q17" i="8" s="1"/>
  <c r="T17" i="8" s="1"/>
  <c r="W17" i="8" s="1"/>
  <c r="Z17" i="8" s="1"/>
  <c r="AC17" i="8" s="1"/>
  <c r="AF17" i="8" s="1"/>
  <c r="F16" i="8"/>
  <c r="G16" i="8" s="1"/>
  <c r="H16" i="8" s="1"/>
  <c r="K16" i="8" s="1"/>
  <c r="N16" i="8" s="1"/>
  <c r="Q16" i="8" s="1"/>
  <c r="T16" i="8" s="1"/>
  <c r="W16" i="8" s="1"/>
  <c r="Z16" i="8" s="1"/>
  <c r="AC16" i="8" s="1"/>
  <c r="AF16" i="8" s="1"/>
  <c r="F7" i="8"/>
  <c r="G7" i="8" s="1"/>
  <c r="H7" i="8" s="1"/>
  <c r="K7" i="8" s="1"/>
  <c r="N7" i="8" s="1"/>
  <c r="Q7" i="8" s="1"/>
  <c r="T7" i="8" s="1"/>
  <c r="W7" i="8" s="1"/>
  <c r="Z7" i="8" s="1"/>
  <c r="AC7" i="8" s="1"/>
  <c r="AF7" i="8" s="1"/>
  <c r="F26" i="8"/>
  <c r="G26" i="8" s="1"/>
  <c r="H26" i="8" s="1"/>
  <c r="F18" i="8"/>
  <c r="G18" i="8" s="1"/>
  <c r="H18" i="8" s="1"/>
  <c r="K18" i="8" s="1"/>
  <c r="N18" i="8" s="1"/>
  <c r="Q18" i="8" s="1"/>
  <c r="T18" i="8" s="1"/>
  <c r="W18" i="8" s="1"/>
  <c r="Z18" i="8" s="1"/>
  <c r="AC18" i="8" s="1"/>
  <c r="AF18" i="8" s="1"/>
  <c r="F10" i="8"/>
  <c r="G10" i="8" s="1"/>
  <c r="H10" i="8" s="1"/>
  <c r="K10" i="8" s="1"/>
  <c r="N10" i="8" s="1"/>
  <c r="Q10" i="8" s="1"/>
  <c r="T10" i="8" s="1"/>
  <c r="W10" i="8" s="1"/>
  <c r="Z10" i="8" s="1"/>
  <c r="AC10" i="8" s="1"/>
  <c r="AF10" i="8" s="1"/>
  <c r="F25" i="8"/>
  <c r="G25" i="8" s="1"/>
  <c r="H25" i="8" s="1"/>
  <c r="F24" i="8"/>
  <c r="G24" i="8" s="1"/>
  <c r="H24" i="8" s="1"/>
  <c r="F15" i="8"/>
  <c r="G15" i="8" s="1"/>
  <c r="H15" i="8" s="1"/>
  <c r="K15" i="8" s="1"/>
  <c r="N15" i="8" s="1"/>
  <c r="Q15" i="8" s="1"/>
  <c r="T15" i="8" s="1"/>
  <c r="W15" i="8" s="1"/>
  <c r="Z15" i="8" s="1"/>
  <c r="AC15" i="8" s="1"/>
  <c r="AF15" i="8" s="1"/>
  <c r="F15" i="5"/>
  <c r="G15" i="5" s="1"/>
  <c r="H15" i="5" s="1"/>
  <c r="K15" i="5" s="1"/>
  <c r="N15" i="5" s="1"/>
  <c r="Q15" i="5" s="1"/>
  <c r="T15" i="5" s="1"/>
  <c r="W15" i="5" s="1"/>
  <c r="Z15" i="5" s="1"/>
  <c r="AC15" i="5" s="1"/>
  <c r="AF15" i="5" s="1"/>
  <c r="F8" i="5"/>
  <c r="G8" i="5" s="1"/>
  <c r="H8" i="5" s="1"/>
  <c r="K8" i="5" s="1"/>
  <c r="N8" i="5" s="1"/>
  <c r="Q8" i="5" s="1"/>
  <c r="T8" i="5" s="1"/>
  <c r="W8" i="5" s="1"/>
  <c r="Z8" i="5" s="1"/>
  <c r="AC8" i="5" s="1"/>
  <c r="AF8" i="5" s="1"/>
  <c r="F16" i="5"/>
  <c r="G16" i="5" s="1"/>
  <c r="H16" i="5" s="1"/>
  <c r="K16" i="5" s="1"/>
  <c r="N16" i="5" s="1"/>
  <c r="Q16" i="5" s="1"/>
  <c r="T16" i="5" s="1"/>
  <c r="W16" i="5" s="1"/>
  <c r="Z16" i="5" s="1"/>
  <c r="AC16" i="5" s="1"/>
  <c r="AF16" i="5" s="1"/>
  <c r="F9" i="5"/>
  <c r="G9" i="5" s="1"/>
  <c r="H9" i="5" s="1"/>
  <c r="K9" i="5" s="1"/>
  <c r="N9" i="5" s="1"/>
  <c r="Q9" i="5" s="1"/>
  <c r="T9" i="5" s="1"/>
  <c r="W9" i="5" s="1"/>
  <c r="Z9" i="5" s="1"/>
  <c r="AC9" i="5" s="1"/>
  <c r="AF9" i="5" s="1"/>
  <c r="F17" i="5"/>
  <c r="G17" i="5" s="1"/>
  <c r="H17" i="5" s="1"/>
  <c r="K17" i="5" s="1"/>
  <c r="N17" i="5" s="1"/>
  <c r="Q17" i="5" s="1"/>
  <c r="T17" i="5" s="1"/>
  <c r="W17" i="5" s="1"/>
  <c r="Z17" i="5" s="1"/>
  <c r="AC17" i="5" s="1"/>
  <c r="AF17" i="5" s="1"/>
  <c r="F10" i="5"/>
  <c r="G10" i="5" s="1"/>
  <c r="H10" i="5" s="1"/>
  <c r="K10" i="5" s="1"/>
  <c r="N10" i="5" s="1"/>
  <c r="Q10" i="5" s="1"/>
  <c r="T10" i="5" s="1"/>
  <c r="W10" i="5" s="1"/>
  <c r="Z10" i="5" s="1"/>
  <c r="AC10" i="5" s="1"/>
  <c r="AF10" i="5" s="1"/>
  <c r="F18" i="5"/>
  <c r="G18" i="5" s="1"/>
  <c r="H18" i="5" s="1"/>
  <c r="K18" i="5" s="1"/>
  <c r="N18" i="5" s="1"/>
  <c r="Q18" i="5" s="1"/>
  <c r="T18" i="5" s="1"/>
  <c r="W18" i="5" s="1"/>
  <c r="Z18" i="5" s="1"/>
  <c r="AC18" i="5" s="1"/>
  <c r="AF18" i="5" s="1"/>
  <c r="F11" i="5"/>
  <c r="G11" i="5" s="1"/>
  <c r="H11" i="5" s="1"/>
  <c r="K11" i="5" s="1"/>
  <c r="N11" i="5" s="1"/>
  <c r="Q11" i="5" s="1"/>
  <c r="T11" i="5" s="1"/>
  <c r="W11" i="5" s="1"/>
  <c r="Z11" i="5" s="1"/>
  <c r="AC11" i="5" s="1"/>
  <c r="AF11" i="5" s="1"/>
  <c r="F7" i="5"/>
  <c r="G7" i="5" s="1"/>
  <c r="H7" i="5" s="1"/>
  <c r="K7" i="5" s="1"/>
  <c r="N7" i="5" s="1"/>
  <c r="Q7" i="5" s="1"/>
  <c r="T7" i="5" s="1"/>
  <c r="W7" i="5" s="1"/>
  <c r="Z7" i="5" s="1"/>
  <c r="AC7" i="5" s="1"/>
  <c r="AF7" i="5" s="1"/>
  <c r="F12" i="5"/>
  <c r="G12" i="5" s="1"/>
  <c r="H12" i="5" s="1"/>
  <c r="K12" i="5" s="1"/>
  <c r="N12" i="5" s="1"/>
  <c r="Q12" i="5" s="1"/>
  <c r="T12" i="5" s="1"/>
  <c r="W12" i="5" s="1"/>
  <c r="Z12" i="5" s="1"/>
  <c r="AC12" i="5" s="1"/>
  <c r="AF12" i="5" s="1"/>
  <c r="F13" i="5"/>
  <c r="G13" i="5" s="1"/>
  <c r="H13" i="5" s="1"/>
  <c r="K13" i="5" s="1"/>
  <c r="N13" i="5" s="1"/>
  <c r="Q13" i="5" s="1"/>
  <c r="T13" i="5" s="1"/>
  <c r="W13" i="5" s="1"/>
  <c r="Z13" i="5" s="1"/>
  <c r="AC13" i="5" s="1"/>
  <c r="AF13" i="5" s="1"/>
  <c r="F14" i="5"/>
  <c r="G14" i="5" s="1"/>
  <c r="H14" i="5" s="1"/>
  <c r="K14" i="5" s="1"/>
  <c r="N14" i="5" s="1"/>
  <c r="Q14" i="5" s="1"/>
  <c r="T14" i="5" s="1"/>
  <c r="W14" i="5" s="1"/>
  <c r="Z14" i="5" s="1"/>
  <c r="AC14" i="5" s="1"/>
  <c r="AF14" i="5" s="1"/>
  <c r="I17" i="3"/>
  <c r="H23" i="3"/>
  <c r="K25" i="8" l="1"/>
  <c r="N25" i="8" s="1"/>
  <c r="Q25" i="8" s="1"/>
  <c r="T25" i="8" s="1"/>
  <c r="W25" i="8" s="1"/>
  <c r="Z25" i="8" s="1"/>
  <c r="AC25" i="8" s="1"/>
  <c r="AF25" i="8" s="1"/>
  <c r="K33" i="8"/>
  <c r="N33" i="8" s="1"/>
  <c r="Q33" i="8" s="1"/>
  <c r="T33" i="8" s="1"/>
  <c r="W33" i="8" s="1"/>
  <c r="Z33" i="8" s="1"/>
  <c r="AC33" i="8" s="1"/>
  <c r="AF33" i="8" s="1"/>
  <c r="K28" i="8"/>
  <c r="N28" i="8" s="1"/>
  <c r="Q28" i="8" s="1"/>
  <c r="T28" i="8" s="1"/>
  <c r="W28" i="8" s="1"/>
  <c r="Z28" i="8" s="1"/>
  <c r="AC28" i="8" s="1"/>
  <c r="AF28" i="8" s="1"/>
  <c r="K31" i="8"/>
  <c r="N31" i="8" s="1"/>
  <c r="Q31" i="8" s="1"/>
  <c r="T31" i="8" s="1"/>
  <c r="W31" i="8" s="1"/>
  <c r="Z31" i="8" s="1"/>
  <c r="AC31" i="8" s="1"/>
  <c r="AF31" i="8" s="1"/>
  <c r="K19" i="8"/>
  <c r="N19" i="8" s="1"/>
  <c r="Q19" i="8" s="1"/>
  <c r="T19" i="8" s="1"/>
  <c r="W19" i="8" s="1"/>
  <c r="Z19" i="8" s="1"/>
  <c r="AC19" i="8" s="1"/>
  <c r="AF19" i="8" s="1"/>
  <c r="K26" i="8"/>
  <c r="N26" i="8" s="1"/>
  <c r="Q26" i="8" s="1"/>
  <c r="T26" i="8" s="1"/>
  <c r="W26" i="8" s="1"/>
  <c r="Z26" i="8" s="1"/>
  <c r="AC26" i="8" s="1"/>
  <c r="AF26" i="8" s="1"/>
  <c r="K24" i="8"/>
  <c r="N24" i="8" s="1"/>
  <c r="Q24" i="8" s="1"/>
  <c r="T24" i="8" s="1"/>
  <c r="W24" i="8" s="1"/>
  <c r="Z24" i="8" s="1"/>
  <c r="AC24" i="8" s="1"/>
  <c r="AF24" i="8" s="1"/>
  <c r="K27" i="8"/>
  <c r="N27" i="8" s="1"/>
  <c r="Q27" i="8" s="1"/>
  <c r="T27" i="8" s="1"/>
  <c r="W27" i="8" s="1"/>
  <c r="Z27" i="8" s="1"/>
  <c r="AC27" i="8" s="1"/>
  <c r="AF27" i="8" s="1"/>
  <c r="K21" i="8"/>
  <c r="N21" i="8" s="1"/>
  <c r="Q21" i="8" s="1"/>
  <c r="T21" i="8" s="1"/>
  <c r="W21" i="8" s="1"/>
  <c r="Z21" i="8" s="1"/>
  <c r="AC21" i="8" s="1"/>
  <c r="AF21" i="8" s="1"/>
  <c r="K29" i="8"/>
  <c r="N29" i="8" s="1"/>
  <c r="Q29" i="8" s="1"/>
  <c r="T29" i="8" s="1"/>
  <c r="W29" i="8" s="1"/>
  <c r="Z29" i="8" s="1"/>
  <c r="AC29" i="8" s="1"/>
  <c r="AF29" i="8" s="1"/>
  <c r="K22" i="8"/>
  <c r="N22" i="8" s="1"/>
  <c r="Q22" i="8" s="1"/>
  <c r="T22" i="8" s="1"/>
  <c r="W22" i="8" s="1"/>
  <c r="Z22" i="8" s="1"/>
  <c r="AC22" i="8" s="1"/>
  <c r="AF22" i="8" s="1"/>
  <c r="K20" i="8"/>
  <c r="N20" i="8" s="1"/>
  <c r="Q20" i="8" s="1"/>
  <c r="T20" i="8" s="1"/>
  <c r="W20" i="8" s="1"/>
  <c r="Z20" i="8" s="1"/>
  <c r="AC20" i="8" s="1"/>
  <c r="AF20" i="8" s="1"/>
  <c r="K30" i="8"/>
  <c r="N30" i="8" s="1"/>
  <c r="Q30" i="8" s="1"/>
  <c r="T30" i="8" s="1"/>
  <c r="W30" i="8" s="1"/>
  <c r="Z30" i="8" s="1"/>
  <c r="AC30" i="8" s="1"/>
  <c r="AF30" i="8" s="1"/>
  <c r="K32" i="8"/>
  <c r="N32" i="8" s="1"/>
  <c r="Q32" i="8" s="1"/>
  <c r="T32" i="8" s="1"/>
  <c r="W32" i="8" s="1"/>
  <c r="Z32" i="8" s="1"/>
  <c r="AC32" i="8" s="1"/>
  <c r="AF32" i="8" s="1"/>
  <c r="L10" i="2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J17" i="3"/>
  <c r="I23" i="3"/>
  <c r="K17" i="3" l="1"/>
  <c r="J23" i="3"/>
  <c r="L17" i="3" l="1"/>
  <c r="K23" i="3"/>
  <c r="M17" i="3" l="1"/>
  <c r="L23" i="3"/>
  <c r="N17" i="3" l="1"/>
  <c r="M23" i="3"/>
  <c r="O17" i="3" l="1"/>
  <c r="N23" i="3"/>
  <c r="P17" i="3" l="1"/>
  <c r="O23" i="3"/>
  <c r="Q17" i="3" l="1"/>
  <c r="Q23" i="3" s="1"/>
  <c r="P23" i="3"/>
</calcChain>
</file>

<file path=xl/sharedStrings.xml><?xml version="1.0" encoding="utf-8"?>
<sst xmlns="http://schemas.openxmlformats.org/spreadsheetml/2006/main" count="1677" uniqueCount="305">
  <si>
    <r>
      <t xml:space="preserve">PROJECTION DES DONNEES STATISTIQUES DE 2014 A 2030 PAR LA METHODE DE TAMA </t>
    </r>
    <r>
      <rPr>
        <b/>
        <sz val="8"/>
        <color rgb="FF000000"/>
        <rFont val="Arial Narrow"/>
        <family val="2"/>
      </rPr>
      <t>(</t>
    </r>
    <r>
      <rPr>
        <b/>
        <u/>
        <sz val="11"/>
        <color theme="1"/>
        <rFont val="Calibri"/>
        <family val="2"/>
        <scheme val="minor"/>
      </rPr>
      <t>taux d’accroissement annuel moyen)</t>
    </r>
  </si>
  <si>
    <t>(2017/2018)-(2014/2014)=n</t>
  </si>
  <si>
    <t>n=2018-2014=2017-2014</t>
  </si>
  <si>
    <t>Ecoles</t>
  </si>
  <si>
    <t>Classes</t>
  </si>
  <si>
    <t>Elèves</t>
  </si>
  <si>
    <t>Enseignants</t>
  </si>
  <si>
    <t>1/n=</t>
  </si>
  <si>
    <t>1/n=1/3</t>
  </si>
  <si>
    <t>Pré-primaire</t>
  </si>
  <si>
    <t>Primaire</t>
  </si>
  <si>
    <t>Secondaire</t>
  </si>
  <si>
    <t>Valeur d'arrivée</t>
  </si>
  <si>
    <t>Pt+1=Valeur d'arrivée</t>
  </si>
  <si>
    <t>Valeur de départ</t>
  </si>
  <si>
    <t>Pt=Valeur de départ</t>
  </si>
  <si>
    <t>A l'aide de la Calculettre Scientifique</t>
  </si>
  <si>
    <t>(Valeur d'arrivée)/(Valeur de départ)=</t>
  </si>
  <si>
    <t>(Pt+1)/Pt=</t>
  </si>
  <si>
    <t>W0,961733347</t>
  </si>
  <si>
    <t xml:space="preserve"> (Pt+1)/Pt l'exposant 1/n</t>
  </si>
  <si>
    <t>si en % alors X100</t>
  </si>
  <si>
    <t>TAMA=</t>
  </si>
  <si>
    <t xml:space="preserve"> TAMA + 1 =</t>
  </si>
  <si>
    <t>la 1ère année de projection</t>
  </si>
  <si>
    <t>Pt X (TAMA + 1) =</t>
  </si>
  <si>
    <t>Données Réelles</t>
  </si>
  <si>
    <t>ANNUAIRE 2014-2015</t>
  </si>
  <si>
    <t>13.545</t>
  </si>
  <si>
    <t>388.197</t>
  </si>
  <si>
    <t>223.547</t>
  </si>
  <si>
    <t>338.668</t>
  </si>
  <si>
    <t>14.301.438</t>
  </si>
  <si>
    <t>4.576.311</t>
  </si>
  <si>
    <t>14.543</t>
  </si>
  <si>
    <t>414.580</t>
  </si>
  <si>
    <t>324.324</t>
  </si>
  <si>
    <t>1ère année de Projection</t>
  </si>
  <si>
    <t>Projection</t>
  </si>
  <si>
    <t>2015-2016</t>
  </si>
  <si>
    <t>2016-2017</t>
  </si>
  <si>
    <t>ANNUAIRE 2017-2018</t>
  </si>
  <si>
    <t>2018-2019</t>
  </si>
  <si>
    <t>2019-2020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</si>
  <si>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</si>
  <si>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</si>
  <si>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</si>
  <si>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</si>
  <si>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</si>
  <si>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</si>
  <si>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</si>
  <si>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</si>
  <si>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</si>
  <si>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</si>
  <si>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</si>
  <si>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2020-2034</t>
  </si>
  <si>
    <t>2020-2035</t>
  </si>
  <si>
    <t>n=(année d'arrivée)-(année de départ):</t>
  </si>
  <si>
    <t>1/n=1 sur indice</t>
  </si>
  <si>
    <t>n=2</t>
  </si>
  <si>
    <t>PT+1</t>
  </si>
  <si>
    <t>PT</t>
  </si>
  <si>
    <t>ENTRE 2017-2018 ET 2019-2020</t>
  </si>
  <si>
    <t>Formule = (Py/Px)(1/n)-1</t>
  </si>
  <si>
    <t>Py= effectifs 2019-2020</t>
  </si>
  <si>
    <t>Px = effectifs 2017-2018</t>
  </si>
  <si>
    <t>n=2, soit 2020-2018</t>
  </si>
  <si>
    <t>2017-2018</t>
  </si>
  <si>
    <t>TAMA</t>
  </si>
  <si>
    <t>ECOLES</t>
  </si>
  <si>
    <t>PRE-PRIMAIRE</t>
  </si>
  <si>
    <t>PRIMAIRE</t>
  </si>
  <si>
    <t>SECONDAIRE</t>
  </si>
  <si>
    <t>CLASSES</t>
  </si>
  <si>
    <t>ELEVES</t>
  </si>
  <si>
    <t>ENSEIGNANTS</t>
  </si>
  <si>
    <t>Coefiscient projection</t>
  </si>
  <si>
    <t>TAMA=Coefiscient proj moins 1</t>
  </si>
  <si>
    <t>PROJECTION DES DONNEES STATISTIQUES DE 2014-2015 A 2025-2026 PAR LA METHODE DE TAMA 
(TAMA= Taux d’Accroissement Annuel Moyen)</t>
  </si>
  <si>
    <t>ANNUAIRE 2019-2020</t>
  </si>
  <si>
    <t>PROJECTION</t>
  </si>
  <si>
    <t>NIVEAU</t>
  </si>
  <si>
    <t>PARAMETRES</t>
  </si>
  <si>
    <t>PROJECTION DES DONNEES STATISTIQUES DE 2019-2020 A 2024-2025 PAR LA METHODE DE TAMA 
(TAMA= Taux d’Accroissement Annuel Moyen)</t>
  </si>
  <si>
    <t>(PT1+1)/PT</t>
  </si>
  <si>
    <t>2014-2015</t>
  </si>
  <si>
    <t>PT (Année de départ)</t>
  </si>
  <si>
    <t>PT+1 (Année d'arrivé)</t>
  </si>
  <si>
    <t>n = coefficient d'accroissement</t>
  </si>
  <si>
    <t>n = (PT+1)-PT = 3</t>
  </si>
  <si>
    <t>1/n = 1/3</t>
  </si>
  <si>
    <t>n=</t>
  </si>
  <si>
    <t>[(PT1+1)/PT]^1/n</t>
  </si>
  <si>
    <t>[(PT1+1)/PT]^1/n-1</t>
  </si>
  <si>
    <t>ENTRE 2014-2015 ET 2017-2018</t>
  </si>
  <si>
    <t>n=3</t>
  </si>
  <si>
    <t xml:space="preserve">Formule = </t>
  </si>
  <si>
    <t xml:space="preserve">PT= Valeur de l'année de départ Exemple :nombre d'école de 2014-2015=4648 </t>
  </si>
  <si>
    <t>PT+1= Valeur de l'année de d'arriver: Exemple :nombre d'école de 2017-2018= 5945</t>
  </si>
  <si>
    <t>TAMA=Taux Annuel Moyen d'Accroissement</t>
  </si>
  <si>
    <t xml:space="preserve">NB: </t>
  </si>
  <si>
    <t>Pour calculer la 1ère année de projection  (2015-2016),  On  mulipliera  Pt x (TAMA + 1).</t>
  </si>
  <si>
    <t xml:space="preserve"> Cependant,  la valeur de 1/n  est  obtenue au moyen d’une calculette scientifique. </t>
  </si>
  <si>
    <t>Pour la suite, on prendra la valeur de l'année precedent (2015-2016)  x (TAMA + 1).</t>
  </si>
  <si>
    <t>Année de départ (PT)</t>
  </si>
  <si>
    <t>Année d'arrivée (PT+1)</t>
  </si>
  <si>
    <t>n</t>
  </si>
  <si>
    <t>Coéf de prj</t>
  </si>
  <si>
    <t>-</t>
  </si>
  <si>
    <t>Projection automatique du Taux d'Accroissemen Annuel Moyen (TAMA)</t>
  </si>
  <si>
    <t>Ecriture modèle 2010-2011</t>
  </si>
  <si>
    <t>ANNEE</t>
  </si>
  <si>
    <t>PARAMETRE</t>
  </si>
  <si>
    <t>NIVEAU D'ENSEIGNEMENT</t>
  </si>
  <si>
    <t>Paramètres</t>
  </si>
  <si>
    <t>Niveau</t>
  </si>
  <si>
    <t>Sexe</t>
  </si>
  <si>
    <t xml:space="preserve">REGIME DE GESTION </t>
  </si>
  <si>
    <t>Total Public</t>
  </si>
  <si>
    <t>Privé</t>
  </si>
  <si>
    <t>Total général</t>
  </si>
  <si>
    <t>ENC</t>
  </si>
  <si>
    <t>ECC</t>
  </si>
  <si>
    <t>ECP</t>
  </si>
  <si>
    <t>ECK</t>
  </si>
  <si>
    <t>ECI</t>
  </si>
  <si>
    <t>ECS</t>
  </si>
  <si>
    <t>ECF</t>
  </si>
  <si>
    <t>Autres</t>
  </si>
  <si>
    <t>Pré-Primaire</t>
  </si>
  <si>
    <t xml:space="preserve">Total </t>
  </si>
  <si>
    <t>Groupe pédagogique</t>
  </si>
  <si>
    <t>Total</t>
  </si>
  <si>
    <t>Elèves Inscrits</t>
  </si>
  <si>
    <t>GARCONS</t>
  </si>
  <si>
    <t>FILLES</t>
  </si>
  <si>
    <t>TOTAL</t>
  </si>
  <si>
    <t>Total GARCONS</t>
  </si>
  <si>
    <t>Total FILLES</t>
  </si>
  <si>
    <t>Personneles Enseignants</t>
  </si>
  <si>
    <t>HOMMES</t>
  </si>
  <si>
    <t>FEMMES</t>
  </si>
  <si>
    <t>Total HOMMES</t>
  </si>
  <si>
    <t>Total FEMMES</t>
  </si>
  <si>
    <t>Tableau 2.1.2 : Tableau synoptique des données collectées en 2019/2020</t>
  </si>
  <si>
    <t>Tableau 5 : Tableau synoptique des données collectées en 2017/2018</t>
  </si>
  <si>
    <t>Paramètre</t>
  </si>
  <si>
    <t>REGIME DE GESTION (RG)</t>
  </si>
  <si>
    <t>TOT. PUBL</t>
  </si>
  <si>
    <t>TOTAL NIVEAU</t>
  </si>
  <si>
    <t>%</t>
  </si>
  <si>
    <t>Total par paramètre</t>
  </si>
  <si>
    <t>Maternel</t>
  </si>
  <si>
    <t>87656     Ecoles</t>
  </si>
  <si>
    <t>Total Par RG</t>
  </si>
  <si>
    <t>% Par RG</t>
  </si>
  <si>
    <t>640912 Classes</t>
  </si>
  <si>
    <t>23276585 Elèves</t>
  </si>
  <si>
    <t>940535 Enseignants</t>
  </si>
  <si>
    <r>
      <t>Légende </t>
    </r>
    <r>
      <rPr>
        <b/>
        <sz val="11"/>
        <color theme="1"/>
        <rFont val="Arial Narrow"/>
        <family val="2"/>
      </rPr>
      <t>:</t>
    </r>
  </si>
  <si>
    <t>ENC : Ecoles non Conventionnées (Officielles)</t>
  </si>
  <si>
    <t>ECC : Ecoles Conventionnées Catholiques</t>
  </si>
  <si>
    <t>ECP : Ecoles Conventionnées Protestantes</t>
  </si>
  <si>
    <t>ECK : Ecoles Conventionnées Kimbanguistes</t>
  </si>
  <si>
    <t>ECI : Ecoles Conventionnées Islamiques</t>
  </si>
  <si>
    <t>ECS : Ecoles Conventionnées Salutistes</t>
  </si>
  <si>
    <t>ECF : Ecoles Conventionnées de la Fraternité</t>
  </si>
  <si>
    <t>EPR : Ecoles Privées</t>
  </si>
  <si>
    <t>RG   : Regime de Gestion</t>
  </si>
  <si>
    <t>PROVINCES</t>
  </si>
  <si>
    <t xml:space="preserve">PROVINCE </t>
  </si>
  <si>
    <t>CHEF-LIEU</t>
  </si>
  <si>
    <t>Kinshasa</t>
  </si>
  <si>
    <t>Matadi</t>
  </si>
  <si>
    <t>Kenge</t>
  </si>
  <si>
    <t>Kikwit</t>
  </si>
  <si>
    <t>Inongo</t>
  </si>
  <si>
    <t>Mbandaka</t>
  </si>
  <si>
    <t>Boende</t>
  </si>
  <si>
    <t>Lisala</t>
  </si>
  <si>
    <t>Gemena</t>
  </si>
  <si>
    <t>Gbadolite</t>
  </si>
  <si>
    <t>Kisangani</t>
  </si>
  <si>
    <t>Bunia</t>
  </si>
  <si>
    <t>Isiro</t>
  </si>
  <si>
    <t>Buta</t>
  </si>
  <si>
    <t>Goma</t>
  </si>
  <si>
    <t>Bukavu</t>
  </si>
  <si>
    <t>Kindu</t>
  </si>
  <si>
    <t>Kananga</t>
  </si>
  <si>
    <t>Tshikapa</t>
  </si>
  <si>
    <t>Mbuji-Mayi</t>
  </si>
  <si>
    <t>Lusambo</t>
  </si>
  <si>
    <t>Kabinda</t>
  </si>
  <si>
    <t>Lubumbashi</t>
  </si>
  <si>
    <t>Kolwezi</t>
  </si>
  <si>
    <t>Kalemie</t>
  </si>
  <si>
    <t>Kamina</t>
  </si>
  <si>
    <t>TOTAL NATIONAL</t>
  </si>
  <si>
    <t>KINSHASA</t>
  </si>
  <si>
    <t>KONGO-CENTRAL</t>
  </si>
  <si>
    <t>KWANGO</t>
  </si>
  <si>
    <t>KWILU</t>
  </si>
  <si>
    <t>MAÏ-NDOMBE</t>
  </si>
  <si>
    <t>EQUATEUR</t>
  </si>
  <si>
    <t>TSHUAPA</t>
  </si>
  <si>
    <t>MONGALA</t>
  </si>
  <si>
    <t>SUD-UBANGI</t>
  </si>
  <si>
    <t>NORD-UBANGI</t>
  </si>
  <si>
    <t>TSHOPO</t>
  </si>
  <si>
    <t>ITURI</t>
  </si>
  <si>
    <t>HAUT-UELE</t>
  </si>
  <si>
    <t>BAS-UELE</t>
  </si>
  <si>
    <t>NORD-KIVU</t>
  </si>
  <si>
    <t>SUD-KIVU</t>
  </si>
  <si>
    <t>MANIEMA</t>
  </si>
  <si>
    <t>KASAÏ-CENTRAL</t>
  </si>
  <si>
    <t>KASAÏ</t>
  </si>
  <si>
    <t>KASAÏ-ORIENTAL</t>
  </si>
  <si>
    <t>SANKURU</t>
  </si>
  <si>
    <t>LOMAMI</t>
  </si>
  <si>
    <t>HAUT-KATANGA</t>
  </si>
  <si>
    <t>LUALABA</t>
  </si>
  <si>
    <t>TANGANIKA</t>
  </si>
  <si>
    <t>HAUT-LOMAMI</t>
  </si>
  <si>
    <r>
      <t xml:space="preserve">Projection automatique du Taux d'Accroissemen Annuel Moyen (TAMA) </t>
    </r>
    <r>
      <rPr>
        <b/>
        <sz val="14"/>
        <color rgb="FF002060"/>
        <rFont val="Calibri"/>
        <family val="2"/>
        <scheme val="minor"/>
      </rPr>
      <t>de la population donnée</t>
    </r>
  </si>
  <si>
    <t xml:space="preserve"> 2017-2018</t>
  </si>
  <si>
    <t xml:space="preserve"> 2019-2020</t>
  </si>
  <si>
    <t xml:space="preserve">ELEVES du primaire inscrits du primaire par année d’études selon la province et le sexe 2019-2020 </t>
  </si>
  <si>
    <r>
      <t xml:space="preserve">Tableau 3.2.3.1.3 : Tableau détaillé sur les élèves inscrits du primaire par année d’études selon la province et le sexe </t>
    </r>
    <r>
      <rPr>
        <b/>
        <sz val="14"/>
        <color rgb="FFFF0000"/>
        <rFont val="Times New Roman"/>
        <family val="1"/>
      </rPr>
      <t>2020-2021</t>
    </r>
    <r>
      <rPr>
        <b/>
        <sz val="10"/>
        <color rgb="FFFF0000"/>
        <rFont val="Times New Roman"/>
        <family val="1"/>
      </rPr>
      <t xml:space="preserve"> </t>
    </r>
  </si>
  <si>
    <t>ELEVES du primaire inscrits du primaire par année d’études selon la province et le sexe 2022-2023</t>
  </si>
  <si>
    <t>N°</t>
  </si>
  <si>
    <t>PROVINCE</t>
  </si>
  <si>
    <t>ELEVES INSCRITS DU PRIMAIRE ANNEE D’ETUDES 2019-2020</t>
  </si>
  <si>
    <t xml:space="preserve">Total  </t>
  </si>
  <si>
    <t>Année d’études 2020-2021</t>
  </si>
  <si>
    <t xml:space="preserve">1ère </t>
  </si>
  <si>
    <t xml:space="preserve">2ème </t>
  </si>
  <si>
    <t xml:space="preserve">3ème </t>
  </si>
  <si>
    <t xml:space="preserve">4ème </t>
  </si>
  <si>
    <t xml:space="preserve">5ème </t>
  </si>
  <si>
    <t xml:space="preserve">6ème </t>
  </si>
  <si>
    <t>Garçons</t>
  </si>
  <si>
    <t>Filles</t>
  </si>
  <si>
    <t>TOTAL RDC</t>
  </si>
  <si>
    <t>AGES SPECIFIQUES</t>
  </si>
  <si>
    <t>0 an</t>
  </si>
  <si>
    <t xml:space="preserve">1 an 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</si>
  <si>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</si>
  <si>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</si>
  <si>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</si>
  <si>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</si>
  <si>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</si>
  <si>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</si>
  <si>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</si>
  <si>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</si>
  <si>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</si>
  <si>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</si>
  <si>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</si>
  <si>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</si>
  <si>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</si>
  <si>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</si>
  <si>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</si>
  <si>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</si>
  <si>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</si>
  <si>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</si>
  <si>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</si>
  <si>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</si>
  <si>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</si>
  <si>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</si>
  <si>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</si>
  <si>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Garçons 2019</t>
  </si>
  <si>
    <t>Filles 2020</t>
  </si>
  <si>
    <t>Garçons 2020</t>
  </si>
  <si>
    <t>Filles 2019</t>
  </si>
  <si>
    <t>RDC Année 2019</t>
  </si>
  <si>
    <t>RDC Année 2020</t>
  </si>
  <si>
    <t>RDC Année 2021</t>
  </si>
  <si>
    <t>RDC Année 2022</t>
  </si>
  <si>
    <t>RDC Année 2023</t>
  </si>
  <si>
    <t>RDC Année 2024</t>
  </si>
  <si>
    <t>DONNÉES DE POPULATION TRANSMISES PAR L'INS ET REPARTIES PAR LA DIGE POUR LES CALCULS DES INDICATEURS DE L’ÉDUCATION_EVOLUTION DE 2017 à 2020</t>
  </si>
  <si>
    <t>Age Spécifique</t>
  </si>
  <si>
    <t>Motif du dénominateur                 d’Indicateurs</t>
  </si>
  <si>
    <t>Gasçons</t>
  </si>
  <si>
    <t xml:space="preserve">                                            Pré-primaie</t>
  </si>
  <si>
    <t>3 à 5 ans</t>
  </si>
  <si>
    <t>TBS Pré-primaie</t>
  </si>
  <si>
    <t>Pré-scolaire</t>
  </si>
  <si>
    <t>Admis au Primaire</t>
  </si>
  <si>
    <t xml:space="preserve">                         Primaire</t>
  </si>
  <si>
    <t>6 à 11 ans</t>
  </si>
  <si>
    <t>TBS Primaie</t>
  </si>
  <si>
    <t>Tx Achev.Primaire</t>
  </si>
  <si>
    <t>Tx Trans 7è Edc.B</t>
  </si>
  <si>
    <t>Tx Achev.Edc Base</t>
  </si>
  <si>
    <t>12 à 13 ans</t>
  </si>
  <si>
    <t>TBS 7 &amp; 8è Edc.Base</t>
  </si>
  <si>
    <t>Admis au Secondaire</t>
  </si>
  <si>
    <t xml:space="preserve">                        Secondaire</t>
  </si>
  <si>
    <t>Tx Achev.Sec</t>
  </si>
  <si>
    <t>Tx Trans à l'Univ (EXETAT)</t>
  </si>
  <si>
    <t>Dépassement de l'âge légal de scolarisation (Candidat Universitaire)</t>
  </si>
  <si>
    <t>BURINDI</t>
  </si>
  <si>
    <t>UGANDA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</si>
</sst>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66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b/>
      <sz val="8"/>
      <color rgb="FF000000"/>
      <name val="Arial Narrow"/>
      <family val="2"/>
    </font>
    <font>
      <b/>
      <u/>
      <sz val="11"/>
      <color theme="1"/>
      <name val="Calibri"/>
      <family val="2"/>
      <scheme val="minor"/>
    </font>
    <font>
      <b/>
      <i/>
      <sz val="9"/>
      <color rgb="FF000000"/>
      <name val="Arial Narrow"/>
      <family val="2"/>
    </font>
    <font>
      <b/>
      <sz val="9"/>
      <color rgb="FF000000"/>
      <name val="Calibri"/>
      <family val="2"/>
      <scheme val="minor"/>
    </font>
    <font>
      <b/>
      <sz val="9"/>
      <color rgb="FF000000"/>
      <name val="Arial Narrow"/>
      <family val="2"/>
    </font>
    <font>
      <b/>
      <sz val="7"/>
      <color rgb="FF000000"/>
      <name val="Arial Narrow"/>
      <family val="2"/>
    </font>
    <font>
      <b/>
      <sz val="9"/>
      <color rgb="FFFF0000"/>
      <name val="Arial Narrow"/>
      <family val="2"/>
    </font>
    <font>
      <b/>
      <i/>
      <sz val="8"/>
      <color rgb="FF000000"/>
      <name val="Arial Narrow"/>
      <family val="2"/>
    </font>
    <font>
      <b/>
      <sz val="9"/>
      <color rgb="FF002060"/>
      <name val="Arial Narrow"/>
      <family val="2"/>
    </font>
    <font>
      <b/>
      <sz val="9"/>
      <color rgb="FF00206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Arial Narrow"/>
      <family val="2"/>
    </font>
    <font>
      <b/>
      <i/>
      <sz val="10"/>
      <color theme="1"/>
      <name val="Arial Narrow"/>
      <family val="2"/>
    </font>
    <font>
      <sz val="8"/>
      <color rgb="FF000000"/>
      <name val="Arial Narrow"/>
      <family val="2"/>
    </font>
    <font>
      <sz val="7"/>
      <color rgb="FF000000"/>
      <name val="Arial Narrow"/>
      <family val="2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b/>
      <u/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rgb="FF000000"/>
      <name val="Arial Narrow"/>
      <family val="2"/>
    </font>
    <font>
      <sz val="11"/>
      <color rgb="FF000000"/>
      <name val="Arial Narrow"/>
      <family val="2"/>
    </font>
    <font>
      <sz val="8"/>
      <color rgb="FFFF0000"/>
      <name val="Arial Black"/>
      <family val="2"/>
    </font>
    <font>
      <sz val="1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8"/>
      <color theme="1"/>
      <name val="Arial Narrow"/>
      <family val="2"/>
    </font>
    <font>
      <b/>
      <sz val="8.5"/>
      <color theme="1"/>
      <name val="Arial Narrow"/>
      <family val="2"/>
    </font>
    <font>
      <sz val="12"/>
      <color rgb="FFFF0000"/>
      <name val="Arial Narrow"/>
      <family val="2"/>
    </font>
    <font>
      <sz val="8"/>
      <color theme="1"/>
      <name val="Arial Narrow"/>
      <family val="2"/>
    </font>
    <font>
      <b/>
      <sz val="7"/>
      <color theme="1"/>
      <name val="Arial Narrow"/>
      <family val="2"/>
    </font>
    <font>
      <b/>
      <sz val="10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FF0000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b/>
      <sz val="9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2"/>
      <color rgb="FFFFC000"/>
      <name val="Arial Narrow"/>
      <family val="2"/>
    </font>
    <font>
      <sz val="11"/>
      <color rgb="FFFFC000"/>
      <name val="Calibri"/>
      <family val="2"/>
      <scheme val="minor"/>
    </font>
    <font>
      <b/>
      <sz val="10"/>
      <color rgb="FFFFC000"/>
      <name val="Calibri"/>
      <family val="2"/>
      <scheme val="minor"/>
    </font>
    <font>
      <sz val="8"/>
      <color rgb="FFFFC000"/>
      <name val="Arial Black"/>
      <family val="2"/>
    </font>
    <font>
      <b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rgb="FF000000"/>
      <name val="Arial Black"/>
      <family val="2"/>
    </font>
    <font>
      <sz val="8"/>
      <color theme="1"/>
      <name val="Calibri"/>
      <family val="2"/>
    </font>
    <font>
      <sz val="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E6B8B7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7E6E6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4472C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4472C4"/>
      </bottom>
      <diagonal/>
    </border>
    <border>
      <left/>
      <right style="medium">
        <color indexed="64"/>
      </right>
      <top style="medium">
        <color indexed="64"/>
      </top>
      <bottom style="medium">
        <color rgb="FF4472C4"/>
      </bottom>
      <diagonal/>
    </border>
    <border>
      <left/>
      <right style="medium">
        <color indexed="64"/>
      </right>
      <top/>
      <bottom style="medium">
        <color rgb="FF4472C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4472C4"/>
      </top>
      <bottom/>
      <diagonal/>
    </border>
    <border>
      <left style="medium">
        <color indexed="64"/>
      </left>
      <right/>
      <top style="medium">
        <color rgb="FF4472C4"/>
      </top>
      <bottom style="medium">
        <color indexed="64"/>
      </bottom>
      <diagonal/>
    </border>
    <border>
      <left/>
      <right style="medium">
        <color indexed="64"/>
      </right>
      <top style="medium">
        <color rgb="FF4472C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8">
    <xf numFmtId="0" fontId="0" fillId="0" borderId="0" xfId="0"/>
    <xf numFmtId="0" fontId="4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6" borderId="11" xfId="0" applyFont="1" applyFill="1" applyBorder="1" applyAlignment="1">
      <alignment horizontal="right" vertical="center" wrapText="1"/>
    </xf>
    <xf numFmtId="3" fontId="6" fillId="6" borderId="12" xfId="0" applyNumberFormat="1" applyFont="1" applyFill="1" applyBorder="1" applyAlignment="1">
      <alignment horizontal="right" vertical="center" wrapText="1"/>
    </xf>
    <xf numFmtId="0" fontId="6" fillId="6" borderId="12" xfId="0" applyFont="1" applyFill="1" applyBorder="1" applyAlignment="1">
      <alignment horizontal="right" vertical="center" wrapText="1"/>
    </xf>
    <xf numFmtId="0" fontId="6" fillId="6" borderId="14" xfId="0" applyFont="1" applyFill="1" applyBorder="1" applyAlignment="1">
      <alignment horizontal="right" vertical="center" wrapText="1"/>
    </xf>
    <xf numFmtId="0" fontId="6" fillId="0" borderId="4" xfId="0" applyFont="1" applyBorder="1" applyAlignment="1">
      <alignment vertical="center" wrapText="1"/>
    </xf>
    <xf numFmtId="0" fontId="6" fillId="4" borderId="15" xfId="0" applyFont="1" applyFill="1" applyBorder="1" applyAlignment="1">
      <alignment horizontal="right" vertical="center" wrapText="1"/>
    </xf>
    <xf numFmtId="0" fontId="6" fillId="4" borderId="16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9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0" fillId="0" borderId="5" xfId="0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8" fillId="0" borderId="6" xfId="0" applyFont="1" applyBorder="1" applyAlignment="1">
      <alignment horizontal="right" vertical="center" wrapText="1"/>
    </xf>
    <xf numFmtId="0" fontId="6" fillId="0" borderId="21" xfId="0" applyFont="1" applyBorder="1" applyAlignment="1">
      <alignment vertical="center" wrapText="1"/>
    </xf>
    <xf numFmtId="0" fontId="6" fillId="0" borderId="10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10" fillId="0" borderId="22" xfId="0" applyFont="1" applyBorder="1" applyAlignment="1">
      <alignment horizontal="right" vertical="center" wrapText="1"/>
    </xf>
    <xf numFmtId="0" fontId="5" fillId="4" borderId="20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 wrapText="1"/>
    </xf>
    <xf numFmtId="0" fontId="6" fillId="4" borderId="23" xfId="0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5" fillId="0" borderId="21" xfId="0" applyFont="1" applyBorder="1" applyAlignment="1">
      <alignment vertical="center" wrapText="1"/>
    </xf>
    <xf numFmtId="0" fontId="5" fillId="0" borderId="22" xfId="0" applyFont="1" applyBorder="1" applyAlignment="1">
      <alignment vertical="center"/>
    </xf>
    <xf numFmtId="0" fontId="11" fillId="0" borderId="4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6" borderId="21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 wrapText="1"/>
    </xf>
    <xf numFmtId="0" fontId="8" fillId="6" borderId="10" xfId="0" applyFont="1" applyFill="1" applyBorder="1" applyAlignment="1">
      <alignment vertical="center" wrapText="1"/>
    </xf>
    <xf numFmtId="0" fontId="6" fillId="6" borderId="21" xfId="0" applyFont="1" applyFill="1" applyBorder="1" applyAlignment="1">
      <alignment horizontal="right" vertical="center" wrapText="1"/>
    </xf>
    <xf numFmtId="3" fontId="6" fillId="6" borderId="24" xfId="0" applyNumberFormat="1" applyFont="1" applyFill="1" applyBorder="1" applyAlignment="1">
      <alignment horizontal="right" vertical="center" wrapText="1"/>
    </xf>
    <xf numFmtId="0" fontId="6" fillId="6" borderId="24" xfId="0" applyFont="1" applyFill="1" applyBorder="1" applyAlignment="1">
      <alignment horizontal="right" vertical="center" wrapText="1"/>
    </xf>
    <xf numFmtId="0" fontId="5" fillId="0" borderId="6" xfId="0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6" fillId="0" borderId="0" xfId="0" applyFont="1" applyAlignment="1">
      <alignment vertical="center" wrapText="1"/>
    </xf>
    <xf numFmtId="0" fontId="5" fillId="0" borderId="6" xfId="0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5" fillId="0" borderId="19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4" fillId="0" borderId="4" xfId="0" applyFont="1" applyBorder="1" applyAlignment="1">
      <alignment vertical="center"/>
    </xf>
    <xf numFmtId="0" fontId="0" fillId="0" borderId="10" xfId="0" applyBorder="1"/>
    <xf numFmtId="0" fontId="0" fillId="0" borderId="5" xfId="0" applyBorder="1"/>
    <xf numFmtId="0" fontId="16" fillId="0" borderId="0" xfId="0" applyFont="1" applyFill="1"/>
    <xf numFmtId="0" fontId="17" fillId="0" borderId="12" xfId="0" applyFont="1" applyFill="1" applyBorder="1" applyAlignment="1">
      <alignment horizontal="right" vertical="center" wrapText="1"/>
    </xf>
    <xf numFmtId="3" fontId="17" fillId="0" borderId="12" xfId="0" applyNumberFormat="1" applyFont="1" applyFill="1" applyBorder="1" applyAlignment="1">
      <alignment horizontal="right" vertical="center" wrapText="1"/>
    </xf>
    <xf numFmtId="0" fontId="17" fillId="0" borderId="14" xfId="0" applyFont="1" applyFill="1" applyBorder="1" applyAlignment="1">
      <alignment horizontal="right" vertical="center" wrapText="1"/>
    </xf>
    <xf numFmtId="3" fontId="17" fillId="0" borderId="11" xfId="0" applyNumberFormat="1" applyFont="1" applyFill="1" applyBorder="1" applyAlignment="1">
      <alignment horizontal="right" vertical="center" wrapText="1"/>
    </xf>
    <xf numFmtId="3" fontId="17" fillId="0" borderId="14" xfId="0" applyNumberFormat="1" applyFont="1" applyFill="1" applyBorder="1" applyAlignment="1">
      <alignment horizontal="right" vertical="center" wrapText="1"/>
    </xf>
    <xf numFmtId="164" fontId="17" fillId="0" borderId="12" xfId="0" applyNumberFormat="1" applyFont="1" applyFill="1" applyBorder="1" applyAlignment="1">
      <alignment horizontal="right" vertical="center" wrapText="1"/>
    </xf>
    <xf numFmtId="1" fontId="16" fillId="0" borderId="0" xfId="0" applyNumberFormat="1" applyFont="1" applyFill="1"/>
    <xf numFmtId="3" fontId="16" fillId="0" borderId="0" xfId="0" applyNumberFormat="1" applyFont="1" applyFill="1"/>
    <xf numFmtId="3" fontId="16" fillId="5" borderId="0" xfId="0" applyNumberFormat="1" applyFont="1" applyFill="1"/>
    <xf numFmtId="0" fontId="16" fillId="5" borderId="0" xfId="0" applyFont="1" applyFill="1"/>
    <xf numFmtId="3" fontId="17" fillId="5" borderId="12" xfId="0" applyNumberFormat="1" applyFont="1" applyFill="1" applyBorder="1" applyAlignment="1">
      <alignment horizontal="right" vertical="center" wrapText="1"/>
    </xf>
    <xf numFmtId="3" fontId="17" fillId="5" borderId="11" xfId="0" applyNumberFormat="1" applyFont="1" applyFill="1" applyBorder="1" applyAlignment="1">
      <alignment horizontal="right" vertical="center" wrapText="1"/>
    </xf>
    <xf numFmtId="164" fontId="17" fillId="5" borderId="12" xfId="0" applyNumberFormat="1" applyFont="1" applyFill="1" applyBorder="1" applyAlignment="1">
      <alignment horizontal="right" vertical="center" wrapText="1"/>
    </xf>
    <xf numFmtId="0" fontId="16" fillId="0" borderId="0" xfId="0" applyFont="1" applyFill="1" applyAlignment="1"/>
    <xf numFmtId="0" fontId="18" fillId="0" borderId="0" xfId="0" applyFont="1" applyFill="1"/>
    <xf numFmtId="0" fontId="19" fillId="0" borderId="12" xfId="0" applyFont="1" applyFill="1" applyBorder="1" applyAlignment="1">
      <alignment horizontal="right" vertical="center" wrapText="1"/>
    </xf>
    <xf numFmtId="3" fontId="19" fillId="0" borderId="12" xfId="0" applyNumberFormat="1" applyFont="1" applyFill="1" applyBorder="1" applyAlignment="1">
      <alignment horizontal="right" vertical="center" wrapText="1"/>
    </xf>
    <xf numFmtId="0" fontId="18" fillId="0" borderId="27" xfId="0" applyFont="1" applyFill="1" applyBorder="1"/>
    <xf numFmtId="3" fontId="19" fillId="0" borderId="27" xfId="0" applyNumberFormat="1" applyFont="1" applyFill="1" applyBorder="1" applyAlignment="1">
      <alignment horizontal="right" vertical="center" wrapText="1"/>
    </xf>
    <xf numFmtId="3" fontId="18" fillId="0" borderId="27" xfId="0" applyNumberFormat="1" applyFont="1" applyFill="1" applyBorder="1"/>
    <xf numFmtId="3" fontId="18" fillId="0" borderId="29" xfId="0" applyNumberFormat="1" applyFont="1" applyFill="1" applyBorder="1"/>
    <xf numFmtId="0" fontId="18" fillId="5" borderId="0" xfId="0" applyFont="1" applyFill="1"/>
    <xf numFmtId="0" fontId="18" fillId="0" borderId="30" xfId="0" applyFont="1" applyFill="1" applyBorder="1"/>
    <xf numFmtId="3" fontId="19" fillId="0" borderId="30" xfId="0" applyNumberFormat="1" applyFont="1" applyFill="1" applyBorder="1" applyAlignment="1">
      <alignment horizontal="right" vertical="center" wrapText="1"/>
    </xf>
    <xf numFmtId="3" fontId="18" fillId="0" borderId="30" xfId="0" applyNumberFormat="1" applyFont="1" applyFill="1" applyBorder="1"/>
    <xf numFmtId="3" fontId="18" fillId="0" borderId="31" xfId="0" applyNumberFormat="1" applyFont="1" applyFill="1" applyBorder="1"/>
    <xf numFmtId="0" fontId="18" fillId="0" borderId="28" xfId="0" applyFont="1" applyFill="1" applyBorder="1"/>
    <xf numFmtId="3" fontId="19" fillId="0" borderId="28" xfId="0" applyNumberFormat="1" applyFont="1" applyFill="1" applyBorder="1" applyAlignment="1">
      <alignment horizontal="right" vertical="center" wrapText="1"/>
    </xf>
    <xf numFmtId="3" fontId="18" fillId="0" borderId="28" xfId="0" applyNumberFormat="1" applyFont="1" applyFill="1" applyBorder="1"/>
    <xf numFmtId="3" fontId="18" fillId="0" borderId="32" xfId="0" applyNumberFormat="1" applyFont="1" applyFill="1" applyBorder="1"/>
    <xf numFmtId="0" fontId="20" fillId="0" borderId="30" xfId="0" applyFont="1" applyFill="1" applyBorder="1"/>
    <xf numFmtId="0" fontId="20" fillId="0" borderId="31" xfId="0" applyFont="1" applyFill="1" applyBorder="1"/>
    <xf numFmtId="0" fontId="20" fillId="0" borderId="0" xfId="0" applyFont="1" applyFill="1" applyAlignment="1">
      <alignment wrapText="1"/>
    </xf>
    <xf numFmtId="0" fontId="16" fillId="0" borderId="0" xfId="0" applyFont="1" applyFill="1" applyAlignment="1">
      <alignment horizontal="right"/>
    </xf>
    <xf numFmtId="164" fontId="16" fillId="0" borderId="0" xfId="0" applyNumberFormat="1" applyFont="1" applyFill="1"/>
    <xf numFmtId="0" fontId="0" fillId="0" borderId="0" xfId="0" applyAlignment="1">
      <alignment vertical="center"/>
    </xf>
    <xf numFmtId="0" fontId="0" fillId="7" borderId="27" xfId="0" applyFill="1" applyBorder="1" applyAlignment="1">
      <alignment vertical="center"/>
    </xf>
    <xf numFmtId="0" fontId="0" fillId="7" borderId="27" xfId="0" applyFill="1" applyBorder="1"/>
    <xf numFmtId="0" fontId="22" fillId="8" borderId="27" xfId="0" applyFont="1" applyFill="1" applyBorder="1"/>
    <xf numFmtId="0" fontId="0" fillId="0" borderId="27" xfId="0" applyBorder="1" applyAlignment="1">
      <alignment vertical="center"/>
    </xf>
    <xf numFmtId="0" fontId="25" fillId="0" borderId="27" xfId="0" applyFont="1" applyBorder="1" applyAlignment="1">
      <alignment vertical="center" wrapText="1"/>
    </xf>
    <xf numFmtId="0" fontId="24" fillId="0" borderId="27" xfId="0" applyFont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16" fillId="7" borderId="27" xfId="0" applyFont="1" applyFill="1" applyBorder="1"/>
    <xf numFmtId="3" fontId="17" fillId="7" borderId="27" xfId="0" applyNumberFormat="1" applyFont="1" applyFill="1" applyBorder="1" applyAlignment="1">
      <alignment horizontal="right" vertical="center" wrapText="1"/>
    </xf>
    <xf numFmtId="0" fontId="0" fillId="0" borderId="27" xfId="0" applyBorder="1"/>
    <xf numFmtId="0" fontId="0" fillId="9" borderId="27" xfId="0" applyFill="1" applyBorder="1"/>
    <xf numFmtId="164" fontId="17" fillId="0" borderId="24" xfId="0" applyNumberFormat="1" applyFont="1" applyFill="1" applyBorder="1" applyAlignment="1">
      <alignment horizontal="right" vertical="center" wrapText="1"/>
    </xf>
    <xf numFmtId="3" fontId="17" fillId="0" borderId="24" xfId="0" applyNumberFormat="1" applyFont="1" applyFill="1" applyBorder="1" applyAlignment="1">
      <alignment horizontal="right" vertical="center" wrapText="1"/>
    </xf>
    <xf numFmtId="0" fontId="16" fillId="9" borderId="27" xfId="0" applyFont="1" applyFill="1" applyBorder="1"/>
    <xf numFmtId="0" fontId="16" fillId="0" borderId="27" xfId="0" applyFont="1" applyFill="1" applyBorder="1"/>
    <xf numFmtId="0" fontId="16" fillId="5" borderId="27" xfId="0" applyFont="1" applyFill="1" applyBorder="1"/>
    <xf numFmtId="0" fontId="28" fillId="5" borderId="27" xfId="0" applyFont="1" applyFill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29" fillId="0" borderId="0" xfId="0" applyFont="1" applyAlignment="1">
      <alignment vertical="center" wrapText="1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30" fillId="0" borderId="5" xfId="0" applyFont="1" applyBorder="1" applyAlignment="1">
      <alignment horizontal="right" vertical="center"/>
    </xf>
    <xf numFmtId="3" fontId="30" fillId="0" borderId="5" xfId="0" applyNumberFormat="1" applyFont="1" applyBorder="1" applyAlignment="1">
      <alignment horizontal="right" vertical="center"/>
    </xf>
    <xf numFmtId="0" fontId="6" fillId="0" borderId="46" xfId="0" applyFont="1" applyBorder="1" applyAlignment="1">
      <alignment vertical="center"/>
    </xf>
    <xf numFmtId="3" fontId="30" fillId="0" borderId="48" xfId="0" applyNumberFormat="1" applyFont="1" applyBorder="1" applyAlignment="1">
      <alignment horizontal="right" vertical="center"/>
    </xf>
    <xf numFmtId="0" fontId="30" fillId="0" borderId="48" xfId="0" applyFont="1" applyBorder="1" applyAlignment="1">
      <alignment horizontal="right" vertical="center"/>
    </xf>
    <xf numFmtId="3" fontId="30" fillId="12" borderId="48" xfId="0" applyNumberFormat="1" applyFont="1" applyFill="1" applyBorder="1" applyAlignment="1">
      <alignment horizontal="right" vertical="center"/>
    </xf>
    <xf numFmtId="0" fontId="30" fillId="12" borderId="48" xfId="0" applyFont="1" applyFill="1" applyBorder="1" applyAlignment="1">
      <alignment horizontal="right" vertical="center"/>
    </xf>
    <xf numFmtId="0" fontId="30" fillId="0" borderId="5" xfId="0" applyFont="1" applyBorder="1" applyAlignment="1">
      <alignment vertical="center"/>
    </xf>
    <xf numFmtId="0" fontId="30" fillId="0" borderId="48" xfId="0" applyFont="1" applyBorder="1" applyAlignment="1">
      <alignment vertical="center"/>
    </xf>
    <xf numFmtId="3" fontId="30" fillId="12" borderId="5" xfId="0" applyNumberFormat="1" applyFont="1" applyFill="1" applyBorder="1" applyAlignment="1">
      <alignment horizontal="right" vertical="center"/>
    </xf>
    <xf numFmtId="0" fontId="30" fillId="12" borderId="5" xfId="0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indent="5"/>
    </xf>
    <xf numFmtId="0" fontId="31" fillId="0" borderId="0" xfId="0" applyFont="1" applyAlignment="1">
      <alignment horizontal="left" vertical="center" indent="5"/>
    </xf>
    <xf numFmtId="0" fontId="7" fillId="0" borderId="5" xfId="0" applyFont="1" applyBorder="1" applyAlignment="1">
      <alignment horizontal="center" vertical="center"/>
    </xf>
    <xf numFmtId="0" fontId="32" fillId="0" borderId="10" xfId="0" applyFont="1" applyBorder="1" applyAlignment="1">
      <alignment vertical="center"/>
    </xf>
    <xf numFmtId="0" fontId="32" fillId="0" borderId="4" xfId="0" applyFont="1" applyBorder="1" applyAlignment="1">
      <alignment horizontal="right" vertical="center" wrapText="1"/>
    </xf>
    <xf numFmtId="0" fontId="32" fillId="0" borderId="5" xfId="0" applyFont="1" applyBorder="1" applyAlignment="1">
      <alignment horizontal="right" vertical="center" wrapText="1"/>
    </xf>
    <xf numFmtId="0" fontId="32" fillId="13" borderId="5" xfId="0" applyFont="1" applyFill="1" applyBorder="1" applyAlignment="1">
      <alignment horizontal="right" vertical="center" wrapText="1"/>
    </xf>
    <xf numFmtId="0" fontId="33" fillId="0" borderId="5" xfId="0" applyFont="1" applyBorder="1" applyAlignment="1">
      <alignment horizontal="right" vertical="center" wrapText="1"/>
    </xf>
    <xf numFmtId="0" fontId="7" fillId="0" borderId="10" xfId="0" applyFont="1" applyBorder="1" applyAlignment="1">
      <alignment vertical="center"/>
    </xf>
    <xf numFmtId="9" fontId="7" fillId="0" borderId="5" xfId="0" applyNumberFormat="1" applyFont="1" applyBorder="1" applyAlignment="1">
      <alignment horizontal="right" vertical="center" wrapText="1"/>
    </xf>
    <xf numFmtId="0" fontId="7" fillId="3" borderId="10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right" vertical="center" wrapText="1"/>
    </xf>
    <xf numFmtId="0" fontId="7" fillId="3" borderId="5" xfId="0" applyFont="1" applyFill="1" applyBorder="1" applyAlignment="1">
      <alignment horizontal="right" vertical="center" wrapText="1"/>
    </xf>
    <xf numFmtId="0" fontId="33" fillId="15" borderId="5" xfId="0" applyFont="1" applyFill="1" applyBorder="1" applyAlignment="1">
      <alignment horizontal="right" vertical="center" wrapText="1"/>
    </xf>
    <xf numFmtId="9" fontId="2" fillId="0" borderId="5" xfId="0" applyNumberFormat="1" applyFont="1" applyBorder="1" applyAlignment="1">
      <alignment horizontal="right" vertical="center" wrapText="1"/>
    </xf>
    <xf numFmtId="0" fontId="33" fillId="13" borderId="5" xfId="0" applyFont="1" applyFill="1" applyBorder="1" applyAlignment="1">
      <alignment horizontal="right" vertical="center" wrapText="1"/>
    </xf>
    <xf numFmtId="0" fontId="2" fillId="0" borderId="10" xfId="0" applyFont="1" applyBorder="1" applyAlignment="1">
      <alignment vertical="center"/>
    </xf>
    <xf numFmtId="0" fontId="7" fillId="0" borderId="5" xfId="0" applyFont="1" applyBorder="1" applyAlignment="1">
      <alignment horizontal="right" vertical="center" wrapText="1"/>
    </xf>
    <xf numFmtId="0" fontId="2" fillId="3" borderId="10" xfId="0" applyFont="1" applyFill="1" applyBorder="1" applyAlignment="1">
      <alignment vertical="center"/>
    </xf>
    <xf numFmtId="0" fontId="7" fillId="15" borderId="5" xfId="0" applyFont="1" applyFill="1" applyBorder="1" applyAlignment="1">
      <alignment horizontal="right" vertical="center" wrapText="1"/>
    </xf>
    <xf numFmtId="0" fontId="34" fillId="0" borderId="4" xfId="0" applyFont="1" applyBorder="1" applyAlignment="1">
      <alignment horizontal="right" vertical="center" wrapText="1"/>
    </xf>
    <xf numFmtId="0" fontId="35" fillId="0" borderId="5" xfId="0" applyFont="1" applyBorder="1" applyAlignment="1">
      <alignment horizontal="right" vertical="center" wrapText="1"/>
    </xf>
    <xf numFmtId="0" fontId="34" fillId="0" borderId="5" xfId="0" applyFont="1" applyBorder="1" applyAlignment="1">
      <alignment horizontal="right" vertical="center" wrapText="1"/>
    </xf>
    <xf numFmtId="0" fontId="34" fillId="13" borderId="5" xfId="0" applyFont="1" applyFill="1" applyBorder="1" applyAlignment="1">
      <alignment horizontal="right" vertical="center" wrapText="1"/>
    </xf>
    <xf numFmtId="0" fontId="7" fillId="0" borderId="5" xfId="0" applyFont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24" fillId="0" borderId="44" xfId="0" applyFont="1" applyBorder="1" applyAlignment="1">
      <alignment vertical="top" wrapText="1"/>
    </xf>
    <xf numFmtId="3" fontId="6" fillId="0" borderId="52" xfId="0" applyNumberFormat="1" applyFont="1" applyBorder="1" applyAlignment="1">
      <alignment vertical="center"/>
    </xf>
    <xf numFmtId="3" fontId="6" fillId="0" borderId="44" xfId="0" applyNumberFormat="1" applyFont="1" applyBorder="1" applyAlignment="1">
      <alignment vertical="center"/>
    </xf>
    <xf numFmtId="3" fontId="6" fillId="12" borderId="44" xfId="0" applyNumberFormat="1" applyFont="1" applyFill="1" applyBorder="1" applyAlignment="1">
      <alignment vertical="center"/>
    </xf>
    <xf numFmtId="3" fontId="6" fillId="12" borderId="52" xfId="0" applyNumberFormat="1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11" borderId="51" xfId="0" applyFont="1" applyFill="1" applyBorder="1" applyAlignment="1">
      <alignment vertical="center" wrapText="1"/>
    </xf>
    <xf numFmtId="0" fontId="6" fillId="5" borderId="51" xfId="0" applyFont="1" applyFill="1" applyBorder="1" applyAlignment="1">
      <alignment vertical="center"/>
    </xf>
    <xf numFmtId="0" fontId="6" fillId="0" borderId="60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21" fillId="9" borderId="62" xfId="0" applyFont="1" applyFill="1" applyBorder="1" applyAlignment="1"/>
    <xf numFmtId="0" fontId="21" fillId="0" borderId="62" xfId="0" applyFont="1" applyFill="1" applyBorder="1" applyAlignment="1"/>
    <xf numFmtId="0" fontId="25" fillId="0" borderId="62" xfId="0" applyFont="1" applyBorder="1" applyAlignment="1">
      <alignment vertical="center" wrapText="1"/>
    </xf>
    <xf numFmtId="0" fontId="21" fillId="0" borderId="41" xfId="0" applyFont="1" applyFill="1" applyBorder="1" applyAlignment="1">
      <alignment vertical="center"/>
    </xf>
    <xf numFmtId="0" fontId="21" fillId="0" borderId="42" xfId="0" applyFont="1" applyFill="1" applyBorder="1" applyAlignment="1">
      <alignment vertical="center"/>
    </xf>
    <xf numFmtId="0" fontId="21" fillId="0" borderId="43" xfId="0" applyFont="1" applyFill="1" applyBorder="1" applyAlignment="1">
      <alignment vertical="center"/>
    </xf>
    <xf numFmtId="0" fontId="27" fillId="0" borderId="41" xfId="0" applyFont="1" applyFill="1" applyBorder="1" applyAlignment="1">
      <alignment vertical="center"/>
    </xf>
    <xf numFmtId="0" fontId="27" fillId="0" borderId="42" xfId="0" applyFont="1" applyFill="1" applyBorder="1" applyAlignment="1">
      <alignment vertical="center"/>
    </xf>
    <xf numFmtId="0" fontId="27" fillId="0" borderId="43" xfId="0" applyFont="1" applyFill="1" applyBorder="1" applyAlignment="1">
      <alignment vertical="center"/>
    </xf>
    <xf numFmtId="0" fontId="21" fillId="9" borderId="27" xfId="0" applyFont="1" applyFill="1" applyBorder="1" applyAlignment="1"/>
    <xf numFmtId="0" fontId="21" fillId="0" borderId="27" xfId="0" applyFont="1" applyFill="1" applyBorder="1" applyAlignment="1"/>
    <xf numFmtId="0" fontId="39" fillId="0" borderId="4" xfId="0" applyFont="1" applyBorder="1" applyAlignment="1">
      <alignment vertical="center"/>
    </xf>
    <xf numFmtId="0" fontId="40" fillId="7" borderId="27" xfId="0" applyFont="1" applyFill="1" applyBorder="1"/>
    <xf numFmtId="3" fontId="40" fillId="7" borderId="27" xfId="0" applyNumberFormat="1" applyFont="1" applyFill="1" applyBorder="1" applyAlignment="1">
      <alignment horizontal="right" vertical="center" wrapText="1"/>
    </xf>
    <xf numFmtId="0" fontId="40" fillId="0" borderId="27" xfId="0" applyFont="1" applyBorder="1"/>
    <xf numFmtId="0" fontId="41" fillId="8" borderId="27" xfId="0" applyFont="1" applyFill="1" applyBorder="1"/>
    <xf numFmtId="0" fontId="43" fillId="7" borderId="27" xfId="0" applyFont="1" applyFill="1" applyBorder="1" applyAlignment="1">
      <alignment horizontal="center" vertical="center" wrapText="1"/>
    </xf>
    <xf numFmtId="3" fontId="44" fillId="0" borderId="27" xfId="0" applyNumberFormat="1" applyFont="1" applyBorder="1" applyAlignment="1">
      <alignment horizontal="right" vertical="center"/>
    </xf>
    <xf numFmtId="3" fontId="44" fillId="18" borderId="27" xfId="0" applyNumberFormat="1" applyFont="1" applyFill="1" applyBorder="1" applyAlignment="1">
      <alignment horizontal="right" vertical="center"/>
    </xf>
    <xf numFmtId="0" fontId="45" fillId="7" borderId="27" xfId="0" applyFont="1" applyFill="1" applyBorder="1"/>
    <xf numFmtId="3" fontId="45" fillId="7" borderId="27" xfId="0" applyNumberFormat="1" applyFont="1" applyFill="1" applyBorder="1" applyAlignment="1">
      <alignment horizontal="right" vertical="center" wrapText="1"/>
    </xf>
    <xf numFmtId="1" fontId="0" fillId="0" borderId="0" xfId="0" applyNumberFormat="1"/>
    <xf numFmtId="0" fontId="43" fillId="19" borderId="27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vertical="center"/>
    </xf>
    <xf numFmtId="0" fontId="43" fillId="18" borderId="62" xfId="0" applyFont="1" applyFill="1" applyBorder="1" applyAlignment="1">
      <alignment vertical="center"/>
    </xf>
    <xf numFmtId="0" fontId="47" fillId="0" borderId="62" xfId="0" applyFont="1" applyBorder="1" applyAlignment="1">
      <alignment vertical="center"/>
    </xf>
    <xf numFmtId="0" fontId="47" fillId="20" borderId="62" xfId="0" applyFont="1" applyFill="1" applyBorder="1" applyAlignment="1">
      <alignment vertical="center"/>
    </xf>
    <xf numFmtId="3" fontId="44" fillId="5" borderId="27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48" fillId="0" borderId="0" xfId="0" applyFont="1" applyAlignment="1">
      <alignment vertical="center"/>
    </xf>
    <xf numFmtId="0" fontId="49" fillId="0" borderId="0" xfId="0" applyFont="1"/>
    <xf numFmtId="0" fontId="2" fillId="21" borderId="5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0" fillId="22" borderId="5" xfId="0" applyFont="1" applyFill="1" applyBorder="1" applyAlignment="1">
      <alignment horizontal="right" vertical="center"/>
    </xf>
    <xf numFmtId="3" fontId="6" fillId="21" borderId="5" xfId="0" applyNumberFormat="1" applyFont="1" applyFill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3" fontId="2" fillId="21" borderId="5" xfId="0" applyNumberFormat="1" applyFont="1" applyFill="1" applyBorder="1" applyAlignment="1">
      <alignment horizontal="right" vertical="center"/>
    </xf>
    <xf numFmtId="0" fontId="17" fillId="5" borderId="5" xfId="0" applyFont="1" applyFill="1" applyBorder="1" applyAlignment="1">
      <alignment vertical="center"/>
    </xf>
    <xf numFmtId="0" fontId="28" fillId="8" borderId="27" xfId="0" applyFont="1" applyFill="1" applyBorder="1"/>
    <xf numFmtId="0" fontId="0" fillId="5" borderId="27" xfId="0" applyFill="1" applyBorder="1" applyAlignment="1">
      <alignment vertical="center"/>
    </xf>
    <xf numFmtId="0" fontId="0" fillId="5" borderId="27" xfId="0" applyFill="1" applyBorder="1" applyAlignment="1">
      <alignment horizontal="center" vertical="center"/>
    </xf>
    <xf numFmtId="0" fontId="0" fillId="5" borderId="27" xfId="0" applyFill="1" applyBorder="1" applyAlignment="1">
      <alignment horizontal="left" vertical="center"/>
    </xf>
    <xf numFmtId="0" fontId="0" fillId="23" borderId="27" xfId="0" applyFill="1" applyBorder="1" applyAlignment="1">
      <alignment vertical="center"/>
    </xf>
    <xf numFmtId="0" fontId="0" fillId="23" borderId="27" xfId="0" applyFill="1" applyBorder="1" applyAlignment="1">
      <alignment horizontal="center" vertical="center"/>
    </xf>
    <xf numFmtId="0" fontId="0" fillId="23" borderId="27" xfId="0" applyFill="1" applyBorder="1" applyAlignment="1">
      <alignment horizontal="left" vertical="center"/>
    </xf>
    <xf numFmtId="3" fontId="8" fillId="21" borderId="5" xfId="0" applyNumberFormat="1" applyFont="1" applyFill="1" applyBorder="1" applyAlignment="1">
      <alignment horizontal="right" vertical="center"/>
    </xf>
    <xf numFmtId="0" fontId="41" fillId="0" borderId="0" xfId="0" applyFont="1"/>
    <xf numFmtId="0" fontId="52" fillId="24" borderId="5" xfId="0" applyFont="1" applyFill="1" applyBorder="1" applyAlignment="1">
      <alignment horizontal="center" vertical="center"/>
    </xf>
    <xf numFmtId="0" fontId="52" fillId="25" borderId="5" xfId="0" applyFont="1" applyFill="1" applyBorder="1" applyAlignment="1">
      <alignment horizontal="center" vertical="center"/>
    </xf>
    <xf numFmtId="3" fontId="52" fillId="0" borderId="5" xfId="0" applyNumberFormat="1" applyFont="1" applyBorder="1" applyAlignment="1">
      <alignment horizontal="right" vertical="center"/>
    </xf>
    <xf numFmtId="3" fontId="52" fillId="25" borderId="5" xfId="0" applyNumberFormat="1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 wrapText="1"/>
    </xf>
    <xf numFmtId="0" fontId="27" fillId="0" borderId="64" xfId="0" applyFont="1" applyFill="1" applyBorder="1" applyAlignment="1">
      <alignment vertical="center"/>
    </xf>
    <xf numFmtId="0" fontId="27" fillId="0" borderId="65" xfId="0" applyFont="1" applyFill="1" applyBorder="1" applyAlignment="1">
      <alignment vertical="center"/>
    </xf>
    <xf numFmtId="0" fontId="53" fillId="9" borderId="62" xfId="0" applyFont="1" applyFill="1" applyBorder="1" applyAlignment="1"/>
    <xf numFmtId="0" fontId="53" fillId="0" borderId="62" xfId="0" applyFont="1" applyFill="1" applyBorder="1" applyAlignment="1"/>
    <xf numFmtId="3" fontId="54" fillId="26" borderId="5" xfId="0" applyNumberFormat="1" applyFont="1" applyFill="1" applyBorder="1" applyAlignment="1">
      <alignment horizontal="center" vertical="center"/>
    </xf>
    <xf numFmtId="0" fontId="52" fillId="25" borderId="10" xfId="0" applyFont="1" applyFill="1" applyBorder="1" applyAlignment="1">
      <alignment horizontal="center" vertical="center"/>
    </xf>
    <xf numFmtId="0" fontId="0" fillId="0" borderId="43" xfId="0" applyBorder="1"/>
    <xf numFmtId="0" fontId="52" fillId="0" borderId="49" xfId="0" applyFont="1" applyBorder="1" applyAlignment="1">
      <alignment vertical="center" wrapText="1"/>
    </xf>
    <xf numFmtId="0" fontId="52" fillId="0" borderId="0" xfId="0" applyFont="1" applyBorder="1" applyAlignment="1">
      <alignment vertical="center" wrapText="1"/>
    </xf>
    <xf numFmtId="0" fontId="55" fillId="0" borderId="62" xfId="0" applyFont="1" applyFill="1" applyBorder="1" applyAlignment="1"/>
    <xf numFmtId="0" fontId="56" fillId="0" borderId="27" xfId="0" applyFont="1" applyFill="1" applyBorder="1" applyAlignment="1"/>
    <xf numFmtId="0" fontId="57" fillId="7" borderId="27" xfId="0" applyFont="1" applyFill="1" applyBorder="1"/>
    <xf numFmtId="3" fontId="57" fillId="7" borderId="27" xfId="0" applyNumberFormat="1" applyFont="1" applyFill="1" applyBorder="1" applyAlignment="1">
      <alignment horizontal="right" vertical="center" wrapText="1"/>
    </xf>
    <xf numFmtId="0" fontId="58" fillId="0" borderId="27" xfId="0" applyFont="1" applyBorder="1"/>
    <xf numFmtId="0" fontId="60" fillId="7" borderId="27" xfId="0" applyFont="1" applyFill="1" applyBorder="1"/>
    <xf numFmtId="3" fontId="60" fillId="7" borderId="27" xfId="0" applyNumberFormat="1" applyFont="1" applyFill="1" applyBorder="1" applyAlignment="1">
      <alignment horizontal="right" vertical="center" wrapText="1"/>
    </xf>
    <xf numFmtId="0" fontId="60" fillId="0" borderId="27" xfId="0" applyFont="1" applyBorder="1"/>
    <xf numFmtId="0" fontId="1" fillId="0" borderId="4" xfId="0" applyFont="1" applyBorder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23" borderId="0" xfId="0" applyFill="1" applyBorder="1" applyAlignment="1">
      <alignment vertical="center"/>
    </xf>
    <xf numFmtId="0" fontId="0" fillId="23" borderId="0" xfId="0" applyFill="1" applyBorder="1" applyAlignment="1">
      <alignment horizontal="center" vertical="center"/>
    </xf>
    <xf numFmtId="0" fontId="0" fillId="23" borderId="0" xfId="0" applyFill="1" applyBorder="1" applyAlignment="1">
      <alignment horizontal="left" vertical="center"/>
    </xf>
    <xf numFmtId="0" fontId="61" fillId="0" borderId="27" xfId="0" applyFont="1" applyBorder="1"/>
    <xf numFmtId="0" fontId="62" fillId="0" borderId="27" xfId="0" applyFont="1" applyBorder="1" applyAlignment="1">
      <alignment vertical="center"/>
    </xf>
    <xf numFmtId="0" fontId="52" fillId="24" borderId="43" xfId="0" applyFont="1" applyFill="1" applyBorder="1" applyAlignment="1">
      <alignment horizontal="center" vertical="center"/>
    </xf>
    <xf numFmtId="0" fontId="54" fillId="26" borderId="43" xfId="0" applyFont="1" applyFill="1" applyBorder="1" applyAlignment="1">
      <alignment horizontal="center" vertical="center"/>
    </xf>
    <xf numFmtId="0" fontId="52" fillId="0" borderId="27" xfId="0" applyFont="1" applyBorder="1" applyAlignment="1">
      <alignment horizontal="center" vertical="center" wrapText="1"/>
    </xf>
    <xf numFmtId="0" fontId="51" fillId="0" borderId="5" xfId="0" applyFont="1" applyBorder="1" applyAlignment="1">
      <alignment horizontal="center" vertical="center"/>
    </xf>
    <xf numFmtId="0" fontId="51" fillId="14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27" borderId="5" xfId="0" applyFont="1" applyFill="1" applyBorder="1" applyAlignment="1">
      <alignment horizontal="center" vertical="center"/>
    </xf>
    <xf numFmtId="0" fontId="6" fillId="28" borderId="4" xfId="0" applyFont="1" applyFill="1" applyBorder="1" applyAlignment="1">
      <alignment vertical="center"/>
    </xf>
    <xf numFmtId="0" fontId="6" fillId="28" borderId="5" xfId="0" applyFont="1" applyFill="1" applyBorder="1" applyAlignment="1">
      <alignment vertical="center" wrapText="1"/>
    </xf>
    <xf numFmtId="0" fontId="6" fillId="29" borderId="5" xfId="0" applyFont="1" applyFill="1" applyBorder="1" applyAlignment="1">
      <alignment horizontal="center" vertical="center"/>
    </xf>
    <xf numFmtId="0" fontId="6" fillId="28" borderId="4" xfId="0" applyFont="1" applyFill="1" applyBorder="1" applyAlignment="1">
      <alignment vertical="center" wrapText="1"/>
    </xf>
    <xf numFmtId="0" fontId="6" fillId="28" borderId="6" xfId="0" applyFont="1" applyFill="1" applyBorder="1" applyAlignment="1">
      <alignment vertical="center" wrapText="1"/>
    </xf>
    <xf numFmtId="0" fontId="64" fillId="0" borderId="5" xfId="0" applyFont="1" applyBorder="1" applyAlignment="1">
      <alignment horizontal="right" vertical="center" wrapText="1"/>
    </xf>
    <xf numFmtId="0" fontId="0" fillId="23" borderId="0" xfId="0" applyFill="1"/>
    <xf numFmtId="0" fontId="13" fillId="0" borderId="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3" fontId="6" fillId="6" borderId="13" xfId="0" applyNumberFormat="1" applyFont="1" applyFill="1" applyBorder="1" applyAlignment="1">
      <alignment horizontal="right" vertical="center" wrapText="1"/>
    </xf>
    <xf numFmtId="3" fontId="6" fillId="6" borderId="12" xfId="0" applyNumberFormat="1" applyFont="1" applyFill="1" applyBorder="1" applyAlignment="1">
      <alignment horizontal="right" vertical="center" wrapText="1"/>
    </xf>
    <xf numFmtId="0" fontId="5" fillId="0" borderId="25" xfId="0" applyFont="1" applyBorder="1" applyAlignment="1">
      <alignment horizontal="right" vertical="center"/>
    </xf>
    <xf numFmtId="0" fontId="5" fillId="0" borderId="26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4" borderId="17" xfId="0" applyFont="1" applyFill="1" applyBorder="1" applyAlignment="1">
      <alignment horizontal="right" vertical="center" wrapText="1"/>
    </xf>
    <xf numFmtId="0" fontId="6" fillId="4" borderId="18" xfId="0" applyFont="1" applyFill="1" applyBorder="1" applyAlignment="1">
      <alignment horizontal="right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6" fillId="4" borderId="8" xfId="0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8" fillId="0" borderId="27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6" fillId="9" borderId="27" xfId="0" applyFont="1" applyFill="1" applyBorder="1" applyAlignment="1">
      <alignment horizontal="center"/>
    </xf>
    <xf numFmtId="0" fontId="16" fillId="0" borderId="27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1" fillId="9" borderId="27" xfId="0" applyFont="1" applyFill="1" applyBorder="1" applyAlignment="1">
      <alignment horizontal="center"/>
    </xf>
    <xf numFmtId="0" fontId="21" fillId="0" borderId="27" xfId="0" applyFont="1" applyFill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9" borderId="27" xfId="0" applyNumberForma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26" fillId="0" borderId="27" xfId="0" applyFont="1" applyBorder="1" applyAlignment="1">
      <alignment horizontal="center" vertical="center" wrapText="1"/>
    </xf>
    <xf numFmtId="0" fontId="27" fillId="0" borderId="41" xfId="0" applyFont="1" applyFill="1" applyBorder="1" applyAlignment="1">
      <alignment horizontal="left" vertical="center"/>
    </xf>
    <xf numFmtId="0" fontId="27" fillId="0" borderId="42" xfId="0" applyFont="1" applyFill="1" applyBorder="1" applyAlignment="1">
      <alignment horizontal="left" vertical="center"/>
    </xf>
    <xf numFmtId="0" fontId="27" fillId="0" borderId="43" xfId="0" applyFont="1" applyFill="1" applyBorder="1" applyAlignment="1">
      <alignment horizontal="left" vertical="center"/>
    </xf>
    <xf numFmtId="0" fontId="21" fillId="0" borderId="41" xfId="0" applyFont="1" applyFill="1" applyBorder="1" applyAlignment="1">
      <alignment horizontal="left" vertical="center"/>
    </xf>
    <xf numFmtId="0" fontId="21" fillId="0" borderId="42" xfId="0" applyFont="1" applyFill="1" applyBorder="1" applyAlignment="1">
      <alignment horizontal="left" vertical="center"/>
    </xf>
    <xf numFmtId="0" fontId="21" fillId="0" borderId="43" xfId="0" applyFont="1" applyFill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6" fillId="0" borderId="50" xfId="0" applyFont="1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0" fontId="36" fillId="0" borderId="2" xfId="0" applyFont="1" applyBorder="1" applyAlignment="1">
      <alignment vertical="center" wrapText="1"/>
    </xf>
    <xf numFmtId="0" fontId="36" fillId="0" borderId="3" xfId="0" applyFont="1" applyBorder="1" applyAlignment="1">
      <alignment vertical="center" wrapText="1"/>
    </xf>
    <xf numFmtId="0" fontId="18" fillId="0" borderId="45" xfId="0" applyFont="1" applyBorder="1" applyAlignment="1">
      <alignment horizontal="left" vertical="center" wrapText="1" indent="1"/>
    </xf>
    <xf numFmtId="0" fontId="18" fillId="0" borderId="61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0" fontId="18" fillId="0" borderId="49" xfId="0" applyFont="1" applyBorder="1" applyAlignment="1">
      <alignment horizontal="left" vertical="center" wrapText="1" indent="1"/>
    </xf>
    <xf numFmtId="0" fontId="18" fillId="0" borderId="0" xfId="0" applyFont="1" applyBorder="1" applyAlignment="1">
      <alignment horizontal="left" vertical="center" wrapText="1" indent="1"/>
    </xf>
    <xf numFmtId="0" fontId="18" fillId="0" borderId="6" xfId="0" applyFont="1" applyBorder="1" applyAlignment="1">
      <alignment horizontal="left" vertical="center" wrapText="1" indent="1"/>
    </xf>
    <xf numFmtId="0" fontId="18" fillId="0" borderId="50" xfId="0" applyFont="1" applyBorder="1" applyAlignment="1">
      <alignment horizontal="left" vertical="center" wrapText="1" indent="1"/>
    </xf>
    <xf numFmtId="0" fontId="18" fillId="0" borderId="10" xfId="0" applyFont="1" applyBorder="1" applyAlignment="1">
      <alignment horizontal="left" vertical="center" wrapText="1" indent="1"/>
    </xf>
    <xf numFmtId="0" fontId="18" fillId="0" borderId="5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 vertical="center" wrapText="1" indent="1"/>
    </xf>
    <xf numFmtId="0" fontId="6" fillId="0" borderId="60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32" fillId="0" borderId="1" xfId="0" applyFont="1" applyBorder="1" applyAlignment="1">
      <alignment horizontal="right" vertical="center" wrapText="1"/>
    </xf>
    <xf numFmtId="0" fontId="32" fillId="0" borderId="3" xfId="0" applyFont="1" applyBorder="1" applyAlignment="1">
      <alignment horizontal="right" vertical="center" wrapText="1"/>
    </xf>
    <xf numFmtId="0" fontId="7" fillId="16" borderId="60" xfId="0" applyFont="1" applyFill="1" applyBorder="1" applyAlignment="1">
      <alignment horizontal="center" vertical="center" wrapText="1"/>
    </xf>
    <xf numFmtId="0" fontId="7" fillId="16" borderId="20" xfId="0" applyFont="1" applyFill="1" applyBorder="1" applyAlignment="1">
      <alignment horizontal="center" vertical="center" wrapText="1"/>
    </xf>
    <xf numFmtId="0" fontId="7" fillId="16" borderId="4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right" vertical="center" wrapText="1"/>
    </xf>
    <xf numFmtId="0" fontId="34" fillId="0" borderId="3" xfId="0" applyFont="1" applyBorder="1" applyAlignment="1">
      <alignment horizontal="right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7" fillId="3" borderId="3" xfId="0" applyFont="1" applyFill="1" applyBorder="1" applyAlignment="1">
      <alignment horizontal="right" vertical="center" wrapText="1"/>
    </xf>
    <xf numFmtId="0" fontId="6" fillId="0" borderId="54" xfId="0" applyFont="1" applyBorder="1" applyAlignment="1">
      <alignment vertical="center"/>
    </xf>
    <xf numFmtId="0" fontId="7" fillId="12" borderId="60" xfId="0" applyFont="1" applyFill="1" applyBorder="1" applyAlignment="1">
      <alignment horizontal="center" vertical="center" wrapText="1"/>
    </xf>
    <xf numFmtId="0" fontId="7" fillId="12" borderId="20" xfId="0" applyFont="1" applyFill="1" applyBorder="1" applyAlignment="1">
      <alignment horizontal="center" vertical="center" wrapText="1"/>
    </xf>
    <xf numFmtId="0" fontId="7" fillId="12" borderId="54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right" vertical="center" wrapText="1"/>
    </xf>
    <xf numFmtId="0" fontId="33" fillId="0" borderId="3" xfId="0" applyFont="1" applyBorder="1" applyAlignment="1">
      <alignment horizontal="right" vertical="center" wrapText="1"/>
    </xf>
    <xf numFmtId="0" fontId="7" fillId="15" borderId="60" xfId="0" applyFont="1" applyFill="1" applyBorder="1" applyAlignment="1">
      <alignment horizontal="center" vertical="center" wrapText="1"/>
    </xf>
    <xf numFmtId="0" fontId="7" fillId="15" borderId="20" xfId="0" applyFont="1" applyFill="1" applyBorder="1" applyAlignment="1">
      <alignment horizontal="center" vertical="center" wrapText="1"/>
    </xf>
    <xf numFmtId="0" fontId="7" fillId="15" borderId="54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14" borderId="60" xfId="0" applyFont="1" applyFill="1" applyBorder="1" applyAlignment="1">
      <alignment horizontal="center" vertical="center" wrapText="1"/>
    </xf>
    <xf numFmtId="0" fontId="7" fillId="14" borderId="20" xfId="0" applyFont="1" applyFill="1" applyBorder="1" applyAlignment="1">
      <alignment horizontal="center" vertical="center" wrapText="1"/>
    </xf>
    <xf numFmtId="0" fontId="7" fillId="14" borderId="54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vertical="center"/>
    </xf>
    <xf numFmtId="0" fontId="7" fillId="0" borderId="54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6" fillId="11" borderId="51" xfId="0" applyFont="1" applyFill="1" applyBorder="1" applyAlignment="1">
      <alignment horizontal="center" vertical="center" wrapText="1"/>
    </xf>
    <xf numFmtId="0" fontId="6" fillId="11" borderId="20" xfId="0" applyFont="1" applyFill="1" applyBorder="1" applyAlignment="1">
      <alignment horizontal="center" vertical="center" wrapText="1"/>
    </xf>
    <xf numFmtId="0" fontId="6" fillId="11" borderId="46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3" fontId="30" fillId="0" borderId="44" xfId="0" applyNumberFormat="1" applyFont="1" applyBorder="1" applyAlignment="1">
      <alignment horizontal="right" vertical="center"/>
    </xf>
    <xf numFmtId="3" fontId="30" fillId="0" borderId="47" xfId="0" applyNumberFormat="1" applyFont="1" applyBorder="1" applyAlignment="1">
      <alignment horizontal="right" vertical="center"/>
    </xf>
    <xf numFmtId="3" fontId="6" fillId="0" borderId="44" xfId="0" applyNumberFormat="1" applyFont="1" applyBorder="1" applyAlignment="1">
      <alignment horizontal="right" vertical="center"/>
    </xf>
    <xf numFmtId="3" fontId="6" fillId="0" borderId="47" xfId="0" applyNumberFormat="1" applyFont="1" applyBorder="1" applyAlignment="1">
      <alignment horizontal="right" vertical="center"/>
    </xf>
    <xf numFmtId="0" fontId="6" fillId="0" borderId="52" xfId="0" applyFont="1" applyBorder="1" applyAlignment="1">
      <alignment vertical="center"/>
    </xf>
    <xf numFmtId="0" fontId="6" fillId="0" borderId="53" xfId="0" applyFont="1" applyBorder="1" applyAlignment="1">
      <alignment vertical="center"/>
    </xf>
    <xf numFmtId="3" fontId="30" fillId="0" borderId="52" xfId="0" applyNumberFormat="1" applyFont="1" applyBorder="1" applyAlignment="1">
      <alignment horizontal="right" vertical="center"/>
    </xf>
    <xf numFmtId="3" fontId="30" fillId="0" borderId="53" xfId="0" applyNumberFormat="1" applyFont="1" applyBorder="1" applyAlignment="1">
      <alignment horizontal="right" vertical="center"/>
    </xf>
    <xf numFmtId="3" fontId="6" fillId="0" borderId="52" xfId="0" applyNumberFormat="1" applyFont="1" applyBorder="1" applyAlignment="1">
      <alignment horizontal="right" vertical="center"/>
    </xf>
    <xf numFmtId="3" fontId="6" fillId="0" borderId="53" xfId="0" applyNumberFormat="1" applyFont="1" applyBorder="1" applyAlignment="1">
      <alignment horizontal="right" vertical="center"/>
    </xf>
    <xf numFmtId="3" fontId="30" fillId="12" borderId="44" xfId="0" applyNumberFormat="1" applyFont="1" applyFill="1" applyBorder="1" applyAlignment="1">
      <alignment horizontal="right" vertical="center"/>
    </xf>
    <xf numFmtId="3" fontId="30" fillId="12" borderId="47" xfId="0" applyNumberFormat="1" applyFont="1" applyFill="1" applyBorder="1" applyAlignment="1">
      <alignment horizontal="right" vertical="center"/>
    </xf>
    <xf numFmtId="3" fontId="6" fillId="12" borderId="44" xfId="0" applyNumberFormat="1" applyFont="1" applyFill="1" applyBorder="1" applyAlignment="1">
      <alignment horizontal="right" vertical="center"/>
    </xf>
    <xf numFmtId="3" fontId="6" fillId="12" borderId="47" xfId="0" applyNumberFormat="1" applyFont="1" applyFill="1" applyBorder="1" applyAlignment="1">
      <alignment horizontal="right" vertical="center"/>
    </xf>
    <xf numFmtId="0" fontId="6" fillId="0" borderId="51" xfId="0" applyFont="1" applyBorder="1" applyAlignment="1">
      <alignment vertical="center"/>
    </xf>
    <xf numFmtId="3" fontId="30" fillId="12" borderId="52" xfId="0" applyNumberFormat="1" applyFont="1" applyFill="1" applyBorder="1" applyAlignment="1">
      <alignment horizontal="right" vertical="center"/>
    </xf>
    <xf numFmtId="3" fontId="30" fillId="12" borderId="53" xfId="0" applyNumberFormat="1" applyFont="1" applyFill="1" applyBorder="1" applyAlignment="1">
      <alignment horizontal="right" vertical="center"/>
    </xf>
    <xf numFmtId="3" fontId="6" fillId="12" borderId="52" xfId="0" applyNumberFormat="1" applyFont="1" applyFill="1" applyBorder="1" applyAlignment="1">
      <alignment horizontal="right" vertical="center"/>
    </xf>
    <xf numFmtId="3" fontId="6" fillId="12" borderId="53" xfId="0" applyNumberFormat="1" applyFont="1" applyFill="1" applyBorder="1" applyAlignment="1">
      <alignment horizontal="right" vertical="center"/>
    </xf>
    <xf numFmtId="0" fontId="6" fillId="0" borderId="19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30" fillId="0" borderId="52" xfId="0" applyFont="1" applyBorder="1" applyAlignment="1">
      <alignment horizontal="right" vertical="center"/>
    </xf>
    <xf numFmtId="0" fontId="30" fillId="0" borderId="53" xfId="0" applyFont="1" applyBorder="1" applyAlignment="1">
      <alignment horizontal="right" vertical="center"/>
    </xf>
    <xf numFmtId="0" fontId="6" fillId="0" borderId="52" xfId="0" applyFont="1" applyBorder="1" applyAlignment="1">
      <alignment horizontal="right" vertical="center"/>
    </xf>
    <xf numFmtId="0" fontId="6" fillId="0" borderId="53" xfId="0" applyFont="1" applyBorder="1" applyAlignment="1">
      <alignment horizontal="right" vertical="center"/>
    </xf>
    <xf numFmtId="0" fontId="6" fillId="11" borderId="51" xfId="0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/>
    </xf>
    <xf numFmtId="0" fontId="6" fillId="11" borderId="46" xfId="0" applyFont="1" applyFill="1" applyBorder="1" applyAlignment="1">
      <alignment horizontal="center" vertical="center"/>
    </xf>
    <xf numFmtId="0" fontId="6" fillId="10" borderId="19" xfId="0" applyFont="1" applyFill="1" applyBorder="1" applyAlignment="1">
      <alignment vertical="center"/>
    </xf>
    <xf numFmtId="0" fontId="6" fillId="10" borderId="46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24" fillId="0" borderId="44" xfId="0" applyFont="1" applyBorder="1" applyAlignment="1">
      <alignment vertical="top" wrapText="1"/>
    </xf>
    <xf numFmtId="0" fontId="24" fillId="0" borderId="47" xfId="0" applyFont="1" applyBorder="1" applyAlignment="1">
      <alignment vertical="top" wrapText="1"/>
    </xf>
    <xf numFmtId="0" fontId="18" fillId="0" borderId="37" xfId="0" applyFont="1" applyFill="1" applyBorder="1" applyAlignment="1">
      <alignment horizontal="left" vertical="top"/>
    </xf>
    <xf numFmtId="0" fontId="18" fillId="0" borderId="38" xfId="0" applyFont="1" applyFill="1" applyBorder="1" applyAlignment="1">
      <alignment horizontal="left" vertical="top"/>
    </xf>
    <xf numFmtId="0" fontId="18" fillId="0" borderId="39" xfId="0" applyFont="1" applyFill="1" applyBorder="1" applyAlignment="1">
      <alignment horizontal="left" vertical="top"/>
    </xf>
    <xf numFmtId="0" fontId="20" fillId="0" borderId="33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40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left" vertical="center"/>
    </xf>
    <xf numFmtId="0" fontId="20" fillId="0" borderId="40" xfId="0" applyFont="1" applyFill="1" applyBorder="1" applyAlignment="1">
      <alignment horizontal="left" vertical="center"/>
    </xf>
    <xf numFmtId="0" fontId="20" fillId="0" borderId="37" xfId="0" applyFont="1" applyFill="1" applyBorder="1" applyAlignment="1">
      <alignment horizontal="left" vertical="center"/>
    </xf>
    <xf numFmtId="0" fontId="20" fillId="0" borderId="39" xfId="0" applyFont="1" applyFill="1" applyBorder="1" applyAlignment="1">
      <alignment horizontal="left" vertical="center"/>
    </xf>
    <xf numFmtId="0" fontId="38" fillId="17" borderId="1" xfId="0" applyFont="1" applyFill="1" applyBorder="1" applyAlignment="1">
      <alignment horizontal="center" vertical="center"/>
    </xf>
    <xf numFmtId="0" fontId="38" fillId="17" borderId="3" xfId="0" applyFont="1" applyFill="1" applyBorder="1" applyAlignment="1">
      <alignment horizontal="center" vertical="center"/>
    </xf>
    <xf numFmtId="1" fontId="40" fillId="0" borderId="27" xfId="0" applyNumberFormat="1" applyFont="1" applyBorder="1" applyAlignment="1">
      <alignment horizontal="center"/>
    </xf>
    <xf numFmtId="0" fontId="38" fillId="0" borderId="19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0" borderId="45" xfId="0" applyFont="1" applyBorder="1" applyAlignment="1">
      <alignment horizontal="center" vertical="center" wrapText="1"/>
    </xf>
    <xf numFmtId="0" fontId="38" fillId="0" borderId="49" xfId="0" applyFont="1" applyBorder="1" applyAlignment="1">
      <alignment horizontal="center" vertical="center" wrapText="1"/>
    </xf>
    <xf numFmtId="0" fontId="21" fillId="0" borderId="62" xfId="0" applyFont="1" applyFill="1" applyBorder="1" applyAlignment="1">
      <alignment horizontal="center"/>
    </xf>
    <xf numFmtId="0" fontId="21" fillId="0" borderId="63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6" fillId="21" borderId="2" xfId="0" applyFont="1" applyFill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2" fillId="21" borderId="1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/>
    </xf>
    <xf numFmtId="0" fontId="2" fillId="21" borderId="19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6" fillId="21" borderId="19" xfId="0" applyFont="1" applyFill="1" applyBorder="1" applyAlignment="1">
      <alignment horizontal="center" vertical="center"/>
    </xf>
    <xf numFmtId="0" fontId="6" fillId="21" borderId="4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21" borderId="2" xfId="0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1" fontId="58" fillId="0" borderId="27" xfId="0" applyNumberFormat="1" applyFont="1" applyBorder="1" applyAlignment="1">
      <alignment horizontal="center"/>
    </xf>
    <xf numFmtId="0" fontId="59" fillId="0" borderId="62" xfId="0" applyFont="1" applyFill="1" applyBorder="1" applyAlignment="1">
      <alignment horizontal="center"/>
    </xf>
    <xf numFmtId="0" fontId="59" fillId="0" borderId="63" xfId="0" applyFont="1" applyFill="1" applyBorder="1" applyAlignment="1">
      <alignment horizontal="center"/>
    </xf>
    <xf numFmtId="1" fontId="60" fillId="0" borderId="27" xfId="0" applyNumberFormat="1" applyFont="1" applyBorder="1" applyAlignment="1">
      <alignment horizontal="center"/>
    </xf>
    <xf numFmtId="0" fontId="27" fillId="0" borderId="62" xfId="0" applyFont="1" applyFill="1" applyBorder="1" applyAlignment="1">
      <alignment horizontal="center"/>
    </xf>
    <xf numFmtId="0" fontId="27" fillId="0" borderId="63" xfId="0" applyFont="1" applyFill="1" applyBorder="1" applyAlignment="1">
      <alignment horizontal="center"/>
    </xf>
    <xf numFmtId="0" fontId="51" fillId="0" borderId="27" xfId="0" applyFont="1" applyBorder="1" applyAlignment="1">
      <alignment horizontal="center" vertical="center"/>
    </xf>
    <xf numFmtId="0" fontId="51" fillId="0" borderId="19" xfId="0" applyFont="1" applyBorder="1" applyAlignment="1">
      <alignment horizontal="center" vertical="center" wrapText="1"/>
    </xf>
    <xf numFmtId="0" fontId="51" fillId="0" borderId="54" xfId="0" applyFont="1" applyBorder="1" applyAlignment="1">
      <alignment horizontal="center" vertical="center" wrapText="1"/>
    </xf>
    <xf numFmtId="0" fontId="51" fillId="14" borderId="19" xfId="0" applyFont="1" applyFill="1" applyBorder="1" applyAlignment="1">
      <alignment horizontal="center" vertical="center" wrapText="1"/>
    </xf>
    <xf numFmtId="0" fontId="51" fillId="14" borderId="54" xfId="0" applyFont="1" applyFill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63" fillId="0" borderId="9" xfId="0" applyFont="1" applyBorder="1" applyAlignment="1">
      <alignment horizontal="center" vertical="center"/>
    </xf>
    <xf numFmtId="0" fontId="63" fillId="0" borderId="8" xfId="0" applyFont="1" applyBorder="1" applyAlignment="1">
      <alignment horizontal="center" vertical="center"/>
    </xf>
    <xf numFmtId="0" fontId="30" fillId="0" borderId="54" xfId="0" applyFont="1" applyBorder="1" applyAlignment="1">
      <alignment horizontal="center" vertical="center" wrapText="1"/>
    </xf>
    <xf numFmtId="0" fontId="63" fillId="0" borderId="50" xfId="0" applyFont="1" applyBorder="1" applyAlignment="1">
      <alignment horizontal="center" vertical="center" wrapText="1"/>
    </xf>
    <xf numFmtId="0" fontId="63" fillId="0" borderId="10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3" fontId="45" fillId="0" borderId="24" xfId="0" applyNumberFormat="1" applyFont="1" applyFill="1" applyBorder="1" applyAlignment="1">
      <alignment horizontal="right" vertical="center" wrapText="1"/>
    </xf>
    <xf numFmtId="0" fontId="27" fillId="5" borderId="43" xfId="0" applyFont="1" applyFill="1" applyBorder="1" applyAlignment="1">
      <alignment vertical="center"/>
    </xf>
    <xf numFmtId="0" fontId="21" fillId="5" borderId="62" xfId="0" applyFont="1" applyFill="1" applyBorder="1" applyAlignment="1"/>
    <xf numFmtId="0" fontId="21" fillId="5" borderId="27" xfId="0" applyFont="1" applyFill="1" applyBorder="1" applyAlignment="1"/>
    <xf numFmtId="3" fontId="17" fillId="5" borderId="27" xfId="0" applyNumberFormat="1" applyFont="1" applyFill="1" applyBorder="1" applyAlignment="1">
      <alignment horizontal="right" vertical="center" wrapText="1"/>
    </xf>
    <xf numFmtId="0" fontId="0" fillId="5" borderId="27" xfId="0" applyFill="1" applyBorder="1"/>
    <xf numFmtId="1" fontId="0" fillId="5" borderId="27" xfId="0" applyNumberFormat="1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</xdr:col>
      <xdr:colOff>542925</xdr:colOff>
      <xdr:row>6</xdr:row>
      <xdr:rowOff>438150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04950"/>
          <a:ext cx="5429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542925</xdr:colOff>
      <xdr:row>8</xdr:row>
      <xdr:rowOff>85725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00250"/>
          <a:ext cx="5429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542925</xdr:colOff>
      <xdr:row>10</xdr:row>
      <xdr:rowOff>238125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05100"/>
          <a:ext cx="5429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2</xdr:col>
      <xdr:colOff>714375</xdr:colOff>
      <xdr:row>11</xdr:row>
      <xdr:rowOff>57150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05125"/>
          <a:ext cx="7143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76200</xdr:colOff>
      <xdr:row>7</xdr:row>
      <xdr:rowOff>247650</xdr:rowOff>
    </xdr:from>
    <xdr:to>
      <xdr:col>3</xdr:col>
      <xdr:colOff>666750</xdr:colOff>
      <xdr:row>8</xdr:row>
      <xdr:rowOff>196850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 de texte 10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600200" y="2247900"/>
              <a:ext cx="2152650" cy="3016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 rtlCol="0" anchor="t">
              <a:noAutofit/>
            </a:bodyPr>
            <a:lstStyle/>
            <a:p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sSupPr>
                    <m:e>
                      <m:r>
                        <a:rPr lang="fr-FR" sz="11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(</m:t>
                      </m:r>
                      <m:f>
                        <m:fPr>
                          <m:ctrlP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𝑃𝑡</m:t>
                          </m:r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+1</m:t>
                          </m:r>
                        </m:num>
                        <m:den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𝑝𝑡</m:t>
                          </m:r>
                        </m:den>
                      </m:f>
                      <m:r>
                        <a:rPr lang="fr-FR" sz="11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)</m:t>
                      </m:r>
                    </m:e>
                    <m:sup>
                      <m: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1/</m:t>
                      </m:r>
                      <m: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𝑛</m:t>
                      </m:r>
                    </m:sup>
                  </m:sSup>
                </m:oMath>
              </a14:m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- 1=</a:t>
              </a:r>
              <a:endParaRPr lang="fr-F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Zone de texte 10">
              <a:extLst>
                <a:ext uri="{FF2B5EF4-FFF2-40B4-BE49-F238E27FC236}">
                  <a16:creationId xmlns:a16="http://schemas.microsoft.com/office/drawing/2014/main" id="{A78E48C7-FD6A-4F27-A6A4-C70CE8048A83}"/>
                </a:ext>
              </a:extLst>
            </xdr:cNvPr>
            <xdr:cNvSpPr txBox="1"/>
          </xdr:nvSpPr>
          <xdr:spPr>
            <a:xfrm>
              <a:off x="1600200" y="2247900"/>
              <a:ext cx="2152650" cy="301625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 rtlCol="0" anchor="t">
              <a:noAutofit/>
            </a:bodyPr>
            <a:lstStyle/>
            <a:p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fr-F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fr-F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((𝑃𝑡+1)/𝑝𝑡)〗^(1/𝑛)</a:t>
              </a:r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- 1=</a:t>
              </a:r>
              <a:endParaRPr lang="fr-F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66675</xdr:colOff>
      <xdr:row>8</xdr:row>
      <xdr:rowOff>304800</xdr:rowOff>
    </xdr:from>
    <xdr:to>
      <xdr:col>3</xdr:col>
      <xdr:colOff>657225</xdr:colOff>
      <xdr:row>10</xdr:row>
      <xdr:rowOff>95250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 de texte 11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590675" y="2657475"/>
              <a:ext cx="2152650" cy="34290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 rtlCol="0" anchor="t">
              <a:noAutofit/>
            </a:bodyPr>
            <a:lstStyle/>
            <a:p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sSupPr>
                    <m:e>
                      <m:r>
                        <a:rPr lang="fr-FR" sz="11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(</m:t>
                      </m:r>
                      <m:f>
                        <m:fPr>
                          <m:ctrlP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𝑃𝑡</m:t>
                          </m:r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+1</m:t>
                          </m:r>
                        </m:num>
                        <m:den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𝑝𝑡</m:t>
                          </m:r>
                        </m:den>
                      </m:f>
                      <m:r>
                        <a:rPr lang="fr-FR" sz="11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)</m:t>
                      </m:r>
                    </m:e>
                    <m:sup>
                      <m: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1/</m:t>
                      </m:r>
                      <m: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𝑛</m:t>
                      </m:r>
                    </m:sup>
                  </m:sSup>
                </m:oMath>
              </a14:m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- 1+1=</a:t>
              </a:r>
              <a:endParaRPr lang="fr-F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Zone de texte 11">
              <a:extLst>
                <a:ext uri="{FF2B5EF4-FFF2-40B4-BE49-F238E27FC236}">
                  <a16:creationId xmlns:a16="http://schemas.microsoft.com/office/drawing/2014/main" id="{6FC67843-A2FC-4F04-888E-CEC5B4504DCE}"/>
                </a:ext>
              </a:extLst>
            </xdr:cNvPr>
            <xdr:cNvSpPr txBox="1"/>
          </xdr:nvSpPr>
          <xdr:spPr>
            <a:xfrm>
              <a:off x="1590675" y="2657475"/>
              <a:ext cx="2152650" cy="34290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 rtlCol="0" anchor="t">
              <a:noAutofit/>
            </a:bodyPr>
            <a:lstStyle/>
            <a:p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fr-F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fr-F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((𝑃𝑡+1)/𝑝𝑡)〗^(1/𝑛)</a:t>
              </a:r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- 1+1=</a:t>
              </a:r>
              <a:endParaRPr lang="fr-F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0</xdr:colOff>
      <xdr:row>9</xdr:row>
      <xdr:rowOff>190500</xdr:rowOff>
    </xdr:from>
    <xdr:to>
      <xdr:col>1</xdr:col>
      <xdr:colOff>590550</xdr:colOff>
      <xdr:row>10</xdr:row>
      <xdr:rowOff>333375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Zone de texte 1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0" y="2895600"/>
              <a:ext cx="1352550" cy="34290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 rtlCol="0" anchor="t">
              <a:noAutofit/>
            </a:bodyPr>
            <a:lstStyle/>
            <a:p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fr-FR" sz="10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fr-FR" sz="10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Pt</m:t>
                      </m:r>
                      <m:r>
                        <a:rPr lang="fr-FR" sz="10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fr-FR" sz="10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x</m:t>
                      </m:r>
                      <m:r>
                        <a:rPr lang="fr-FR" sz="10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fr-FR" sz="10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(</m:t>
                      </m:r>
                      <m:f>
                        <m:fPr>
                          <m:ctrlPr>
                            <a:rPr lang="fr-FR" sz="10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fr-FR" sz="10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𝑃𝑡</m:t>
                          </m:r>
                          <m:r>
                            <a:rPr lang="fr-FR" sz="10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+1</m:t>
                          </m:r>
                        </m:num>
                        <m:den>
                          <m:r>
                            <a:rPr lang="fr-FR" sz="10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𝑝𝑡</m:t>
                          </m:r>
                        </m:den>
                      </m:f>
                      <m:r>
                        <a:rPr lang="fr-FR" sz="10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)</m:t>
                      </m:r>
                    </m:e>
                    <m:sup>
                      <m:r>
                        <a:rPr lang="fr-FR" sz="10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1/</m:t>
                      </m:r>
                      <m:r>
                        <a:rPr lang="fr-FR" sz="10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𝑛</m:t>
                      </m:r>
                    </m:sup>
                  </m:sSup>
                </m:oMath>
              </a14:m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- </a:t>
              </a:r>
              <a:r>
                <a:rPr lang="fr-FR" sz="10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1+1</a:t>
              </a:r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:endParaRPr lang="fr-F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Zone de texte 12">
              <a:extLst>
                <a:ext uri="{FF2B5EF4-FFF2-40B4-BE49-F238E27FC236}">
                  <a16:creationId xmlns:a16="http://schemas.microsoft.com/office/drawing/2014/main" id="{2DB092C7-0405-4539-80C4-E369995C727C}"/>
                </a:ext>
              </a:extLst>
            </xdr:cNvPr>
            <xdr:cNvSpPr txBox="1"/>
          </xdr:nvSpPr>
          <xdr:spPr>
            <a:xfrm>
              <a:off x="0" y="2895600"/>
              <a:ext cx="1352550" cy="34290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 rtlCol="0" anchor="t">
              <a:noAutofit/>
            </a:bodyPr>
            <a:lstStyle/>
            <a:p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fr-FR" sz="10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fr-FR" sz="10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Pt x ((𝑃𝑡+1)/𝑝𝑡)〗^(1/𝑛)</a:t>
              </a:r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- </a:t>
              </a:r>
              <a:r>
                <a:rPr lang="fr-FR" sz="10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1+1</a:t>
              </a:r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:endParaRPr lang="fr-F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114300</xdr:colOff>
      <xdr:row>6</xdr:row>
      <xdr:rowOff>295275</xdr:rowOff>
    </xdr:from>
    <xdr:to>
      <xdr:col>4</xdr:col>
      <xdr:colOff>28575</xdr:colOff>
      <xdr:row>7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Zone de texte 9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638300" y="1800225"/>
              <a:ext cx="2505075" cy="34290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 rtlCol="0" anchor="t">
              <a:noAutofit/>
            </a:bodyPr>
            <a:lstStyle/>
            <a:p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sSup>
                    <m:sSupPr>
                      <m:ctrlP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sSupPr>
                    <m:e>
                      <m:r>
                        <a:rPr lang="fr-FR" sz="11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(</m:t>
                      </m:r>
                      <m:f>
                        <m:fPr>
                          <m:ctrlP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𝑃𝑡</m:t>
                          </m:r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+1</m:t>
                          </m:r>
                        </m:num>
                        <m:den>
                          <m:r>
                            <a:rPr lang="fr-FR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𝑝𝑡</m:t>
                          </m:r>
                        </m:den>
                      </m:f>
                      <m:r>
                        <a:rPr lang="fr-FR" sz="1100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)</m:t>
                      </m:r>
                    </m:e>
                    <m:sup>
                      <m: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1/</m:t>
                      </m:r>
                      <m:r>
                        <a:rPr lang="fr-FR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𝑛</m:t>
                      </m:r>
                    </m:sup>
                  </m:sSup>
                </m:oMath>
              </a14:m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:endParaRPr lang="fr-F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Zone de texte 9">
              <a:extLst>
                <a:ext uri="{FF2B5EF4-FFF2-40B4-BE49-F238E27FC236}">
                  <a16:creationId xmlns:a16="http://schemas.microsoft.com/office/drawing/2014/main" id="{0BDB2DE4-0CE4-427B-BFCD-44E7EE9DCD28}"/>
                </a:ext>
              </a:extLst>
            </xdr:cNvPr>
            <xdr:cNvSpPr txBox="1"/>
          </xdr:nvSpPr>
          <xdr:spPr>
            <a:xfrm>
              <a:off x="1638300" y="1800225"/>
              <a:ext cx="2505075" cy="342900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wrap="square" rtlCol="0" anchor="t">
              <a:noAutofit/>
            </a:bodyPr>
            <a:lstStyle/>
            <a:p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fr-F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〖</a:t>
              </a:r>
              <a:r>
                <a:rPr lang="fr-FR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((𝑃𝑡+1)/𝑝𝑡)〗^(1/𝑛)</a:t>
              </a:r>
              <a:r>
                <a:rPr lang="fr-FR" sz="1100"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:endParaRPr lang="fr-F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1</xdr:col>
      <xdr:colOff>125132</xdr:colOff>
      <xdr:row>33</xdr:row>
      <xdr:rowOff>79561</xdr:rowOff>
    </xdr:from>
    <xdr:to>
      <xdr:col>5</xdr:col>
      <xdr:colOff>115607</xdr:colOff>
      <xdr:row>35</xdr:row>
      <xdr:rowOff>134657</xdr:rowOff>
    </xdr:to>
    <xdr:pic>
      <xdr:nvPicPr>
        <xdr:cNvPr id="10" name="ZoneTexte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132" y="8215032"/>
          <a:ext cx="4233769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160021</xdr:colOff>
      <xdr:row>1</xdr:row>
      <xdr:rowOff>68580</xdr:rowOff>
    </xdr:from>
    <xdr:to>
      <xdr:col>6</xdr:col>
      <xdr:colOff>525780</xdr:colOff>
      <xdr:row>4</xdr:row>
      <xdr:rowOff>7620</xdr:rowOff>
    </xdr:to>
    <xdr:pic>
      <xdr:nvPicPr>
        <xdr:cNvPr id="2" name="Image 8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881"/>
        <a:stretch/>
      </xdr:blipFill>
      <xdr:spPr bwMode="auto">
        <a:xfrm>
          <a:off x="4632961" y="266700"/>
          <a:ext cx="262127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505550</xdr:colOff>
      <xdr:row>1</xdr:row>
      <xdr:rowOff>88448</xdr:rowOff>
    </xdr:from>
    <xdr:to>
      <xdr:col>15</xdr:col>
      <xdr:colOff>996</xdr:colOff>
      <xdr:row>4</xdr:row>
      <xdr:rowOff>95250</xdr:rowOff>
    </xdr:to>
    <xdr:pic>
      <xdr:nvPicPr>
        <xdr:cNvPr id="2" name="Image 8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881"/>
        <a:stretch/>
      </xdr:blipFill>
      <xdr:spPr bwMode="auto">
        <a:xfrm>
          <a:off x="7218407" y="479653"/>
          <a:ext cx="1644241" cy="545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505550</xdr:colOff>
      <xdr:row>1</xdr:row>
      <xdr:rowOff>88448</xdr:rowOff>
    </xdr:from>
    <xdr:to>
      <xdr:col>15</xdr:col>
      <xdr:colOff>996</xdr:colOff>
      <xdr:row>4</xdr:row>
      <xdr:rowOff>95250</xdr:rowOff>
    </xdr:to>
    <xdr:pic>
      <xdr:nvPicPr>
        <xdr:cNvPr id="2" name="Image 85">
          <a:extLst>
            <a:ext uri="{FF2B5EF4-FFF2-40B4-BE49-F238E27FC236}">
              <a16:creationId xmlns:a16="http://schemas.microsoft.com/office/drawing/2014/main" id="{74396837-DBD8-4B37-8F87-0739F9F4F7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881"/>
        <a:stretch/>
      </xdr:blipFill>
      <xdr:spPr bwMode="auto">
        <a:xfrm>
          <a:off x="7236550" y="482148"/>
          <a:ext cx="1648096" cy="552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528228</xdr:colOff>
      <xdr:row>0</xdr:row>
      <xdr:rowOff>88447</xdr:rowOff>
    </xdr:from>
    <xdr:to>
      <xdr:col>15</xdr:col>
      <xdr:colOff>23674</xdr:colOff>
      <xdr:row>2</xdr:row>
      <xdr:rowOff>61231</xdr:rowOff>
    </xdr:to>
    <xdr:pic>
      <xdr:nvPicPr>
        <xdr:cNvPr id="2" name="Image 8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881"/>
        <a:stretch/>
      </xdr:blipFill>
      <xdr:spPr bwMode="auto">
        <a:xfrm>
          <a:off x="7259228" y="88447"/>
          <a:ext cx="1648096" cy="550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528228</xdr:colOff>
      <xdr:row>0</xdr:row>
      <xdr:rowOff>88447</xdr:rowOff>
    </xdr:from>
    <xdr:to>
      <xdr:col>15</xdr:col>
      <xdr:colOff>23674</xdr:colOff>
      <xdr:row>2</xdr:row>
      <xdr:rowOff>61231</xdr:rowOff>
    </xdr:to>
    <xdr:pic>
      <xdr:nvPicPr>
        <xdr:cNvPr id="2" name="Image 8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881"/>
        <a:stretch/>
      </xdr:blipFill>
      <xdr:spPr bwMode="auto">
        <a:xfrm>
          <a:off x="7976778" y="88447"/>
          <a:ext cx="1648096" cy="550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528228</xdr:colOff>
      <xdr:row>0</xdr:row>
      <xdr:rowOff>88447</xdr:rowOff>
    </xdr:from>
    <xdr:to>
      <xdr:col>17</xdr:col>
      <xdr:colOff>23674</xdr:colOff>
      <xdr:row>2</xdr:row>
      <xdr:rowOff>61231</xdr:rowOff>
    </xdr:to>
    <xdr:pic>
      <xdr:nvPicPr>
        <xdr:cNvPr id="2" name="Image 8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881"/>
        <a:stretch/>
      </xdr:blipFill>
      <xdr:spPr bwMode="auto">
        <a:xfrm>
          <a:off x="7976778" y="88447"/>
          <a:ext cx="1648096" cy="550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zoomScale="85" zoomScaleNormal="85" workbookViewId="0">
      <selection activeCell="D39" sqref="D39"/>
    </sheetView>
  </sheetViews>
  <sheetFormatPr baseColWidth="10" defaultRowHeight="14.5" x14ac:dyDescent="0.35"/>
  <cols>
    <col min="2" max="2" width="22.90625" customWidth="1"/>
    <col min="3" max="3" width="23.453125" customWidth="1"/>
    <col min="4" max="4" width="15.453125" customWidth="1"/>
  </cols>
  <sheetData>
    <row r="1" spans="1:16" ht="14.75" thickBot="1" x14ac:dyDescent="0.6"/>
    <row r="2" spans="1:16" ht="15" thickBot="1" x14ac:dyDescent="0.4">
      <c r="A2" s="281" t="s">
        <v>0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3"/>
    </row>
    <row r="3" spans="1:16" ht="15" thickBot="1" x14ac:dyDescent="0.4">
      <c r="A3" s="1" t="s">
        <v>1</v>
      </c>
      <c r="B3" s="2" t="s">
        <v>2</v>
      </c>
      <c r="C3" s="3">
        <v>3</v>
      </c>
      <c r="D3" s="4" t="s">
        <v>3</v>
      </c>
      <c r="E3" s="4" t="s">
        <v>3</v>
      </c>
      <c r="F3" s="4" t="s">
        <v>3</v>
      </c>
      <c r="G3" s="5" t="s">
        <v>4</v>
      </c>
      <c r="H3" s="284" t="s">
        <v>4</v>
      </c>
      <c r="I3" s="285"/>
      <c r="J3" s="5" t="s">
        <v>4</v>
      </c>
      <c r="K3" s="6" t="s">
        <v>5</v>
      </c>
      <c r="L3" s="6" t="s">
        <v>5</v>
      </c>
      <c r="M3" s="6" t="s">
        <v>5</v>
      </c>
      <c r="N3" s="7" t="s">
        <v>6</v>
      </c>
      <c r="O3" s="7" t="s">
        <v>6</v>
      </c>
      <c r="P3" s="7" t="s">
        <v>6</v>
      </c>
    </row>
    <row r="4" spans="1:16" ht="15" thickBot="1" x14ac:dyDescent="0.4">
      <c r="A4" s="8" t="s">
        <v>7</v>
      </c>
      <c r="B4" s="9" t="s">
        <v>8</v>
      </c>
      <c r="C4" s="3">
        <v>0.33333299999999999</v>
      </c>
      <c r="D4" s="10" t="s">
        <v>9</v>
      </c>
      <c r="E4" s="11" t="s">
        <v>10</v>
      </c>
      <c r="F4" s="12" t="s">
        <v>11</v>
      </c>
      <c r="G4" s="12" t="s">
        <v>9</v>
      </c>
      <c r="H4" s="286" t="s">
        <v>10</v>
      </c>
      <c r="I4" s="287"/>
      <c r="J4" s="12" t="s">
        <v>11</v>
      </c>
      <c r="K4" s="13" t="s">
        <v>9</v>
      </c>
      <c r="L4" s="11" t="s">
        <v>10</v>
      </c>
      <c r="M4" s="12" t="s">
        <v>11</v>
      </c>
      <c r="N4" s="12" t="s">
        <v>9</v>
      </c>
      <c r="O4" s="11" t="s">
        <v>10</v>
      </c>
      <c r="P4" s="11" t="s">
        <v>11</v>
      </c>
    </row>
    <row r="5" spans="1:16" ht="15" thickBot="1" x14ac:dyDescent="0.4">
      <c r="A5" s="8"/>
      <c r="B5" s="9" t="s">
        <v>12</v>
      </c>
      <c r="C5" s="14" t="s">
        <v>13</v>
      </c>
      <c r="D5" s="15">
        <v>5945</v>
      </c>
      <c r="E5" s="16">
        <v>53471</v>
      </c>
      <c r="F5" s="17">
        <v>28240</v>
      </c>
      <c r="G5" s="17">
        <v>15871</v>
      </c>
      <c r="H5" s="277">
        <v>373342</v>
      </c>
      <c r="I5" s="278"/>
      <c r="J5" s="17">
        <v>251699</v>
      </c>
      <c r="K5" s="17">
        <v>467481</v>
      </c>
      <c r="L5" s="17">
        <v>16809413</v>
      </c>
      <c r="M5" s="17">
        <v>5999691</v>
      </c>
      <c r="N5" s="17">
        <v>18222</v>
      </c>
      <c r="O5" s="17">
        <v>544039</v>
      </c>
      <c r="P5" s="18">
        <v>378274</v>
      </c>
    </row>
    <row r="6" spans="1:16" ht="15" thickBot="1" x14ac:dyDescent="0.4">
      <c r="A6" s="19"/>
      <c r="B6" s="9" t="s">
        <v>14</v>
      </c>
      <c r="C6" s="14" t="s">
        <v>15</v>
      </c>
      <c r="D6" s="20">
        <v>4149</v>
      </c>
      <c r="E6" s="21">
        <v>48147</v>
      </c>
      <c r="F6" s="21">
        <v>23759</v>
      </c>
      <c r="G6" s="21">
        <v>13545</v>
      </c>
      <c r="H6" s="288">
        <v>388197</v>
      </c>
      <c r="I6" s="289"/>
      <c r="J6" s="21">
        <v>223547</v>
      </c>
      <c r="K6" s="21">
        <v>338668</v>
      </c>
      <c r="L6" s="21">
        <v>14301438</v>
      </c>
      <c r="M6" s="21">
        <v>4576311</v>
      </c>
      <c r="N6" s="21">
        <v>14543</v>
      </c>
      <c r="O6" s="21">
        <v>414580</v>
      </c>
      <c r="P6" s="22">
        <v>324324</v>
      </c>
    </row>
    <row r="7" spans="1:16" ht="15" thickBot="1" x14ac:dyDescent="0.4">
      <c r="A7" s="290" t="s">
        <v>16</v>
      </c>
      <c r="B7" s="23" t="s">
        <v>17</v>
      </c>
      <c r="C7" s="14" t="s">
        <v>18</v>
      </c>
      <c r="D7" s="24">
        <v>1.4328753919999999</v>
      </c>
      <c r="E7" s="25">
        <v>1.110578021</v>
      </c>
      <c r="F7" s="25">
        <v>1.18860221</v>
      </c>
      <c r="G7" s="25">
        <v>1.1717238830000001</v>
      </c>
      <c r="H7" s="292" t="s">
        <v>19</v>
      </c>
      <c r="I7" s="293"/>
      <c r="J7" s="25">
        <v>1.1259332500000001</v>
      </c>
      <c r="K7" s="25">
        <v>1.38035185</v>
      </c>
      <c r="L7" s="25">
        <v>1.175365233</v>
      </c>
      <c r="M7" s="25">
        <v>1.31103218</v>
      </c>
      <c r="N7" s="25">
        <v>1.2529739390000001</v>
      </c>
      <c r="O7" s="25">
        <v>1.3122654250000001</v>
      </c>
      <c r="P7" s="25">
        <v>1.1663460000000001</v>
      </c>
    </row>
    <row r="8" spans="1:16" ht="15" thickBot="1" x14ac:dyDescent="0.4">
      <c r="A8" s="291"/>
      <c r="B8" s="9" t="s">
        <v>20</v>
      </c>
      <c r="C8" s="2"/>
      <c r="D8" s="26">
        <v>1.12737</v>
      </c>
      <c r="E8" s="26">
        <v>1.0355700000000001</v>
      </c>
      <c r="F8" s="26">
        <v>1.05928</v>
      </c>
      <c r="G8" s="26">
        <v>1.0542400000000001</v>
      </c>
      <c r="H8" s="294">
        <v>0.98707</v>
      </c>
      <c r="I8" s="295"/>
      <c r="J8" s="26">
        <v>1.0403199999999999</v>
      </c>
      <c r="K8" s="26">
        <v>1.1134299999999999</v>
      </c>
      <c r="L8" s="26">
        <v>1.0553300000000001</v>
      </c>
      <c r="M8" s="26">
        <v>1.0944700000000001</v>
      </c>
      <c r="N8" s="26">
        <v>1.0780700000000001</v>
      </c>
      <c r="O8" s="26">
        <v>1.0948100000000001</v>
      </c>
      <c r="P8" s="26">
        <v>1.05263</v>
      </c>
    </row>
    <row r="9" spans="1:16" ht="23.75" thickBot="1" x14ac:dyDescent="0.6">
      <c r="A9" s="19" t="s">
        <v>21</v>
      </c>
      <c r="B9" s="9" t="s">
        <v>22</v>
      </c>
      <c r="C9" s="27"/>
      <c r="D9" s="26">
        <v>0.12737000000000001</v>
      </c>
      <c r="E9" s="26">
        <v>3.5569999999999997E-2</v>
      </c>
      <c r="F9" s="26">
        <v>5.9279999999999999E-2</v>
      </c>
      <c r="G9" s="26">
        <v>5.4239999999999997E-2</v>
      </c>
      <c r="H9" s="294">
        <v>-1.2930000000000001E-2</v>
      </c>
      <c r="I9" s="295"/>
      <c r="J9" s="26">
        <v>4.0320000000000002E-2</v>
      </c>
      <c r="K9" s="26">
        <v>0.11343</v>
      </c>
      <c r="L9" s="26">
        <v>5.5329999999999997E-2</v>
      </c>
      <c r="M9" s="26">
        <v>9.4469999999999998E-2</v>
      </c>
      <c r="N9" s="26">
        <v>7.8070000000000001E-2</v>
      </c>
      <c r="O9" s="26">
        <v>9.4810000000000005E-2</v>
      </c>
      <c r="P9" s="26">
        <v>5.2630000000000003E-2</v>
      </c>
    </row>
    <row r="10" spans="1:16" ht="14.75" thickBot="1" x14ac:dyDescent="0.6">
      <c r="A10" s="28"/>
      <c r="B10" s="9" t="s">
        <v>23</v>
      </c>
      <c r="C10" s="2"/>
      <c r="D10" s="29">
        <v>1.12737</v>
      </c>
      <c r="E10" s="29">
        <v>1.0355700000000001</v>
      </c>
      <c r="F10" s="29">
        <v>1.05928</v>
      </c>
      <c r="G10" s="29">
        <v>1.0542400000000001</v>
      </c>
      <c r="H10" s="296">
        <v>0.98707</v>
      </c>
      <c r="I10" s="297"/>
      <c r="J10" s="29">
        <v>1.0403199999999999</v>
      </c>
      <c r="K10" s="29">
        <v>1.1134299999999999</v>
      </c>
      <c r="L10" s="29">
        <v>1.0553300000000001</v>
      </c>
      <c r="M10" s="29">
        <v>1.0944700000000001</v>
      </c>
      <c r="N10" s="29">
        <v>1.0780700000000001</v>
      </c>
      <c r="O10" s="29">
        <v>1.0948100000000001</v>
      </c>
      <c r="P10" s="29">
        <v>1.05263</v>
      </c>
    </row>
    <row r="11" spans="1:16" ht="23.5" thickBot="1" x14ac:dyDescent="0.4">
      <c r="A11" s="30" t="s">
        <v>24</v>
      </c>
      <c r="B11" s="9" t="s">
        <v>25</v>
      </c>
      <c r="C11" s="31"/>
      <c r="D11" s="32">
        <v>4677</v>
      </c>
      <c r="E11" s="33">
        <v>49860</v>
      </c>
      <c r="F11" s="33">
        <v>25167</v>
      </c>
      <c r="G11" s="33">
        <v>14280</v>
      </c>
      <c r="H11" s="298">
        <v>383178</v>
      </c>
      <c r="I11" s="299"/>
      <c r="J11" s="33">
        <v>232560</v>
      </c>
      <c r="K11" s="33">
        <v>377083</v>
      </c>
      <c r="L11" s="33">
        <v>15092737</v>
      </c>
      <c r="M11" s="33">
        <v>5008635</v>
      </c>
      <c r="N11" s="33">
        <v>15678</v>
      </c>
      <c r="O11" s="33">
        <v>453886</v>
      </c>
      <c r="P11" s="33">
        <v>341393</v>
      </c>
    </row>
    <row r="12" spans="1:16" ht="15" thickBot="1" x14ac:dyDescent="0.4">
      <c r="A12" s="34" t="s">
        <v>26</v>
      </c>
      <c r="B12" s="35" t="s">
        <v>15</v>
      </c>
      <c r="C12" s="36" t="s">
        <v>27</v>
      </c>
      <c r="D12" s="37">
        <v>4149</v>
      </c>
      <c r="E12" s="38">
        <v>48147</v>
      </c>
      <c r="F12" s="38">
        <v>23759</v>
      </c>
      <c r="G12" s="38" t="s">
        <v>28</v>
      </c>
      <c r="H12" s="300" t="s">
        <v>29</v>
      </c>
      <c r="I12" s="301"/>
      <c r="J12" s="38" t="s">
        <v>30</v>
      </c>
      <c r="K12" s="38" t="s">
        <v>31</v>
      </c>
      <c r="L12" s="38" t="s">
        <v>32</v>
      </c>
      <c r="M12" s="38" t="s">
        <v>33</v>
      </c>
      <c r="N12" s="38" t="s">
        <v>34</v>
      </c>
      <c r="O12" s="38" t="s">
        <v>35</v>
      </c>
      <c r="P12" s="39" t="s">
        <v>36</v>
      </c>
    </row>
    <row r="13" spans="1:16" ht="24.5" thickBot="1" x14ac:dyDescent="0.4">
      <c r="A13" s="40" t="s">
        <v>37</v>
      </c>
      <c r="B13" s="41" t="s">
        <v>38</v>
      </c>
      <c r="C13" s="14" t="s">
        <v>39</v>
      </c>
      <c r="D13" s="42">
        <v>4677</v>
      </c>
      <c r="E13" s="43">
        <v>49860</v>
      </c>
      <c r="F13" s="43">
        <v>25167</v>
      </c>
      <c r="G13" s="43">
        <v>14280</v>
      </c>
      <c r="H13" s="302">
        <v>383178</v>
      </c>
      <c r="I13" s="303"/>
      <c r="J13" s="43">
        <v>232560</v>
      </c>
      <c r="K13" s="43">
        <v>377083</v>
      </c>
      <c r="L13" s="43">
        <v>15092737</v>
      </c>
      <c r="M13" s="43">
        <v>5008635</v>
      </c>
      <c r="N13" s="43">
        <v>15678</v>
      </c>
      <c r="O13" s="43">
        <v>453886</v>
      </c>
      <c r="P13" s="43">
        <v>341393</v>
      </c>
    </row>
    <row r="14" spans="1:16" ht="14.75" thickBot="1" x14ac:dyDescent="0.6">
      <c r="A14" s="44"/>
      <c r="B14" s="41" t="s">
        <v>38</v>
      </c>
      <c r="C14" s="14" t="s">
        <v>40</v>
      </c>
      <c r="D14" s="45">
        <v>5273</v>
      </c>
      <c r="E14" s="46">
        <v>51633</v>
      </c>
      <c r="F14" s="46">
        <v>26659</v>
      </c>
      <c r="G14" s="46">
        <v>15054</v>
      </c>
      <c r="H14" s="275">
        <v>378223</v>
      </c>
      <c r="I14" s="276"/>
      <c r="J14" s="46">
        <v>241937</v>
      </c>
      <c r="K14" s="46">
        <v>419856</v>
      </c>
      <c r="L14" s="46">
        <v>15927818</v>
      </c>
      <c r="M14" s="46">
        <v>5481801</v>
      </c>
      <c r="N14" s="46">
        <v>16902</v>
      </c>
      <c r="O14" s="46">
        <v>496919</v>
      </c>
      <c r="P14" s="46">
        <v>359361</v>
      </c>
    </row>
    <row r="15" spans="1:16" ht="15" thickBot="1" x14ac:dyDescent="0.4">
      <c r="A15" s="47" t="s">
        <v>26</v>
      </c>
      <c r="B15" s="48" t="s">
        <v>13</v>
      </c>
      <c r="C15" s="49" t="s">
        <v>41</v>
      </c>
      <c r="D15" s="50">
        <v>5945</v>
      </c>
      <c r="E15" s="51">
        <v>53471</v>
      </c>
      <c r="F15" s="52">
        <v>28240</v>
      </c>
      <c r="G15" s="52">
        <v>15871</v>
      </c>
      <c r="H15" s="277">
        <v>373342</v>
      </c>
      <c r="I15" s="278"/>
      <c r="J15" s="52">
        <v>251699</v>
      </c>
      <c r="K15" s="52">
        <v>467481</v>
      </c>
      <c r="L15" s="52">
        <v>16809413</v>
      </c>
      <c r="M15" s="52">
        <v>5999691</v>
      </c>
      <c r="N15" s="52">
        <v>18222</v>
      </c>
      <c r="O15" s="52">
        <v>544039</v>
      </c>
      <c r="P15" s="52">
        <v>378274</v>
      </c>
    </row>
    <row r="16" spans="1:16" ht="20.149999999999999" customHeight="1" thickBot="1" x14ac:dyDescent="0.6">
      <c r="A16" s="44"/>
      <c r="B16" s="53" t="s">
        <v>38</v>
      </c>
      <c r="C16" s="14" t="s">
        <v>42</v>
      </c>
      <c r="D16" s="54">
        <v>6702</v>
      </c>
      <c r="E16" s="46">
        <v>55373</v>
      </c>
      <c r="F16" s="46">
        <v>29914</v>
      </c>
      <c r="G16" s="46">
        <v>16732</v>
      </c>
      <c r="H16" s="279">
        <v>368515</v>
      </c>
      <c r="I16" s="280"/>
      <c r="J16" s="46">
        <v>261848</v>
      </c>
      <c r="K16" s="46">
        <v>520507</v>
      </c>
      <c r="L16" s="46">
        <v>17739478</v>
      </c>
      <c r="M16" s="46">
        <v>6566482</v>
      </c>
      <c r="N16" s="46">
        <v>19645</v>
      </c>
      <c r="O16" s="46">
        <v>595619</v>
      </c>
      <c r="P16" s="46">
        <v>398183</v>
      </c>
    </row>
    <row r="17" spans="1:16" ht="20.149999999999999" customHeight="1" thickBot="1" x14ac:dyDescent="0.6">
      <c r="A17" s="44"/>
      <c r="B17" s="41" t="s">
        <v>38</v>
      </c>
      <c r="C17" s="55" t="s">
        <v>43</v>
      </c>
      <c r="D17" s="45">
        <v>7556</v>
      </c>
      <c r="E17" s="56">
        <v>57343</v>
      </c>
      <c r="F17" s="56">
        <v>31687</v>
      </c>
      <c r="G17" s="56">
        <v>17639</v>
      </c>
      <c r="H17" s="275">
        <v>363750</v>
      </c>
      <c r="I17" s="276"/>
      <c r="J17" s="56">
        <v>272405</v>
      </c>
      <c r="K17" s="56">
        <v>579549</v>
      </c>
      <c r="L17" s="56">
        <v>18721003</v>
      </c>
      <c r="M17" s="56">
        <v>7186817</v>
      </c>
      <c r="N17" s="56">
        <v>21178</v>
      </c>
      <c r="O17" s="56">
        <v>652090</v>
      </c>
      <c r="P17" s="56">
        <v>419139</v>
      </c>
    </row>
    <row r="18" spans="1:16" ht="20.149999999999999" customHeight="1" thickBot="1" x14ac:dyDescent="0.6">
      <c r="A18" s="44"/>
      <c r="B18" s="57" t="s">
        <v>38</v>
      </c>
      <c r="C18" s="58" t="s">
        <v>44</v>
      </c>
      <c r="D18" s="59">
        <v>8518</v>
      </c>
      <c r="E18" s="60">
        <v>59382</v>
      </c>
      <c r="F18" s="60">
        <v>33566</v>
      </c>
      <c r="G18" s="60">
        <v>18596</v>
      </c>
      <c r="H18" s="275">
        <v>359047</v>
      </c>
      <c r="I18" s="276"/>
      <c r="J18" s="60">
        <v>283389</v>
      </c>
      <c r="K18" s="60">
        <v>645287</v>
      </c>
      <c r="L18" s="60">
        <v>19756836</v>
      </c>
      <c r="M18" s="60">
        <v>7865756</v>
      </c>
      <c r="N18" s="60">
        <v>22832</v>
      </c>
      <c r="O18" s="60">
        <v>713915</v>
      </c>
      <c r="P18" s="60">
        <v>441198</v>
      </c>
    </row>
    <row r="19" spans="1:16" ht="20.149999999999999" customHeight="1" thickBot="1" x14ac:dyDescent="0.6">
      <c r="A19" s="44"/>
      <c r="B19" s="2" t="s">
        <v>38</v>
      </c>
      <c r="C19" s="3" t="s">
        <v>45</v>
      </c>
      <c r="D19" s="60">
        <v>9603</v>
      </c>
      <c r="E19" s="46">
        <v>61494</v>
      </c>
      <c r="F19" s="46">
        <v>35556</v>
      </c>
      <c r="G19" s="46">
        <v>19605</v>
      </c>
      <c r="H19" s="275">
        <v>354404</v>
      </c>
      <c r="I19" s="276"/>
      <c r="J19" s="46">
        <v>294815</v>
      </c>
      <c r="K19" s="46">
        <v>718482</v>
      </c>
      <c r="L19" s="46">
        <v>20849982</v>
      </c>
      <c r="M19" s="46">
        <v>8608834</v>
      </c>
      <c r="N19" s="46">
        <v>24614</v>
      </c>
      <c r="O19" s="46">
        <v>781601</v>
      </c>
      <c r="P19" s="46">
        <v>464418</v>
      </c>
    </row>
    <row r="20" spans="1:16" ht="20.149999999999999" customHeight="1" thickBot="1" x14ac:dyDescent="0.6">
      <c r="A20" s="44"/>
      <c r="B20" s="2" t="s">
        <v>38</v>
      </c>
      <c r="C20" s="3" t="s">
        <v>46</v>
      </c>
      <c r="D20" s="46">
        <v>10826</v>
      </c>
      <c r="E20" s="46">
        <v>63682</v>
      </c>
      <c r="F20" s="46">
        <v>37663</v>
      </c>
      <c r="G20" s="46">
        <v>20668</v>
      </c>
      <c r="H20" s="275">
        <v>349822</v>
      </c>
      <c r="I20" s="276"/>
      <c r="J20" s="46">
        <v>306702</v>
      </c>
      <c r="K20" s="46">
        <v>799979</v>
      </c>
      <c r="L20" s="46">
        <v>22003611</v>
      </c>
      <c r="M20" s="46">
        <v>9422110</v>
      </c>
      <c r="N20" s="46">
        <v>26536</v>
      </c>
      <c r="O20" s="46">
        <v>855704</v>
      </c>
      <c r="P20" s="46">
        <v>488861</v>
      </c>
    </row>
    <row r="21" spans="1:16" ht="20.149999999999999" customHeight="1" thickBot="1" x14ac:dyDescent="0.4">
      <c r="A21" s="44"/>
      <c r="B21" s="2" t="s">
        <v>38</v>
      </c>
      <c r="C21" s="3" t="s">
        <v>47</v>
      </c>
      <c r="D21" s="46">
        <v>12205</v>
      </c>
      <c r="E21" s="46">
        <v>65947</v>
      </c>
      <c r="F21" s="46">
        <v>39896</v>
      </c>
      <c r="G21" s="46">
        <v>21789</v>
      </c>
      <c r="H21" s="275">
        <v>345298</v>
      </c>
      <c r="I21" s="276"/>
      <c r="J21" s="46">
        <v>319068</v>
      </c>
      <c r="K21" s="46">
        <v>890721</v>
      </c>
      <c r="L21" s="46">
        <v>23221071</v>
      </c>
      <c r="M21" s="61">
        <v>10312217</v>
      </c>
      <c r="N21" s="46">
        <v>28607</v>
      </c>
      <c r="O21" s="46">
        <v>936834</v>
      </c>
      <c r="P21" s="46">
        <v>514590</v>
      </c>
    </row>
    <row r="22" spans="1:16" ht="20.149999999999999" customHeight="1" thickBot="1" x14ac:dyDescent="0.4">
      <c r="A22" s="44"/>
      <c r="B22" s="2" t="s">
        <v>38</v>
      </c>
      <c r="C22" s="3" t="s">
        <v>48</v>
      </c>
      <c r="D22" s="46">
        <v>13760</v>
      </c>
      <c r="E22" s="46">
        <v>68293</v>
      </c>
      <c r="F22" s="46">
        <v>42261</v>
      </c>
      <c r="G22" s="46">
        <v>22971</v>
      </c>
      <c r="H22" s="275">
        <v>340834</v>
      </c>
      <c r="I22" s="276"/>
      <c r="J22" s="46">
        <v>331933</v>
      </c>
      <c r="K22" s="46">
        <v>991755</v>
      </c>
      <c r="L22" s="46">
        <v>24505893</v>
      </c>
      <c r="M22" s="61">
        <v>11286412</v>
      </c>
      <c r="N22" s="46">
        <v>30841</v>
      </c>
      <c r="O22" s="46">
        <v>1025655</v>
      </c>
      <c r="P22" s="46">
        <v>541672</v>
      </c>
    </row>
    <row r="23" spans="1:16" ht="20.149999999999999" customHeight="1" thickBot="1" x14ac:dyDescent="0.4">
      <c r="A23" s="44"/>
      <c r="B23" s="2" t="s">
        <v>38</v>
      </c>
      <c r="C23" s="3" t="s">
        <v>49</v>
      </c>
      <c r="D23" s="46">
        <v>15512</v>
      </c>
      <c r="E23" s="46">
        <v>70722</v>
      </c>
      <c r="F23" s="46">
        <v>44766</v>
      </c>
      <c r="G23" s="46">
        <v>24217</v>
      </c>
      <c r="H23" s="275">
        <v>336427</v>
      </c>
      <c r="I23" s="276"/>
      <c r="J23" s="46">
        <v>345316</v>
      </c>
      <c r="K23" s="46">
        <v>1104250</v>
      </c>
      <c r="L23" s="46">
        <v>25861804</v>
      </c>
      <c r="M23" s="61">
        <v>12352640</v>
      </c>
      <c r="N23" s="46">
        <v>33248</v>
      </c>
      <c r="O23" s="46">
        <v>1122897</v>
      </c>
      <c r="P23" s="46">
        <v>570181</v>
      </c>
    </row>
    <row r="24" spans="1:16" ht="20.149999999999999" customHeight="1" thickBot="1" x14ac:dyDescent="0.4">
      <c r="A24" s="44"/>
      <c r="B24" s="2" t="s">
        <v>38</v>
      </c>
      <c r="C24" s="3" t="s">
        <v>50</v>
      </c>
      <c r="D24" s="46">
        <v>17488</v>
      </c>
      <c r="E24" s="46">
        <v>73237</v>
      </c>
      <c r="F24" s="46">
        <v>47420</v>
      </c>
      <c r="G24" s="46">
        <v>25531</v>
      </c>
      <c r="H24" s="275">
        <v>332077</v>
      </c>
      <c r="I24" s="276"/>
      <c r="J24" s="46">
        <v>359239</v>
      </c>
      <c r="K24" s="46">
        <v>1229505</v>
      </c>
      <c r="L24" s="46">
        <v>27292738</v>
      </c>
      <c r="M24" s="61">
        <v>13519594</v>
      </c>
      <c r="N24" s="46">
        <v>35844</v>
      </c>
      <c r="O24" s="46">
        <v>1229359</v>
      </c>
      <c r="P24" s="46">
        <v>600189</v>
      </c>
    </row>
    <row r="25" spans="1:16" ht="20.149999999999999" customHeight="1" thickBot="1" x14ac:dyDescent="0.4">
      <c r="A25" s="44"/>
      <c r="B25" s="2" t="s">
        <v>38</v>
      </c>
      <c r="C25" s="3" t="s">
        <v>51</v>
      </c>
      <c r="D25" s="46">
        <v>19715</v>
      </c>
      <c r="E25" s="46">
        <v>75843</v>
      </c>
      <c r="F25" s="46">
        <v>50231</v>
      </c>
      <c r="G25" s="46">
        <v>26915</v>
      </c>
      <c r="H25" s="275">
        <v>327783</v>
      </c>
      <c r="I25" s="276"/>
      <c r="J25" s="46">
        <v>373724</v>
      </c>
      <c r="K25" s="46">
        <v>1368968</v>
      </c>
      <c r="L25" s="46">
        <v>28802845</v>
      </c>
      <c r="M25" s="61">
        <v>14796790</v>
      </c>
      <c r="N25" s="46">
        <v>38643</v>
      </c>
      <c r="O25" s="46">
        <v>1345915</v>
      </c>
      <c r="P25" s="46">
        <v>631777</v>
      </c>
    </row>
    <row r="26" spans="1:16" ht="20.149999999999999" customHeight="1" thickBot="1" x14ac:dyDescent="0.4">
      <c r="A26" s="44"/>
      <c r="B26" s="2" t="s">
        <v>38</v>
      </c>
      <c r="C26" s="3" t="s">
        <v>52</v>
      </c>
      <c r="D26" s="46">
        <v>22227</v>
      </c>
      <c r="E26" s="46">
        <v>78540</v>
      </c>
      <c r="F26" s="46">
        <v>53209</v>
      </c>
      <c r="G26" s="46">
        <v>28375</v>
      </c>
      <c r="H26" s="275">
        <v>323545</v>
      </c>
      <c r="I26" s="276"/>
      <c r="J26" s="46">
        <v>388793</v>
      </c>
      <c r="K26" s="46">
        <v>1524250</v>
      </c>
      <c r="L26" s="46">
        <v>30396506</v>
      </c>
      <c r="M26" s="61">
        <v>16194642</v>
      </c>
      <c r="N26" s="46">
        <v>41659</v>
      </c>
      <c r="O26" s="46">
        <v>1473521</v>
      </c>
      <c r="P26" s="46">
        <v>665028</v>
      </c>
    </row>
    <row r="27" spans="1:16" ht="20.149999999999999" customHeight="1" thickBot="1" x14ac:dyDescent="0.4">
      <c r="A27" s="44"/>
      <c r="B27" s="2" t="s">
        <v>38</v>
      </c>
      <c r="C27" s="3" t="s">
        <v>53</v>
      </c>
      <c r="D27" s="46">
        <v>25058</v>
      </c>
      <c r="E27" s="46">
        <v>81334</v>
      </c>
      <c r="F27" s="46">
        <v>56363</v>
      </c>
      <c r="G27" s="46">
        <v>29914</v>
      </c>
      <c r="H27" s="275">
        <v>319361</v>
      </c>
      <c r="I27" s="276"/>
      <c r="J27" s="46">
        <v>404469</v>
      </c>
      <c r="K27" s="46">
        <v>1697145</v>
      </c>
      <c r="L27" s="46">
        <v>32078345</v>
      </c>
      <c r="M27" s="61">
        <v>17724550</v>
      </c>
      <c r="N27" s="46">
        <v>44912</v>
      </c>
      <c r="O27" s="46">
        <v>1613226</v>
      </c>
      <c r="P27" s="46">
        <v>700028</v>
      </c>
    </row>
    <row r="28" spans="1:16" ht="20.149999999999999" customHeight="1" thickBot="1" x14ac:dyDescent="0.4">
      <c r="A28" s="44"/>
      <c r="B28" s="2" t="s">
        <v>38</v>
      </c>
      <c r="C28" s="3" t="s">
        <v>54</v>
      </c>
      <c r="D28" s="46">
        <v>28249</v>
      </c>
      <c r="E28" s="46">
        <v>84227</v>
      </c>
      <c r="F28" s="46">
        <v>59704</v>
      </c>
      <c r="G28" s="46">
        <v>31537</v>
      </c>
      <c r="H28" s="275">
        <v>315232</v>
      </c>
      <c r="I28" s="276"/>
      <c r="J28" s="46">
        <v>420777</v>
      </c>
      <c r="K28" s="46">
        <v>1889652</v>
      </c>
      <c r="L28" s="46">
        <v>33853240</v>
      </c>
      <c r="M28" s="61">
        <v>19398989</v>
      </c>
      <c r="N28" s="46">
        <v>48418</v>
      </c>
      <c r="O28" s="46">
        <v>1766176</v>
      </c>
      <c r="P28" s="46">
        <v>736870</v>
      </c>
    </row>
    <row r="29" spans="1:16" ht="20.149999999999999" customHeight="1" thickBot="1" x14ac:dyDescent="0.4">
      <c r="A29" s="44"/>
      <c r="B29" s="2" t="s">
        <v>38</v>
      </c>
      <c r="C29" s="3" t="s">
        <v>55</v>
      </c>
      <c r="D29" s="46">
        <v>31847</v>
      </c>
      <c r="E29" s="46">
        <v>87223</v>
      </c>
      <c r="F29" s="46">
        <v>63243</v>
      </c>
      <c r="G29" s="46">
        <v>33247</v>
      </c>
      <c r="H29" s="275">
        <v>311156</v>
      </c>
      <c r="I29" s="276"/>
      <c r="J29" s="46">
        <v>437743</v>
      </c>
      <c r="K29" s="46">
        <v>2103996</v>
      </c>
      <c r="L29" s="46">
        <v>35726340</v>
      </c>
      <c r="M29" s="61">
        <v>21231611</v>
      </c>
      <c r="N29" s="46">
        <v>52198</v>
      </c>
      <c r="O29" s="46">
        <v>1933627</v>
      </c>
      <c r="P29" s="46">
        <v>775652</v>
      </c>
    </row>
    <row r="30" spans="1:16" ht="20.149999999999999" customHeight="1" thickBot="1" x14ac:dyDescent="0.4">
      <c r="A30" s="8"/>
      <c r="B30" s="2" t="s">
        <v>38</v>
      </c>
      <c r="C30" s="3" t="s">
        <v>56</v>
      </c>
      <c r="D30" s="46">
        <v>35904</v>
      </c>
      <c r="E30" s="46">
        <v>90325</v>
      </c>
      <c r="F30" s="46">
        <v>66993</v>
      </c>
      <c r="G30" s="46">
        <v>35051</v>
      </c>
      <c r="H30" s="275">
        <v>307133</v>
      </c>
      <c r="I30" s="276"/>
      <c r="J30" s="46">
        <v>455392</v>
      </c>
      <c r="K30" s="46">
        <v>2342652</v>
      </c>
      <c r="L30" s="46">
        <v>37703078</v>
      </c>
      <c r="M30" s="61">
        <v>23237361</v>
      </c>
      <c r="N30" s="46">
        <v>56273</v>
      </c>
      <c r="O30" s="46">
        <v>2116954</v>
      </c>
      <c r="P30" s="46">
        <v>816475</v>
      </c>
    </row>
    <row r="31" spans="1:16" ht="15" thickBot="1" x14ac:dyDescent="0.4">
      <c r="A31" s="8"/>
      <c r="B31" s="266" t="s">
        <v>57</v>
      </c>
      <c r="C31" s="267"/>
      <c r="D31" s="267"/>
      <c r="E31" s="267"/>
      <c r="F31" s="267"/>
      <c r="G31" s="267"/>
      <c r="H31" s="268"/>
      <c r="I31" s="269"/>
      <c r="J31" s="270"/>
      <c r="K31" s="270"/>
      <c r="L31" s="270"/>
      <c r="M31" s="270"/>
      <c r="N31" s="270"/>
      <c r="O31" s="270"/>
      <c r="P31" s="271"/>
    </row>
    <row r="32" spans="1:16" ht="15" thickBot="1" x14ac:dyDescent="0.4">
      <c r="A32" s="8"/>
      <c r="B32" s="266" t="s">
        <v>58</v>
      </c>
      <c r="C32" s="267"/>
      <c r="D32" s="267"/>
      <c r="E32" s="267"/>
      <c r="F32" s="267"/>
      <c r="G32" s="267"/>
      <c r="H32" s="268"/>
      <c r="I32" s="269"/>
      <c r="J32" s="270"/>
      <c r="K32" s="270"/>
      <c r="L32" s="270"/>
      <c r="M32" s="270"/>
      <c r="N32" s="270"/>
      <c r="O32" s="270"/>
      <c r="P32" s="271"/>
    </row>
    <row r="33" spans="1:16" ht="15" thickBot="1" x14ac:dyDescent="0.4">
      <c r="A33" s="62"/>
      <c r="B33" s="63"/>
      <c r="C33" s="63"/>
      <c r="D33" s="63"/>
      <c r="E33" s="63"/>
      <c r="F33" s="63"/>
      <c r="G33" s="63"/>
      <c r="H33" s="64"/>
      <c r="I33" s="272"/>
      <c r="J33" s="273"/>
      <c r="K33" s="273"/>
      <c r="L33" s="273"/>
      <c r="M33" s="273"/>
      <c r="N33" s="273"/>
      <c r="O33" s="273"/>
      <c r="P33" s="274"/>
    </row>
    <row r="35" spans="1:16" x14ac:dyDescent="0.35">
      <c r="F35">
        <f>1/2</f>
        <v>0.5</v>
      </c>
    </row>
    <row r="38" spans="1:16" x14ac:dyDescent="0.35">
      <c r="B38" t="s">
        <v>59</v>
      </c>
    </row>
    <row r="39" spans="1:16" x14ac:dyDescent="0.35">
      <c r="B39" t="s">
        <v>60</v>
      </c>
    </row>
    <row r="40" spans="1:16" x14ac:dyDescent="0.35">
      <c r="B40" t="s">
        <v>61</v>
      </c>
    </row>
    <row r="41" spans="1:16" x14ac:dyDescent="0.35">
      <c r="B41" t="e">
        <f>B39/B40</f>
        <v>#VALUE!</v>
      </c>
    </row>
    <row r="42" spans="1:16" x14ac:dyDescent="0.35">
      <c r="B42" t="e">
        <f>(B41)</f>
        <v>#VALUE!</v>
      </c>
    </row>
  </sheetData>
  <mergeCells count="35">
    <mergeCell ref="H14:I14"/>
    <mergeCell ref="A2:P2"/>
    <mergeCell ref="H3:I3"/>
    <mergeCell ref="H4:I4"/>
    <mergeCell ref="H5:I5"/>
    <mergeCell ref="H6:I6"/>
    <mergeCell ref="A7:A8"/>
    <mergeCell ref="H7:I7"/>
    <mergeCell ref="H8:I8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B32:H32"/>
    <mergeCell ref="I32:P32"/>
    <mergeCell ref="I33:P33"/>
    <mergeCell ref="H27:I27"/>
    <mergeCell ref="H28:I28"/>
    <mergeCell ref="H29:I29"/>
    <mergeCell ref="H30:I30"/>
    <mergeCell ref="B31:H31"/>
    <mergeCell ref="I31:P3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G171"/>
  <sheetViews>
    <sheetView topLeftCell="A22" workbookViewId="0">
      <selection activeCell="D70" sqref="D70"/>
    </sheetView>
  </sheetViews>
  <sheetFormatPr baseColWidth="10" defaultRowHeight="14.5" x14ac:dyDescent="0.35"/>
  <sheetData>
    <row r="2" spans="2:33" ht="18" thickBot="1" x14ac:dyDescent="0.4">
      <c r="B2" s="202" t="s">
        <v>228</v>
      </c>
      <c r="C2" s="203"/>
      <c r="D2" s="203"/>
      <c r="E2" s="203"/>
      <c r="F2" s="203"/>
      <c r="G2" s="203"/>
      <c r="H2" s="203"/>
      <c r="I2" s="203"/>
      <c r="J2" s="203"/>
      <c r="K2" s="203"/>
      <c r="M2" s="202" t="s">
        <v>229</v>
      </c>
      <c r="X2" s="202" t="s">
        <v>230</v>
      </c>
      <c r="Y2" s="203"/>
      <c r="Z2" s="203"/>
      <c r="AA2" s="203"/>
      <c r="AB2" s="203"/>
      <c r="AC2" s="203"/>
      <c r="AD2" s="203"/>
      <c r="AE2" s="203"/>
      <c r="AF2" s="203"/>
      <c r="AG2" s="203"/>
    </row>
    <row r="3" spans="2:33" ht="15" thickBot="1" x14ac:dyDescent="0.4">
      <c r="B3" s="456" t="s">
        <v>231</v>
      </c>
      <c r="C3" s="456" t="s">
        <v>232</v>
      </c>
      <c r="D3" s="456" t="s">
        <v>116</v>
      </c>
      <c r="E3" s="451" t="s">
        <v>233</v>
      </c>
      <c r="F3" s="452"/>
      <c r="G3" s="452"/>
      <c r="H3" s="452"/>
      <c r="I3" s="452"/>
      <c r="J3" s="453"/>
      <c r="K3" s="454" t="s">
        <v>234</v>
      </c>
      <c r="M3" s="456" t="s">
        <v>231</v>
      </c>
      <c r="N3" s="456" t="s">
        <v>232</v>
      </c>
      <c r="O3" s="456" t="s">
        <v>116</v>
      </c>
      <c r="P3" s="458" t="s">
        <v>235</v>
      </c>
      <c r="Q3" s="459"/>
      <c r="R3" s="459"/>
      <c r="S3" s="459"/>
      <c r="T3" s="459"/>
      <c r="U3" s="460"/>
      <c r="V3" s="454" t="s">
        <v>234</v>
      </c>
      <c r="X3" s="456" t="s">
        <v>231</v>
      </c>
      <c r="Y3" s="456" t="s">
        <v>232</v>
      </c>
      <c r="Z3" s="456" t="s">
        <v>116</v>
      </c>
      <c r="AA3" s="451" t="s">
        <v>233</v>
      </c>
      <c r="AB3" s="452"/>
      <c r="AC3" s="452"/>
      <c r="AD3" s="452"/>
      <c r="AE3" s="452"/>
      <c r="AF3" s="453"/>
      <c r="AG3" s="454" t="s">
        <v>234</v>
      </c>
    </row>
    <row r="4" spans="2:33" ht="15" thickBot="1" x14ac:dyDescent="0.4">
      <c r="B4" s="457"/>
      <c r="C4" s="457"/>
      <c r="D4" s="457"/>
      <c r="E4" s="204" t="s">
        <v>236</v>
      </c>
      <c r="F4" s="204" t="s">
        <v>237</v>
      </c>
      <c r="G4" s="204" t="s">
        <v>238</v>
      </c>
      <c r="H4" s="204" t="s">
        <v>239</v>
      </c>
      <c r="I4" s="204" t="s">
        <v>240</v>
      </c>
      <c r="J4" s="204" t="s">
        <v>241</v>
      </c>
      <c r="K4" s="455"/>
      <c r="M4" s="457"/>
      <c r="N4" s="457"/>
      <c r="O4" s="457"/>
      <c r="P4" s="204" t="s">
        <v>236</v>
      </c>
      <c r="Q4" s="204" t="s">
        <v>237</v>
      </c>
      <c r="R4" s="204" t="s">
        <v>238</v>
      </c>
      <c r="S4" s="204" t="s">
        <v>239</v>
      </c>
      <c r="T4" s="204" t="s">
        <v>240</v>
      </c>
      <c r="U4" s="204" t="s">
        <v>241</v>
      </c>
      <c r="V4" s="455"/>
      <c r="X4" s="457"/>
      <c r="Y4" s="457"/>
      <c r="Z4" s="457"/>
      <c r="AA4" s="204" t="s">
        <v>236</v>
      </c>
      <c r="AB4" s="204" t="s">
        <v>237</v>
      </c>
      <c r="AC4" s="204" t="s">
        <v>238</v>
      </c>
      <c r="AD4" s="204" t="s">
        <v>239</v>
      </c>
      <c r="AE4" s="204" t="s">
        <v>240</v>
      </c>
      <c r="AF4" s="204" t="s">
        <v>241</v>
      </c>
      <c r="AG4" s="455"/>
    </row>
    <row r="5" spans="2:33" ht="15" thickBot="1" x14ac:dyDescent="0.4">
      <c r="B5" s="448">
        <v>1</v>
      </c>
      <c r="C5" s="448" t="s">
        <v>199</v>
      </c>
      <c r="D5" s="205" t="s">
        <v>242</v>
      </c>
      <c r="E5" s="124">
        <v>140548</v>
      </c>
      <c r="F5" s="124">
        <v>115857</v>
      </c>
      <c r="G5" s="124">
        <v>111482</v>
      </c>
      <c r="H5" s="124">
        <v>106772</v>
      </c>
      <c r="I5" s="124">
        <v>100285</v>
      </c>
      <c r="J5" s="124">
        <v>93564</v>
      </c>
      <c r="K5" s="206">
        <v>668508</v>
      </c>
      <c r="M5" s="448">
        <v>1</v>
      </c>
      <c r="N5" s="448" t="s">
        <v>199</v>
      </c>
      <c r="O5" s="205" t="s">
        <v>242</v>
      </c>
      <c r="P5" s="124">
        <v>146432</v>
      </c>
      <c r="Q5" s="124">
        <v>127327</v>
      </c>
      <c r="R5" s="124">
        <v>118581</v>
      </c>
      <c r="S5" s="124">
        <v>113187</v>
      </c>
      <c r="T5" s="124">
        <v>105209</v>
      </c>
      <c r="U5" s="124">
        <v>97528</v>
      </c>
      <c r="V5" s="206">
        <v>708264</v>
      </c>
      <c r="X5" s="448">
        <v>1</v>
      </c>
      <c r="Y5" s="448" t="s">
        <v>199</v>
      </c>
      <c r="Z5" s="205" t="s">
        <v>242</v>
      </c>
      <c r="AA5" s="124">
        <v>152562</v>
      </c>
      <c r="AB5" s="124">
        <v>139933</v>
      </c>
      <c r="AC5" s="124">
        <v>126132</v>
      </c>
      <c r="AD5" s="124">
        <v>119987</v>
      </c>
      <c r="AE5" s="124">
        <v>110375</v>
      </c>
      <c r="AF5" s="124">
        <v>101660</v>
      </c>
      <c r="AG5" s="206">
        <f>AA5+AB5+AC5+AD5+AE5+AF5</f>
        <v>750649</v>
      </c>
    </row>
    <row r="6" spans="2:33" ht="15" thickBot="1" x14ac:dyDescent="0.4">
      <c r="B6" s="449"/>
      <c r="C6" s="449"/>
      <c r="D6" s="205" t="s">
        <v>243</v>
      </c>
      <c r="E6" s="124">
        <v>140850</v>
      </c>
      <c r="F6" s="124">
        <v>117436</v>
      </c>
      <c r="G6" s="124">
        <v>113487</v>
      </c>
      <c r="H6" s="124">
        <v>108891</v>
      </c>
      <c r="I6" s="124">
        <v>104125</v>
      </c>
      <c r="J6" s="124">
        <v>98114</v>
      </c>
      <c r="K6" s="206">
        <v>682903</v>
      </c>
      <c r="M6" s="449"/>
      <c r="N6" s="449"/>
      <c r="O6" s="205" t="s">
        <v>243</v>
      </c>
      <c r="P6" s="124">
        <v>147207</v>
      </c>
      <c r="Q6" s="124">
        <v>128916</v>
      </c>
      <c r="R6" s="124">
        <v>120920</v>
      </c>
      <c r="S6" s="124">
        <v>116848</v>
      </c>
      <c r="T6" s="124">
        <v>107615</v>
      </c>
      <c r="U6" s="124">
        <v>101630</v>
      </c>
      <c r="V6" s="206">
        <v>723136</v>
      </c>
      <c r="X6" s="449"/>
      <c r="Y6" s="449"/>
      <c r="Z6" s="205" t="s">
        <v>243</v>
      </c>
      <c r="AA6" s="125">
        <f>AA7-AA5</f>
        <v>153850</v>
      </c>
      <c r="AB6" s="125">
        <f t="shared" ref="AB6:AF6" si="0">AB7-AB5</f>
        <v>141518</v>
      </c>
      <c r="AC6" s="125">
        <f t="shared" si="0"/>
        <v>128840</v>
      </c>
      <c r="AD6" s="125">
        <f t="shared" si="0"/>
        <v>125378</v>
      </c>
      <c r="AE6" s="125">
        <f t="shared" si="0"/>
        <v>111209</v>
      </c>
      <c r="AF6" s="125">
        <f t="shared" si="0"/>
        <v>105270</v>
      </c>
      <c r="AG6" s="206">
        <f t="shared" ref="AG6:AG69" si="1">AA6+AB6+AC6+AD6+AE6+AF6</f>
        <v>766065</v>
      </c>
    </row>
    <row r="7" spans="2:33" ht="15" thickBot="1" x14ac:dyDescent="0.4">
      <c r="B7" s="450"/>
      <c r="C7" s="450"/>
      <c r="D7" s="204" t="s">
        <v>132</v>
      </c>
      <c r="E7" s="207">
        <v>281398</v>
      </c>
      <c r="F7" s="207">
        <v>233293</v>
      </c>
      <c r="G7" s="207">
        <v>224969</v>
      </c>
      <c r="H7" s="207">
        <v>215663</v>
      </c>
      <c r="I7" s="207">
        <v>204410</v>
      </c>
      <c r="J7" s="207">
        <v>191678</v>
      </c>
      <c r="K7" s="207">
        <v>1351411</v>
      </c>
      <c r="M7" s="450"/>
      <c r="N7" s="450"/>
      <c r="O7" s="204" t="s">
        <v>132</v>
      </c>
      <c r="P7" s="207">
        <v>293639</v>
      </c>
      <c r="Q7" s="207">
        <v>256243</v>
      </c>
      <c r="R7" s="207">
        <v>239501</v>
      </c>
      <c r="S7" s="207">
        <v>230035</v>
      </c>
      <c r="T7" s="207">
        <v>212824</v>
      </c>
      <c r="U7" s="207">
        <v>199158</v>
      </c>
      <c r="V7" s="207">
        <v>1431400</v>
      </c>
      <c r="X7" s="450"/>
      <c r="Y7" s="450"/>
      <c r="Z7" s="204" t="s">
        <v>132</v>
      </c>
      <c r="AA7" s="207">
        <v>306412</v>
      </c>
      <c r="AB7" s="207">
        <v>281451</v>
      </c>
      <c r="AC7" s="207">
        <v>254972</v>
      </c>
      <c r="AD7" s="207">
        <v>245365</v>
      </c>
      <c r="AE7" s="207">
        <v>221584</v>
      </c>
      <c r="AF7" s="207">
        <v>206930</v>
      </c>
      <c r="AG7" s="206">
        <f t="shared" si="1"/>
        <v>1516714</v>
      </c>
    </row>
    <row r="8" spans="2:33" ht="15" thickBot="1" x14ac:dyDescent="0.4">
      <c r="B8" s="448">
        <v>2</v>
      </c>
      <c r="C8" s="448" t="s">
        <v>200</v>
      </c>
      <c r="D8" s="205" t="s">
        <v>242</v>
      </c>
      <c r="E8" s="124">
        <v>96339</v>
      </c>
      <c r="F8" s="124">
        <v>69113</v>
      </c>
      <c r="G8" s="124">
        <v>65885</v>
      </c>
      <c r="H8" s="124">
        <v>60260</v>
      </c>
      <c r="I8" s="124">
        <v>55741</v>
      </c>
      <c r="J8" s="124">
        <v>46760</v>
      </c>
      <c r="K8" s="206">
        <v>394098</v>
      </c>
      <c r="M8" s="448">
        <v>2</v>
      </c>
      <c r="N8" s="448" t="s">
        <v>200</v>
      </c>
      <c r="O8" s="205" t="s">
        <v>242</v>
      </c>
      <c r="P8" s="124">
        <v>90806</v>
      </c>
      <c r="Q8" s="124">
        <v>84068</v>
      </c>
      <c r="R8" s="124">
        <v>74933</v>
      </c>
      <c r="S8" s="124">
        <v>68931</v>
      </c>
      <c r="T8" s="124">
        <v>62980</v>
      </c>
      <c r="U8" s="124">
        <v>52795</v>
      </c>
      <c r="V8" s="206">
        <v>434513</v>
      </c>
      <c r="X8" s="448">
        <v>2</v>
      </c>
      <c r="Y8" s="448" t="s">
        <v>200</v>
      </c>
      <c r="Z8" s="205" t="s">
        <v>242</v>
      </c>
      <c r="AA8" s="124">
        <v>85591</v>
      </c>
      <c r="AB8" s="124">
        <v>102259</v>
      </c>
      <c r="AC8" s="124">
        <v>85224</v>
      </c>
      <c r="AD8" s="124">
        <v>78850</v>
      </c>
      <c r="AE8" s="124">
        <v>71159</v>
      </c>
      <c r="AF8" s="124">
        <v>59609</v>
      </c>
      <c r="AG8" s="206">
        <f t="shared" si="1"/>
        <v>482692</v>
      </c>
    </row>
    <row r="9" spans="2:33" ht="15" thickBot="1" x14ac:dyDescent="0.4">
      <c r="B9" s="449"/>
      <c r="C9" s="449"/>
      <c r="D9" s="205" t="s">
        <v>243</v>
      </c>
      <c r="E9" s="124">
        <v>92509</v>
      </c>
      <c r="F9" s="124">
        <v>66426</v>
      </c>
      <c r="G9" s="124">
        <v>62474</v>
      </c>
      <c r="H9" s="124">
        <v>57188</v>
      </c>
      <c r="I9" s="124">
        <v>52862</v>
      </c>
      <c r="J9" s="124">
        <v>43533</v>
      </c>
      <c r="K9" s="206">
        <v>374992</v>
      </c>
      <c r="M9" s="449"/>
      <c r="N9" s="449"/>
      <c r="O9" s="205" t="s">
        <v>243</v>
      </c>
      <c r="P9" s="124">
        <v>88702</v>
      </c>
      <c r="Q9" s="124">
        <v>80912</v>
      </c>
      <c r="R9" s="124">
        <v>72197</v>
      </c>
      <c r="S9" s="124">
        <v>66368</v>
      </c>
      <c r="T9" s="124">
        <v>60821</v>
      </c>
      <c r="U9" s="124">
        <v>49531</v>
      </c>
      <c r="V9" s="206">
        <v>418531</v>
      </c>
      <c r="X9" s="449"/>
      <c r="Y9" s="449"/>
      <c r="Z9" s="205" t="s">
        <v>243</v>
      </c>
      <c r="AA9" s="125">
        <f>AA10-AA8</f>
        <v>85039</v>
      </c>
      <c r="AB9" s="125">
        <f t="shared" ref="AB9" si="2">AB10-AB8</f>
        <v>98557</v>
      </c>
      <c r="AC9" s="125">
        <f t="shared" ref="AC9" si="3">AC10-AC8</f>
        <v>83422</v>
      </c>
      <c r="AD9" s="125">
        <f t="shared" ref="AD9" si="4">AD10-AD8</f>
        <v>77013</v>
      </c>
      <c r="AE9" s="125">
        <f t="shared" ref="AE9" si="5">AE10-AE8</f>
        <v>69967</v>
      </c>
      <c r="AF9" s="125">
        <f t="shared" ref="AF9" si="6">AF10-AF8</f>
        <v>56354</v>
      </c>
      <c r="AG9" s="206">
        <f t="shared" si="1"/>
        <v>470352</v>
      </c>
    </row>
    <row r="10" spans="2:33" ht="15" thickBot="1" x14ac:dyDescent="0.4">
      <c r="B10" s="450"/>
      <c r="C10" s="450"/>
      <c r="D10" s="204" t="s">
        <v>132</v>
      </c>
      <c r="E10" s="207">
        <v>188848</v>
      </c>
      <c r="F10" s="207">
        <v>135539</v>
      </c>
      <c r="G10" s="207">
        <v>128359</v>
      </c>
      <c r="H10" s="207">
        <v>117448</v>
      </c>
      <c r="I10" s="207">
        <v>108603</v>
      </c>
      <c r="J10" s="207">
        <v>90293</v>
      </c>
      <c r="K10" s="207">
        <v>769090</v>
      </c>
      <c r="M10" s="450"/>
      <c r="N10" s="450"/>
      <c r="O10" s="204" t="s">
        <v>132</v>
      </c>
      <c r="P10" s="207">
        <v>179508</v>
      </c>
      <c r="Q10" s="207">
        <v>164980</v>
      </c>
      <c r="R10" s="207">
        <v>147130</v>
      </c>
      <c r="S10" s="207">
        <v>135299</v>
      </c>
      <c r="T10" s="207">
        <v>123801</v>
      </c>
      <c r="U10" s="207">
        <v>102326</v>
      </c>
      <c r="V10" s="207">
        <v>853044</v>
      </c>
      <c r="X10" s="450"/>
      <c r="Y10" s="450"/>
      <c r="Z10" s="204" t="s">
        <v>132</v>
      </c>
      <c r="AA10" s="218">
        <v>170630</v>
      </c>
      <c r="AB10" s="207">
        <v>200816</v>
      </c>
      <c r="AC10" s="207">
        <v>168646</v>
      </c>
      <c r="AD10" s="207">
        <v>155863</v>
      </c>
      <c r="AE10" s="207">
        <v>141126</v>
      </c>
      <c r="AF10" s="207">
        <v>115963</v>
      </c>
      <c r="AG10" s="206">
        <f t="shared" si="1"/>
        <v>953044</v>
      </c>
    </row>
    <row r="11" spans="2:33" ht="15" thickBot="1" x14ac:dyDescent="0.4">
      <c r="B11" s="448">
        <v>3</v>
      </c>
      <c r="C11" s="448" t="s">
        <v>201</v>
      </c>
      <c r="D11" s="205" t="s">
        <v>242</v>
      </c>
      <c r="E11" s="124">
        <v>54243</v>
      </c>
      <c r="F11" s="124">
        <v>40246</v>
      </c>
      <c r="G11" s="124">
        <v>37311</v>
      </c>
      <c r="H11" s="124">
        <v>34028</v>
      </c>
      <c r="I11" s="124">
        <v>31135</v>
      </c>
      <c r="J11" s="124">
        <v>25547</v>
      </c>
      <c r="K11" s="206">
        <v>222510</v>
      </c>
      <c r="M11" s="448">
        <v>3</v>
      </c>
      <c r="N11" s="448" t="s">
        <v>201</v>
      </c>
      <c r="O11" s="205" t="s">
        <v>242</v>
      </c>
      <c r="P11" s="124">
        <v>56906</v>
      </c>
      <c r="Q11" s="124">
        <v>45484</v>
      </c>
      <c r="R11" s="124">
        <v>40403</v>
      </c>
      <c r="S11" s="124">
        <v>37238</v>
      </c>
      <c r="T11" s="124">
        <v>33833</v>
      </c>
      <c r="U11" s="124">
        <v>25784</v>
      </c>
      <c r="V11" s="206">
        <v>239648</v>
      </c>
      <c r="X11" s="448">
        <v>3</v>
      </c>
      <c r="Y11" s="448" t="s">
        <v>201</v>
      </c>
      <c r="Z11" s="205" t="s">
        <v>242</v>
      </c>
      <c r="AA11" s="124">
        <v>59700</v>
      </c>
      <c r="AB11" s="124">
        <v>51404</v>
      </c>
      <c r="AC11" s="124">
        <v>43751</v>
      </c>
      <c r="AD11" s="124">
        <v>40751</v>
      </c>
      <c r="AE11" s="124">
        <v>36765</v>
      </c>
      <c r="AF11" s="124">
        <v>26023</v>
      </c>
      <c r="AG11" s="206">
        <f t="shared" si="1"/>
        <v>258394</v>
      </c>
    </row>
    <row r="12" spans="2:33" ht="15" thickBot="1" x14ac:dyDescent="0.4">
      <c r="B12" s="449"/>
      <c r="C12" s="449"/>
      <c r="D12" s="205" t="s">
        <v>243</v>
      </c>
      <c r="E12" s="124">
        <v>50720</v>
      </c>
      <c r="F12" s="124">
        <v>36978</v>
      </c>
      <c r="G12" s="124">
        <v>34341</v>
      </c>
      <c r="H12" s="124">
        <v>32091</v>
      </c>
      <c r="I12" s="124">
        <v>28941</v>
      </c>
      <c r="J12" s="124">
        <v>22956</v>
      </c>
      <c r="K12" s="206">
        <v>206027</v>
      </c>
      <c r="M12" s="449"/>
      <c r="N12" s="449"/>
      <c r="O12" s="205" t="s">
        <v>243</v>
      </c>
      <c r="P12" s="124">
        <v>53859</v>
      </c>
      <c r="Q12" s="124">
        <v>42729</v>
      </c>
      <c r="R12" s="124">
        <v>37642</v>
      </c>
      <c r="S12" s="124">
        <v>34895</v>
      </c>
      <c r="T12" s="124">
        <v>31342</v>
      </c>
      <c r="U12" s="124">
        <v>23569</v>
      </c>
      <c r="V12" s="206">
        <v>224036</v>
      </c>
      <c r="X12" s="449"/>
      <c r="Y12" s="449"/>
      <c r="Z12" s="205" t="s">
        <v>243</v>
      </c>
      <c r="AA12" s="125">
        <f>AA13-AA11</f>
        <v>57188</v>
      </c>
      <c r="AB12" s="125">
        <f t="shared" ref="AB12" si="7">AB13-AB11</f>
        <v>49362</v>
      </c>
      <c r="AC12" s="125">
        <f t="shared" ref="AC12" si="8">AC13-AC11</f>
        <v>41257</v>
      </c>
      <c r="AD12" s="125">
        <f t="shared" ref="AD12" si="9">AD13-AD11</f>
        <v>37943</v>
      </c>
      <c r="AE12" s="125">
        <f t="shared" ref="AE12" si="10">AE13-AE11</f>
        <v>33942</v>
      </c>
      <c r="AF12" s="125">
        <f t="shared" ref="AF12" si="11">AF13-AF11</f>
        <v>24195</v>
      </c>
      <c r="AG12" s="206">
        <f t="shared" si="1"/>
        <v>243887</v>
      </c>
    </row>
    <row r="13" spans="2:33" ht="15" thickBot="1" x14ac:dyDescent="0.4">
      <c r="B13" s="450"/>
      <c r="C13" s="450"/>
      <c r="D13" s="204" t="s">
        <v>132</v>
      </c>
      <c r="E13" s="207">
        <v>104963</v>
      </c>
      <c r="F13" s="207">
        <v>77224</v>
      </c>
      <c r="G13" s="207">
        <v>71652</v>
      </c>
      <c r="H13" s="207">
        <v>66119</v>
      </c>
      <c r="I13" s="207">
        <v>60076</v>
      </c>
      <c r="J13" s="207">
        <v>48503</v>
      </c>
      <c r="K13" s="207">
        <v>428537</v>
      </c>
      <c r="M13" s="450"/>
      <c r="N13" s="450"/>
      <c r="O13" s="204" t="s">
        <v>132</v>
      </c>
      <c r="P13" s="207">
        <v>110765</v>
      </c>
      <c r="Q13" s="207">
        <v>88213</v>
      </c>
      <c r="R13" s="207">
        <v>78045</v>
      </c>
      <c r="S13" s="207">
        <v>72133</v>
      </c>
      <c r="T13" s="207">
        <v>65175</v>
      </c>
      <c r="U13" s="207">
        <v>49353</v>
      </c>
      <c r="V13" s="207">
        <v>463684</v>
      </c>
      <c r="X13" s="450"/>
      <c r="Y13" s="450"/>
      <c r="Z13" s="204" t="s">
        <v>132</v>
      </c>
      <c r="AA13" s="207">
        <v>116888</v>
      </c>
      <c r="AB13" s="207">
        <v>100766</v>
      </c>
      <c r="AC13" s="207">
        <v>85008</v>
      </c>
      <c r="AD13" s="207">
        <v>78694</v>
      </c>
      <c r="AE13" s="207">
        <v>70707</v>
      </c>
      <c r="AF13" s="207">
        <v>50218</v>
      </c>
      <c r="AG13" s="206">
        <f t="shared" si="1"/>
        <v>502281</v>
      </c>
    </row>
    <row r="14" spans="2:33" ht="15" thickBot="1" x14ac:dyDescent="0.4">
      <c r="B14" s="448">
        <v>4</v>
      </c>
      <c r="C14" s="448" t="s">
        <v>202</v>
      </c>
      <c r="D14" s="205" t="s">
        <v>242</v>
      </c>
      <c r="E14" s="124">
        <v>125396</v>
      </c>
      <c r="F14" s="124">
        <v>94520</v>
      </c>
      <c r="G14" s="124">
        <v>86689</v>
      </c>
      <c r="H14" s="124">
        <v>81967</v>
      </c>
      <c r="I14" s="124">
        <v>73892</v>
      </c>
      <c r="J14" s="124">
        <v>65179</v>
      </c>
      <c r="K14" s="206">
        <v>527643</v>
      </c>
      <c r="M14" s="448">
        <v>4</v>
      </c>
      <c r="N14" s="448" t="s">
        <v>202</v>
      </c>
      <c r="O14" s="205" t="s">
        <v>242</v>
      </c>
      <c r="P14" s="124">
        <v>130326</v>
      </c>
      <c r="Q14" s="124">
        <v>110909</v>
      </c>
      <c r="R14" s="124">
        <v>98378</v>
      </c>
      <c r="S14" s="124">
        <v>91242</v>
      </c>
      <c r="T14" s="124">
        <v>86614</v>
      </c>
      <c r="U14" s="124">
        <v>69406</v>
      </c>
      <c r="V14" s="206">
        <v>586875</v>
      </c>
      <c r="X14" s="448">
        <v>4</v>
      </c>
      <c r="Y14" s="448" t="s">
        <v>202</v>
      </c>
      <c r="Z14" s="205" t="s">
        <v>242</v>
      </c>
      <c r="AA14" s="124">
        <v>135450</v>
      </c>
      <c r="AB14" s="124">
        <v>130140</v>
      </c>
      <c r="AC14" s="124">
        <v>111643</v>
      </c>
      <c r="AD14" s="124">
        <v>101567</v>
      </c>
      <c r="AE14" s="124">
        <v>101526</v>
      </c>
      <c r="AF14" s="124">
        <v>73907</v>
      </c>
      <c r="AG14" s="206">
        <f t="shared" si="1"/>
        <v>654233</v>
      </c>
    </row>
    <row r="15" spans="2:33" ht="15" thickBot="1" x14ac:dyDescent="0.4">
      <c r="B15" s="449"/>
      <c r="C15" s="449"/>
      <c r="D15" s="205" t="s">
        <v>243</v>
      </c>
      <c r="E15" s="124">
        <v>121718</v>
      </c>
      <c r="F15" s="124">
        <v>93699</v>
      </c>
      <c r="G15" s="124">
        <v>85554</v>
      </c>
      <c r="H15" s="124">
        <v>81106</v>
      </c>
      <c r="I15" s="124">
        <v>72985</v>
      </c>
      <c r="J15" s="124">
        <v>63166</v>
      </c>
      <c r="K15" s="206">
        <v>518228</v>
      </c>
      <c r="M15" s="449"/>
      <c r="N15" s="449"/>
      <c r="O15" s="205" t="s">
        <v>243</v>
      </c>
      <c r="P15" s="124">
        <v>128766</v>
      </c>
      <c r="Q15" s="124">
        <v>108798</v>
      </c>
      <c r="R15" s="124">
        <v>98930</v>
      </c>
      <c r="S15" s="124">
        <v>90352</v>
      </c>
      <c r="T15" s="124">
        <v>82555</v>
      </c>
      <c r="U15" s="124">
        <v>67607</v>
      </c>
      <c r="V15" s="206">
        <v>577008</v>
      </c>
      <c r="X15" s="449"/>
      <c r="Y15" s="449"/>
      <c r="Z15" s="205" t="s">
        <v>243</v>
      </c>
      <c r="AA15" s="125">
        <f>AA16-AA14</f>
        <v>136201</v>
      </c>
      <c r="AB15" s="125">
        <f t="shared" ref="AB15" si="12">AB16-AB14</f>
        <v>126323</v>
      </c>
      <c r="AC15" s="125">
        <f t="shared" ref="AC15" si="13">AC16-AC14</f>
        <v>114377</v>
      </c>
      <c r="AD15" s="125">
        <f t="shared" ref="AD15" si="14">AD16-AD14</f>
        <v>100652</v>
      </c>
      <c r="AE15" s="125">
        <f t="shared" ref="AE15" si="15">AE16-AE14</f>
        <v>93318</v>
      </c>
      <c r="AF15" s="125">
        <f t="shared" ref="AF15" si="16">AF16-AF14</f>
        <v>72359</v>
      </c>
      <c r="AG15" s="206">
        <f t="shared" si="1"/>
        <v>643230</v>
      </c>
    </row>
    <row r="16" spans="2:33" ht="15" thickBot="1" x14ac:dyDescent="0.4">
      <c r="B16" s="450"/>
      <c r="C16" s="450"/>
      <c r="D16" s="204" t="s">
        <v>132</v>
      </c>
      <c r="E16" s="207">
        <v>247114</v>
      </c>
      <c r="F16" s="207">
        <v>188219</v>
      </c>
      <c r="G16" s="207">
        <v>172243</v>
      </c>
      <c r="H16" s="207">
        <v>163073</v>
      </c>
      <c r="I16" s="207">
        <v>146877</v>
      </c>
      <c r="J16" s="207">
        <v>128345</v>
      </c>
      <c r="K16" s="207">
        <v>1045871</v>
      </c>
      <c r="M16" s="450"/>
      <c r="N16" s="450"/>
      <c r="O16" s="204" t="s">
        <v>132</v>
      </c>
      <c r="P16" s="207">
        <v>259092</v>
      </c>
      <c r="Q16" s="207">
        <v>219707</v>
      </c>
      <c r="R16" s="207">
        <v>197308</v>
      </c>
      <c r="S16" s="207">
        <v>181594</v>
      </c>
      <c r="T16" s="207">
        <v>169169</v>
      </c>
      <c r="U16" s="207">
        <v>137013</v>
      </c>
      <c r="V16" s="207">
        <v>1163883</v>
      </c>
      <c r="X16" s="450"/>
      <c r="Y16" s="450"/>
      <c r="Z16" s="204" t="s">
        <v>132</v>
      </c>
      <c r="AA16" s="207">
        <v>271651</v>
      </c>
      <c r="AB16" s="207">
        <v>256463</v>
      </c>
      <c r="AC16" s="207">
        <v>226020</v>
      </c>
      <c r="AD16" s="207">
        <v>202219</v>
      </c>
      <c r="AE16" s="207">
        <v>194844</v>
      </c>
      <c r="AF16" s="207">
        <v>146266</v>
      </c>
      <c r="AG16" s="206">
        <f t="shared" si="1"/>
        <v>1297463</v>
      </c>
    </row>
    <row r="17" spans="2:33" ht="15" thickBot="1" x14ac:dyDescent="0.4">
      <c r="B17" s="448">
        <v>5</v>
      </c>
      <c r="C17" s="448" t="s">
        <v>203</v>
      </c>
      <c r="D17" s="205" t="s">
        <v>242</v>
      </c>
      <c r="E17" s="124">
        <v>66280</v>
      </c>
      <c r="F17" s="124">
        <v>50307</v>
      </c>
      <c r="G17" s="124">
        <v>45467</v>
      </c>
      <c r="H17" s="124">
        <v>41293</v>
      </c>
      <c r="I17" s="124">
        <v>36266</v>
      </c>
      <c r="J17" s="124">
        <v>28647</v>
      </c>
      <c r="K17" s="206">
        <v>268260</v>
      </c>
      <c r="M17" s="448">
        <v>5</v>
      </c>
      <c r="N17" s="448" t="s">
        <v>203</v>
      </c>
      <c r="O17" s="205" t="s">
        <v>242</v>
      </c>
      <c r="P17" s="124">
        <v>66315</v>
      </c>
      <c r="Q17" s="124">
        <v>52551</v>
      </c>
      <c r="R17" s="124">
        <v>46646</v>
      </c>
      <c r="S17" s="124">
        <v>41968</v>
      </c>
      <c r="T17" s="124">
        <v>38395</v>
      </c>
      <c r="U17" s="124">
        <v>30685</v>
      </c>
      <c r="V17" s="206">
        <v>276560</v>
      </c>
      <c r="X17" s="448">
        <v>5</v>
      </c>
      <c r="Y17" s="448" t="s">
        <v>203</v>
      </c>
      <c r="Z17" s="205" t="s">
        <v>242</v>
      </c>
      <c r="AA17" s="124">
        <v>70504</v>
      </c>
      <c r="AB17" s="124">
        <v>59238</v>
      </c>
      <c r="AC17" s="124">
        <v>50521</v>
      </c>
      <c r="AD17" s="124">
        <v>45437</v>
      </c>
      <c r="AE17" s="124">
        <v>40097</v>
      </c>
      <c r="AF17" s="124">
        <v>31552</v>
      </c>
      <c r="AG17" s="206">
        <f t="shared" si="1"/>
        <v>297349</v>
      </c>
    </row>
    <row r="18" spans="2:33" ht="15" thickBot="1" x14ac:dyDescent="0.4">
      <c r="B18" s="449"/>
      <c r="C18" s="449"/>
      <c r="D18" s="205" t="s">
        <v>243</v>
      </c>
      <c r="E18" s="124">
        <v>61458</v>
      </c>
      <c r="F18" s="124">
        <v>46024</v>
      </c>
      <c r="G18" s="124">
        <v>42391</v>
      </c>
      <c r="H18" s="124">
        <v>38313</v>
      </c>
      <c r="I18" s="124">
        <v>33517</v>
      </c>
      <c r="J18" s="124">
        <v>26779</v>
      </c>
      <c r="K18" s="206">
        <v>248482</v>
      </c>
      <c r="M18" s="449"/>
      <c r="N18" s="449"/>
      <c r="O18" s="205" t="s">
        <v>243</v>
      </c>
      <c r="P18" s="124">
        <v>63867</v>
      </c>
      <c r="Q18" s="124">
        <v>50017</v>
      </c>
      <c r="R18" s="124">
        <v>49649</v>
      </c>
      <c r="S18" s="124">
        <v>39847</v>
      </c>
      <c r="T18" s="124">
        <v>35924</v>
      </c>
      <c r="U18" s="124">
        <v>28379</v>
      </c>
      <c r="V18" s="206">
        <v>267683</v>
      </c>
      <c r="X18" s="449"/>
      <c r="Y18" s="449"/>
      <c r="Z18" s="205" t="s">
        <v>243</v>
      </c>
      <c r="AA18" s="125">
        <f>AA19-AA17</f>
        <v>66955</v>
      </c>
      <c r="AB18" s="125">
        <f t="shared" ref="AB18" si="17">AB19-AB17</f>
        <v>55185</v>
      </c>
      <c r="AC18" s="125">
        <f t="shared" ref="AC18" si="18">AC19-AC17</f>
        <v>50513</v>
      </c>
      <c r="AD18" s="125">
        <f t="shared" ref="AD18" si="19">AD19-AD17</f>
        <v>43466</v>
      </c>
      <c r="AE18" s="125">
        <f t="shared" ref="AE18" si="20">AE19-AE17</f>
        <v>36410</v>
      </c>
      <c r="AF18" s="125">
        <f t="shared" ref="AF18" si="21">AF19-AF17</f>
        <v>29046</v>
      </c>
      <c r="AG18" s="206">
        <f t="shared" si="1"/>
        <v>281575</v>
      </c>
    </row>
    <row r="19" spans="2:33" ht="15" thickBot="1" x14ac:dyDescent="0.4">
      <c r="B19" s="450"/>
      <c r="C19" s="450"/>
      <c r="D19" s="204" t="s">
        <v>132</v>
      </c>
      <c r="E19" s="207">
        <v>127738</v>
      </c>
      <c r="F19" s="207">
        <v>96331</v>
      </c>
      <c r="G19" s="207">
        <v>87858</v>
      </c>
      <c r="H19" s="207">
        <v>79606</v>
      </c>
      <c r="I19" s="207">
        <v>69783</v>
      </c>
      <c r="J19" s="207">
        <v>55426</v>
      </c>
      <c r="K19" s="207">
        <v>516742</v>
      </c>
      <c r="M19" s="450"/>
      <c r="N19" s="450"/>
      <c r="O19" s="204" t="s">
        <v>132</v>
      </c>
      <c r="P19" s="207">
        <v>130182</v>
      </c>
      <c r="Q19" s="207">
        <v>102568</v>
      </c>
      <c r="R19" s="207">
        <v>96295</v>
      </c>
      <c r="S19" s="207">
        <v>81815</v>
      </c>
      <c r="T19" s="207">
        <v>74319</v>
      </c>
      <c r="U19" s="207">
        <v>59064</v>
      </c>
      <c r="V19" s="207">
        <v>544243</v>
      </c>
      <c r="X19" s="450"/>
      <c r="Y19" s="450"/>
      <c r="Z19" s="204" t="s">
        <v>132</v>
      </c>
      <c r="AA19" s="207">
        <v>137459</v>
      </c>
      <c r="AB19" s="207">
        <v>114423</v>
      </c>
      <c r="AC19" s="207">
        <v>101034</v>
      </c>
      <c r="AD19" s="207">
        <v>88903</v>
      </c>
      <c r="AE19" s="207">
        <v>76507</v>
      </c>
      <c r="AF19" s="207">
        <v>60598</v>
      </c>
      <c r="AG19" s="206">
        <f t="shared" si="1"/>
        <v>578924</v>
      </c>
    </row>
    <row r="20" spans="2:33" ht="15" thickBot="1" x14ac:dyDescent="0.4">
      <c r="B20" s="448">
        <v>6</v>
      </c>
      <c r="C20" s="448" t="s">
        <v>204</v>
      </c>
      <c r="D20" s="205" t="s">
        <v>242</v>
      </c>
      <c r="E20" s="124">
        <v>73817</v>
      </c>
      <c r="F20" s="124">
        <v>56043</v>
      </c>
      <c r="G20" s="124">
        <v>49229</v>
      </c>
      <c r="H20" s="124">
        <v>44546</v>
      </c>
      <c r="I20" s="124">
        <v>38623</v>
      </c>
      <c r="J20" s="124">
        <v>30038</v>
      </c>
      <c r="K20" s="206">
        <v>292296</v>
      </c>
      <c r="M20" s="448">
        <v>6</v>
      </c>
      <c r="N20" s="448" t="s">
        <v>204</v>
      </c>
      <c r="O20" s="205" t="s">
        <v>242</v>
      </c>
      <c r="P20" s="124">
        <v>75998</v>
      </c>
      <c r="Q20" s="124">
        <v>59823</v>
      </c>
      <c r="R20" s="124">
        <v>52538</v>
      </c>
      <c r="S20" s="124">
        <v>47730</v>
      </c>
      <c r="T20" s="124">
        <v>41470</v>
      </c>
      <c r="U20" s="124">
        <v>33106</v>
      </c>
      <c r="V20" s="206">
        <v>310665</v>
      </c>
      <c r="X20" s="448">
        <v>6</v>
      </c>
      <c r="Y20" s="448" t="s">
        <v>204</v>
      </c>
      <c r="Z20" s="205" t="s">
        <v>242</v>
      </c>
      <c r="AA20" s="124">
        <v>68541</v>
      </c>
      <c r="AB20" s="124">
        <v>77679</v>
      </c>
      <c r="AC20" s="124">
        <v>61685</v>
      </c>
      <c r="AD20" s="124">
        <v>56413</v>
      </c>
      <c r="AE20" s="124">
        <v>48065</v>
      </c>
      <c r="AF20" s="124">
        <v>37833</v>
      </c>
      <c r="AG20" s="206">
        <f t="shared" si="1"/>
        <v>350216</v>
      </c>
    </row>
    <row r="21" spans="2:33" ht="15" thickBot="1" x14ac:dyDescent="0.4">
      <c r="B21" s="449"/>
      <c r="C21" s="449"/>
      <c r="D21" s="205" t="s">
        <v>243</v>
      </c>
      <c r="E21" s="124">
        <v>70198</v>
      </c>
      <c r="F21" s="124">
        <v>53684</v>
      </c>
      <c r="G21" s="124">
        <v>47769</v>
      </c>
      <c r="H21" s="124">
        <v>42660</v>
      </c>
      <c r="I21" s="124">
        <v>36997</v>
      </c>
      <c r="J21" s="124">
        <v>28234</v>
      </c>
      <c r="K21" s="206">
        <v>279542</v>
      </c>
      <c r="M21" s="449"/>
      <c r="N21" s="449"/>
      <c r="O21" s="205" t="s">
        <v>243</v>
      </c>
      <c r="P21" s="124">
        <v>74639</v>
      </c>
      <c r="Q21" s="124">
        <v>58774</v>
      </c>
      <c r="R21" s="124">
        <v>51669</v>
      </c>
      <c r="S21" s="124">
        <v>46522</v>
      </c>
      <c r="T21" s="124">
        <v>40889</v>
      </c>
      <c r="U21" s="124">
        <v>31458</v>
      </c>
      <c r="V21" s="206">
        <v>303951</v>
      </c>
      <c r="X21" s="449"/>
      <c r="Y21" s="449"/>
      <c r="Z21" s="205" t="s">
        <v>243</v>
      </c>
      <c r="AA21" s="125">
        <f>AA22-AA20</f>
        <v>67957</v>
      </c>
      <c r="AB21" s="125">
        <f t="shared" ref="AB21" si="22">AB22-AB20</f>
        <v>75516</v>
      </c>
      <c r="AC21" s="125">
        <f t="shared" ref="AC21" si="23">AC22-AC20</f>
        <v>61694</v>
      </c>
      <c r="AD21" s="125">
        <f t="shared" ref="AD21" si="24">AD22-AD20</f>
        <v>55683</v>
      </c>
      <c r="AE21" s="125">
        <f t="shared" ref="AE21" si="25">AE22-AE20</f>
        <v>47985</v>
      </c>
      <c r="AF21" s="125">
        <f t="shared" ref="AF21" si="26">AF22-AF20</f>
        <v>36166</v>
      </c>
      <c r="AG21" s="206">
        <f t="shared" si="1"/>
        <v>345001</v>
      </c>
    </row>
    <row r="22" spans="2:33" ht="15" thickBot="1" x14ac:dyDescent="0.4">
      <c r="B22" s="450"/>
      <c r="C22" s="450"/>
      <c r="D22" s="204" t="s">
        <v>132</v>
      </c>
      <c r="E22" s="207">
        <v>144015</v>
      </c>
      <c r="F22" s="207">
        <v>109727</v>
      </c>
      <c r="G22" s="207">
        <v>96998</v>
      </c>
      <c r="H22" s="207">
        <v>87206</v>
      </c>
      <c r="I22" s="207">
        <v>75620</v>
      </c>
      <c r="J22" s="207">
        <v>58272</v>
      </c>
      <c r="K22" s="207">
        <v>571838</v>
      </c>
      <c r="M22" s="450"/>
      <c r="N22" s="450"/>
      <c r="O22" s="204" t="s">
        <v>132</v>
      </c>
      <c r="P22" s="207">
        <v>150637</v>
      </c>
      <c r="Q22" s="207">
        <v>118597</v>
      </c>
      <c r="R22" s="207">
        <v>104207</v>
      </c>
      <c r="S22" s="207">
        <v>94252</v>
      </c>
      <c r="T22" s="207">
        <v>82359</v>
      </c>
      <c r="U22" s="207">
        <v>64564</v>
      </c>
      <c r="V22" s="207">
        <v>614616</v>
      </c>
      <c r="X22" s="450"/>
      <c r="Y22" s="450"/>
      <c r="Z22" s="204" t="s">
        <v>132</v>
      </c>
      <c r="AA22" s="207">
        <v>136498</v>
      </c>
      <c r="AB22" s="207">
        <v>153195</v>
      </c>
      <c r="AC22" s="207">
        <v>123379</v>
      </c>
      <c r="AD22" s="207">
        <v>112096</v>
      </c>
      <c r="AE22" s="207">
        <v>96050</v>
      </c>
      <c r="AF22" s="207">
        <v>73999</v>
      </c>
      <c r="AG22" s="206">
        <f t="shared" si="1"/>
        <v>695217</v>
      </c>
    </row>
    <row r="23" spans="2:33" ht="15" thickBot="1" x14ac:dyDescent="0.4">
      <c r="B23" s="448">
        <v>7</v>
      </c>
      <c r="C23" s="448" t="s">
        <v>205</v>
      </c>
      <c r="D23" s="205" t="s">
        <v>242</v>
      </c>
      <c r="E23" s="124">
        <v>51729</v>
      </c>
      <c r="F23" s="124">
        <v>37932</v>
      </c>
      <c r="G23" s="124">
        <v>32851</v>
      </c>
      <c r="H23" s="124">
        <v>28736</v>
      </c>
      <c r="I23" s="124">
        <v>25040</v>
      </c>
      <c r="J23" s="124">
        <v>18964</v>
      </c>
      <c r="K23" s="206">
        <v>195252</v>
      </c>
      <c r="M23" s="448">
        <v>7</v>
      </c>
      <c r="N23" s="448" t="s">
        <v>205</v>
      </c>
      <c r="O23" s="205" t="s">
        <v>242</v>
      </c>
      <c r="P23" s="124">
        <v>56652</v>
      </c>
      <c r="Q23" s="124">
        <v>44409</v>
      </c>
      <c r="R23" s="124">
        <v>35649</v>
      </c>
      <c r="S23" s="124">
        <v>31418</v>
      </c>
      <c r="T23" s="124">
        <v>27599</v>
      </c>
      <c r="U23" s="124">
        <v>20484</v>
      </c>
      <c r="V23" s="206">
        <v>216211</v>
      </c>
      <c r="X23" s="448">
        <v>7</v>
      </c>
      <c r="Y23" s="448" t="s">
        <v>205</v>
      </c>
      <c r="Z23" s="205" t="s">
        <v>242</v>
      </c>
      <c r="AA23" s="124">
        <v>58170</v>
      </c>
      <c r="AB23" s="124">
        <v>49311</v>
      </c>
      <c r="AC23" s="124">
        <v>38562</v>
      </c>
      <c r="AD23" s="124">
        <v>34398</v>
      </c>
      <c r="AE23" s="124">
        <v>29778</v>
      </c>
      <c r="AF23" s="124">
        <v>19984</v>
      </c>
      <c r="AG23" s="206">
        <f t="shared" si="1"/>
        <v>230203</v>
      </c>
    </row>
    <row r="24" spans="2:33" ht="15" thickBot="1" x14ac:dyDescent="0.4">
      <c r="B24" s="449"/>
      <c r="C24" s="449"/>
      <c r="D24" s="205" t="s">
        <v>243</v>
      </c>
      <c r="E24" s="124">
        <v>47014</v>
      </c>
      <c r="F24" s="124">
        <v>35072</v>
      </c>
      <c r="G24" s="124">
        <v>29870</v>
      </c>
      <c r="H24" s="124">
        <v>25875</v>
      </c>
      <c r="I24" s="124">
        <v>22359</v>
      </c>
      <c r="J24" s="124">
        <v>16578</v>
      </c>
      <c r="K24" s="206">
        <v>176768</v>
      </c>
      <c r="M24" s="449"/>
      <c r="N24" s="449"/>
      <c r="O24" s="205" t="s">
        <v>243</v>
      </c>
      <c r="P24" s="124">
        <v>53597</v>
      </c>
      <c r="Q24" s="124">
        <v>41186</v>
      </c>
      <c r="R24" s="124">
        <v>32736</v>
      </c>
      <c r="S24" s="124">
        <v>29158</v>
      </c>
      <c r="T24" s="124">
        <v>24448</v>
      </c>
      <c r="U24" s="124">
        <v>17847</v>
      </c>
      <c r="V24" s="206">
        <v>198972</v>
      </c>
      <c r="X24" s="449"/>
      <c r="Y24" s="449"/>
      <c r="Z24" s="205" t="s">
        <v>243</v>
      </c>
      <c r="AA24" s="125">
        <f>AA25-AA23</f>
        <v>54937</v>
      </c>
      <c r="AB24" s="125">
        <f t="shared" ref="AB24" si="27">AB25-AB23</f>
        <v>47198</v>
      </c>
      <c r="AC24" s="125">
        <f t="shared" ref="AC24" si="28">AC25-AC23</f>
        <v>35888</v>
      </c>
      <c r="AD24" s="125">
        <f t="shared" ref="AD24" si="29">AD25-AD23</f>
        <v>31141</v>
      </c>
      <c r="AE24" s="125">
        <f t="shared" ref="AE24" si="30">AE25-AE23</f>
        <v>26347</v>
      </c>
      <c r="AF24" s="125">
        <f t="shared" ref="AF24" si="31">AF25-AF23</f>
        <v>17901</v>
      </c>
      <c r="AG24" s="206">
        <f t="shared" si="1"/>
        <v>213412</v>
      </c>
    </row>
    <row r="25" spans="2:33" ht="15" thickBot="1" x14ac:dyDescent="0.4">
      <c r="B25" s="450"/>
      <c r="C25" s="450"/>
      <c r="D25" s="204" t="s">
        <v>132</v>
      </c>
      <c r="E25" s="207">
        <v>98743</v>
      </c>
      <c r="F25" s="207">
        <v>73004</v>
      </c>
      <c r="G25" s="207">
        <v>62721</v>
      </c>
      <c r="H25" s="207">
        <v>54611</v>
      </c>
      <c r="I25" s="207">
        <v>47399</v>
      </c>
      <c r="J25" s="207">
        <v>35542</v>
      </c>
      <c r="K25" s="207">
        <v>372020</v>
      </c>
      <c r="M25" s="450"/>
      <c r="N25" s="450"/>
      <c r="O25" s="204" t="s">
        <v>132</v>
      </c>
      <c r="P25" s="207">
        <v>110249</v>
      </c>
      <c r="Q25" s="207">
        <v>85595</v>
      </c>
      <c r="R25" s="207">
        <v>68385</v>
      </c>
      <c r="S25" s="207">
        <v>60576</v>
      </c>
      <c r="T25" s="207">
        <v>52047</v>
      </c>
      <c r="U25" s="207">
        <v>38331</v>
      </c>
      <c r="V25" s="207">
        <v>415183</v>
      </c>
      <c r="X25" s="450"/>
      <c r="Y25" s="450"/>
      <c r="Z25" s="204" t="s">
        <v>132</v>
      </c>
      <c r="AA25" s="207">
        <v>113107</v>
      </c>
      <c r="AB25" s="207">
        <v>96509</v>
      </c>
      <c r="AC25" s="207">
        <v>74450</v>
      </c>
      <c r="AD25" s="207">
        <v>65539</v>
      </c>
      <c r="AE25" s="207">
        <v>56125</v>
      </c>
      <c r="AF25" s="207">
        <v>37885</v>
      </c>
      <c r="AG25" s="206">
        <f t="shared" si="1"/>
        <v>443615</v>
      </c>
    </row>
    <row r="26" spans="2:33" ht="15" thickBot="1" x14ac:dyDescent="0.4">
      <c r="B26" s="448">
        <v>8</v>
      </c>
      <c r="C26" s="448" t="s">
        <v>206</v>
      </c>
      <c r="D26" s="205" t="s">
        <v>242</v>
      </c>
      <c r="E26" s="124">
        <v>66411</v>
      </c>
      <c r="F26" s="124">
        <v>49853</v>
      </c>
      <c r="G26" s="124">
        <v>42606</v>
      </c>
      <c r="H26" s="124">
        <v>37214</v>
      </c>
      <c r="I26" s="124">
        <v>31297</v>
      </c>
      <c r="J26" s="124">
        <v>25040</v>
      </c>
      <c r="K26" s="206">
        <v>252421</v>
      </c>
      <c r="M26" s="448">
        <v>8</v>
      </c>
      <c r="N26" s="448" t="s">
        <v>206</v>
      </c>
      <c r="O26" s="205" t="s">
        <v>242</v>
      </c>
      <c r="P26" s="124">
        <v>68018</v>
      </c>
      <c r="Q26" s="124">
        <v>60145</v>
      </c>
      <c r="R26" s="124">
        <v>45578</v>
      </c>
      <c r="S26" s="124">
        <v>41642</v>
      </c>
      <c r="T26" s="124">
        <v>33439</v>
      </c>
      <c r="U26" s="124">
        <v>26675</v>
      </c>
      <c r="V26" s="206">
        <v>275497</v>
      </c>
      <c r="X26" s="448">
        <v>8</v>
      </c>
      <c r="Y26" s="448" t="s">
        <v>206</v>
      </c>
      <c r="Z26" s="205" t="s">
        <v>242</v>
      </c>
      <c r="AA26" s="124">
        <v>71212</v>
      </c>
      <c r="AB26" s="124">
        <v>69600</v>
      </c>
      <c r="AC26" s="124">
        <v>53274</v>
      </c>
      <c r="AD26" s="124">
        <v>46233</v>
      </c>
      <c r="AE26" s="124">
        <v>41055</v>
      </c>
      <c r="AF26" s="124">
        <v>28399</v>
      </c>
      <c r="AG26" s="206">
        <f t="shared" si="1"/>
        <v>309773</v>
      </c>
    </row>
    <row r="27" spans="2:33" ht="15" thickBot="1" x14ac:dyDescent="0.4">
      <c r="B27" s="449"/>
      <c r="C27" s="449"/>
      <c r="D27" s="205" t="s">
        <v>243</v>
      </c>
      <c r="E27" s="124">
        <v>64788</v>
      </c>
      <c r="F27" s="124">
        <v>47842</v>
      </c>
      <c r="G27" s="124">
        <v>40792</v>
      </c>
      <c r="H27" s="124">
        <v>35012</v>
      </c>
      <c r="I27" s="124">
        <v>29267</v>
      </c>
      <c r="J27" s="124">
        <v>22255</v>
      </c>
      <c r="K27" s="206">
        <v>239956</v>
      </c>
      <c r="M27" s="449"/>
      <c r="N27" s="449"/>
      <c r="O27" s="205" t="s">
        <v>243</v>
      </c>
      <c r="P27" s="124">
        <v>66369</v>
      </c>
      <c r="Q27" s="124">
        <v>58700</v>
      </c>
      <c r="R27" s="124">
        <v>43401</v>
      </c>
      <c r="S27" s="124">
        <v>37015</v>
      </c>
      <c r="T27" s="124">
        <v>31044</v>
      </c>
      <c r="U27" s="124">
        <v>23133</v>
      </c>
      <c r="V27" s="206">
        <v>259662</v>
      </c>
      <c r="X27" s="449"/>
      <c r="Y27" s="449"/>
      <c r="Z27" s="205" t="s">
        <v>243</v>
      </c>
      <c r="AA27" s="125">
        <f>AA28-AA26</f>
        <v>71342</v>
      </c>
      <c r="AB27" s="125">
        <f t="shared" ref="AB27" si="32">AB28-AB26</f>
        <v>66293</v>
      </c>
      <c r="AC27" s="125">
        <f t="shared" ref="AC27" si="33">AC28-AC26</f>
        <v>52341</v>
      </c>
      <c r="AD27" s="125">
        <f t="shared" ref="AD27" si="34">AD28-AD26</f>
        <v>42339</v>
      </c>
      <c r="AE27" s="125">
        <f t="shared" ref="AE27" si="35">AE28-AE26</f>
        <v>36192</v>
      </c>
      <c r="AF27" s="125">
        <f t="shared" ref="AF27" si="36">AF28-AF26</f>
        <v>25135</v>
      </c>
      <c r="AG27" s="206">
        <f t="shared" si="1"/>
        <v>293642</v>
      </c>
    </row>
    <row r="28" spans="2:33" ht="15" thickBot="1" x14ac:dyDescent="0.4">
      <c r="B28" s="450"/>
      <c r="C28" s="450"/>
      <c r="D28" s="204" t="s">
        <v>132</v>
      </c>
      <c r="E28" s="207">
        <v>131199</v>
      </c>
      <c r="F28" s="207">
        <v>97695</v>
      </c>
      <c r="G28" s="207">
        <v>83398</v>
      </c>
      <c r="H28" s="207">
        <v>72226</v>
      </c>
      <c r="I28" s="207">
        <v>60564</v>
      </c>
      <c r="J28" s="207">
        <v>47295</v>
      </c>
      <c r="K28" s="207">
        <v>492377</v>
      </c>
      <c r="M28" s="450"/>
      <c r="N28" s="450"/>
      <c r="O28" s="204" t="s">
        <v>132</v>
      </c>
      <c r="P28" s="207">
        <v>134387</v>
      </c>
      <c r="Q28" s="207">
        <v>118845</v>
      </c>
      <c r="R28" s="207">
        <v>88979</v>
      </c>
      <c r="S28" s="207">
        <v>78657</v>
      </c>
      <c r="T28" s="207">
        <v>64483</v>
      </c>
      <c r="U28" s="207">
        <v>49808</v>
      </c>
      <c r="V28" s="207">
        <v>535159</v>
      </c>
      <c r="X28" s="450"/>
      <c r="Y28" s="450"/>
      <c r="Z28" s="204" t="s">
        <v>132</v>
      </c>
      <c r="AA28" s="207">
        <v>142554</v>
      </c>
      <c r="AB28" s="207">
        <v>135893</v>
      </c>
      <c r="AC28" s="207">
        <v>105615</v>
      </c>
      <c r="AD28" s="207">
        <v>88572</v>
      </c>
      <c r="AE28" s="207">
        <v>77247</v>
      </c>
      <c r="AF28" s="207">
        <v>53534</v>
      </c>
      <c r="AG28" s="206">
        <f t="shared" si="1"/>
        <v>603415</v>
      </c>
    </row>
    <row r="29" spans="2:33" ht="15" thickBot="1" x14ac:dyDescent="0.4">
      <c r="B29" s="448">
        <v>9</v>
      </c>
      <c r="C29" s="448" t="s">
        <v>207</v>
      </c>
      <c r="D29" s="205" t="s">
        <v>242</v>
      </c>
      <c r="E29" s="124">
        <v>110005</v>
      </c>
      <c r="F29" s="124">
        <v>82336</v>
      </c>
      <c r="G29" s="124">
        <v>72813</v>
      </c>
      <c r="H29" s="124">
        <v>63770</v>
      </c>
      <c r="I29" s="124">
        <v>54359</v>
      </c>
      <c r="J29" s="124">
        <v>39852</v>
      </c>
      <c r="K29" s="206">
        <v>423135</v>
      </c>
      <c r="M29" s="448">
        <v>9</v>
      </c>
      <c r="N29" s="448" t="s">
        <v>207</v>
      </c>
      <c r="O29" s="205" t="s">
        <v>242</v>
      </c>
      <c r="P29" s="124">
        <v>111389</v>
      </c>
      <c r="Q29" s="124">
        <v>90217</v>
      </c>
      <c r="R29" s="124">
        <v>78710</v>
      </c>
      <c r="S29" s="124">
        <v>69273</v>
      </c>
      <c r="T29" s="124">
        <v>59525</v>
      </c>
      <c r="U29" s="124">
        <v>43410</v>
      </c>
      <c r="V29" s="206">
        <v>452524</v>
      </c>
      <c r="X29" s="448">
        <v>9</v>
      </c>
      <c r="Y29" s="448" t="s">
        <v>207</v>
      </c>
      <c r="Z29" s="205" t="s">
        <v>242</v>
      </c>
      <c r="AA29" s="124">
        <v>117287</v>
      </c>
      <c r="AB29" s="124">
        <v>109548</v>
      </c>
      <c r="AC29" s="124">
        <v>91521</v>
      </c>
      <c r="AD29" s="124">
        <v>78059</v>
      </c>
      <c r="AE29" s="124">
        <v>72189</v>
      </c>
      <c r="AF29" s="124">
        <v>45704</v>
      </c>
      <c r="AG29" s="206">
        <f t="shared" si="1"/>
        <v>514308</v>
      </c>
    </row>
    <row r="30" spans="2:33" ht="15" thickBot="1" x14ac:dyDescent="0.4">
      <c r="B30" s="449"/>
      <c r="C30" s="449"/>
      <c r="D30" s="205" t="s">
        <v>243</v>
      </c>
      <c r="E30" s="124">
        <v>99394</v>
      </c>
      <c r="F30" s="124">
        <v>75807</v>
      </c>
      <c r="G30" s="124">
        <v>66159</v>
      </c>
      <c r="H30" s="124">
        <v>57272</v>
      </c>
      <c r="I30" s="124">
        <v>47277</v>
      </c>
      <c r="J30" s="124">
        <v>33692</v>
      </c>
      <c r="K30" s="206">
        <v>379601</v>
      </c>
      <c r="M30" s="449"/>
      <c r="N30" s="449"/>
      <c r="O30" s="205" t="s">
        <v>243</v>
      </c>
      <c r="P30" s="124">
        <v>101492</v>
      </c>
      <c r="Q30" s="124">
        <v>82477</v>
      </c>
      <c r="R30" s="124">
        <v>71118</v>
      </c>
      <c r="S30" s="124">
        <v>61952</v>
      </c>
      <c r="T30" s="124">
        <v>51944</v>
      </c>
      <c r="U30" s="124">
        <v>35945</v>
      </c>
      <c r="V30" s="206">
        <v>404928</v>
      </c>
      <c r="X30" s="449"/>
      <c r="Y30" s="449"/>
      <c r="Z30" s="205" t="s">
        <v>243</v>
      </c>
      <c r="AA30" s="125">
        <f>AA31-AA29</f>
        <v>99134</v>
      </c>
      <c r="AB30" s="125">
        <f t="shared" ref="AB30" si="37">AB31-AB29</f>
        <v>79036</v>
      </c>
      <c r="AC30" s="125">
        <f t="shared" ref="AC30" si="38">AC31-AC29</f>
        <v>70011</v>
      </c>
      <c r="AD30" s="125">
        <f t="shared" ref="AD30" si="39">AD31-AD29</f>
        <v>64206</v>
      </c>
      <c r="AE30" s="125">
        <f t="shared" ref="AE30" si="40">AE31-AE29</f>
        <v>50064</v>
      </c>
      <c r="AF30" s="125">
        <f t="shared" ref="AF30" si="41">AF31-AF29</f>
        <v>39921</v>
      </c>
      <c r="AG30" s="206">
        <f t="shared" si="1"/>
        <v>402372</v>
      </c>
    </row>
    <row r="31" spans="2:33" ht="15" thickBot="1" x14ac:dyDescent="0.4">
      <c r="B31" s="450"/>
      <c r="C31" s="450"/>
      <c r="D31" s="204" t="s">
        <v>132</v>
      </c>
      <c r="E31" s="207">
        <v>209399</v>
      </c>
      <c r="F31" s="207">
        <v>158143</v>
      </c>
      <c r="G31" s="207">
        <v>138972</v>
      </c>
      <c r="H31" s="207">
        <v>121042</v>
      </c>
      <c r="I31" s="207">
        <v>101636</v>
      </c>
      <c r="J31" s="207">
        <v>73544</v>
      </c>
      <c r="K31" s="207">
        <v>802736</v>
      </c>
      <c r="M31" s="450"/>
      <c r="N31" s="450"/>
      <c r="O31" s="204" t="s">
        <v>132</v>
      </c>
      <c r="P31" s="207">
        <v>212881</v>
      </c>
      <c r="Q31" s="207">
        <v>172694</v>
      </c>
      <c r="R31" s="207">
        <v>149828</v>
      </c>
      <c r="S31" s="207">
        <v>131225</v>
      </c>
      <c r="T31" s="207">
        <v>111469</v>
      </c>
      <c r="U31" s="207">
        <v>79355</v>
      </c>
      <c r="V31" s="207">
        <v>857452</v>
      </c>
      <c r="X31" s="450"/>
      <c r="Y31" s="450"/>
      <c r="Z31" s="204" t="s">
        <v>132</v>
      </c>
      <c r="AA31" s="207">
        <v>216421</v>
      </c>
      <c r="AB31" s="207">
        <v>188584</v>
      </c>
      <c r="AC31" s="207">
        <v>161532</v>
      </c>
      <c r="AD31" s="207">
        <v>142265</v>
      </c>
      <c r="AE31" s="207">
        <v>122253</v>
      </c>
      <c r="AF31" s="207">
        <v>85625</v>
      </c>
      <c r="AG31" s="206">
        <f t="shared" si="1"/>
        <v>916680</v>
      </c>
    </row>
    <row r="32" spans="2:33" ht="15" thickBot="1" x14ac:dyDescent="0.4">
      <c r="B32" s="448">
        <v>10</v>
      </c>
      <c r="C32" s="448" t="s">
        <v>208</v>
      </c>
      <c r="D32" s="205" t="s">
        <v>242</v>
      </c>
      <c r="E32" s="124">
        <v>48140</v>
      </c>
      <c r="F32" s="124">
        <v>35309</v>
      </c>
      <c r="G32" s="124">
        <v>31403</v>
      </c>
      <c r="H32" s="124">
        <v>28780</v>
      </c>
      <c r="I32" s="124">
        <v>25112</v>
      </c>
      <c r="J32" s="124">
        <v>19326</v>
      </c>
      <c r="K32" s="206">
        <v>188070</v>
      </c>
      <c r="M32" s="448">
        <v>10</v>
      </c>
      <c r="N32" s="448" t="s">
        <v>208</v>
      </c>
      <c r="O32" s="205" t="s">
        <v>242</v>
      </c>
      <c r="P32" s="124">
        <v>48600</v>
      </c>
      <c r="Q32" s="124">
        <v>36704</v>
      </c>
      <c r="R32" s="124">
        <v>32541</v>
      </c>
      <c r="S32" s="124">
        <v>28641</v>
      </c>
      <c r="T32" s="124">
        <v>25524</v>
      </c>
      <c r="U32" s="124">
        <v>19413</v>
      </c>
      <c r="V32" s="206">
        <v>191423</v>
      </c>
      <c r="X32" s="448">
        <v>10</v>
      </c>
      <c r="Y32" s="448" t="s">
        <v>208</v>
      </c>
      <c r="Z32" s="205" t="s">
        <v>242</v>
      </c>
      <c r="AA32" s="124">
        <v>49064</v>
      </c>
      <c r="AB32" s="124">
        <v>38154</v>
      </c>
      <c r="AC32" s="124">
        <v>33720</v>
      </c>
      <c r="AD32" s="124">
        <v>28503</v>
      </c>
      <c r="AE32" s="124">
        <v>25943</v>
      </c>
      <c r="AF32" s="124">
        <v>19500</v>
      </c>
      <c r="AG32" s="206">
        <f t="shared" si="1"/>
        <v>194884</v>
      </c>
    </row>
    <row r="33" spans="2:33" ht="15" thickBot="1" x14ac:dyDescent="0.4">
      <c r="B33" s="449"/>
      <c r="C33" s="449"/>
      <c r="D33" s="205" t="s">
        <v>243</v>
      </c>
      <c r="E33" s="124">
        <v>42186</v>
      </c>
      <c r="F33" s="124">
        <v>31594</v>
      </c>
      <c r="G33" s="124">
        <v>28084</v>
      </c>
      <c r="H33" s="124">
        <v>25403</v>
      </c>
      <c r="I33" s="124">
        <v>21326</v>
      </c>
      <c r="J33" s="124">
        <v>15234</v>
      </c>
      <c r="K33" s="206">
        <v>163827</v>
      </c>
      <c r="M33" s="449"/>
      <c r="N33" s="449"/>
      <c r="O33" s="205" t="s">
        <v>243</v>
      </c>
      <c r="P33" s="124">
        <v>42654</v>
      </c>
      <c r="Q33" s="124">
        <v>33157</v>
      </c>
      <c r="R33" s="124">
        <v>29501</v>
      </c>
      <c r="S33" s="124">
        <v>25530</v>
      </c>
      <c r="T33" s="124">
        <v>21861</v>
      </c>
      <c r="U33" s="124">
        <v>15453</v>
      </c>
      <c r="V33" s="206">
        <v>168156</v>
      </c>
      <c r="X33" s="449"/>
      <c r="Y33" s="449"/>
      <c r="Z33" s="205" t="s">
        <v>243</v>
      </c>
      <c r="AA33" s="125">
        <f>AA34-AA32</f>
        <v>43128</v>
      </c>
      <c r="AB33" s="125">
        <f t="shared" ref="AB33" si="42">AB34-AB32</f>
        <v>34796</v>
      </c>
      <c r="AC33" s="125">
        <f t="shared" ref="AC33" si="43">AC34-AC32</f>
        <v>30987</v>
      </c>
      <c r="AD33" s="125">
        <f t="shared" ref="AD33" si="44">AD34-AD32</f>
        <v>25656</v>
      </c>
      <c r="AE33" s="125">
        <f t="shared" ref="AE33" si="45">AE34-AE32</f>
        <v>22408</v>
      </c>
      <c r="AF33" s="125">
        <f t="shared" ref="AF33" si="46">AF34-AF32</f>
        <v>15675</v>
      </c>
      <c r="AG33" s="206">
        <f t="shared" si="1"/>
        <v>172650</v>
      </c>
    </row>
    <row r="34" spans="2:33" ht="15" thickBot="1" x14ac:dyDescent="0.4">
      <c r="B34" s="450"/>
      <c r="C34" s="450"/>
      <c r="D34" s="204" t="s">
        <v>132</v>
      </c>
      <c r="E34" s="207">
        <v>90326</v>
      </c>
      <c r="F34" s="207">
        <v>66903</v>
      </c>
      <c r="G34" s="207">
        <v>59487</v>
      </c>
      <c r="H34" s="207">
        <v>54183</v>
      </c>
      <c r="I34" s="207">
        <v>46438</v>
      </c>
      <c r="J34" s="207">
        <v>34560</v>
      </c>
      <c r="K34" s="207">
        <v>351897</v>
      </c>
      <c r="M34" s="450"/>
      <c r="N34" s="450"/>
      <c r="O34" s="204" t="s">
        <v>132</v>
      </c>
      <c r="P34" s="207">
        <v>91254</v>
      </c>
      <c r="Q34" s="207">
        <v>69861</v>
      </c>
      <c r="R34" s="207">
        <v>62042</v>
      </c>
      <c r="S34" s="207">
        <v>54171</v>
      </c>
      <c r="T34" s="207">
        <v>47385</v>
      </c>
      <c r="U34" s="207">
        <v>34866</v>
      </c>
      <c r="V34" s="207">
        <v>359579</v>
      </c>
      <c r="X34" s="450"/>
      <c r="Y34" s="450"/>
      <c r="Z34" s="204" t="s">
        <v>132</v>
      </c>
      <c r="AA34" s="207">
        <v>92192</v>
      </c>
      <c r="AB34" s="207">
        <v>72950</v>
      </c>
      <c r="AC34" s="207">
        <v>64707</v>
      </c>
      <c r="AD34" s="207">
        <v>54159</v>
      </c>
      <c r="AE34" s="207">
        <v>48351</v>
      </c>
      <c r="AF34" s="207">
        <v>35175</v>
      </c>
      <c r="AG34" s="206">
        <f t="shared" si="1"/>
        <v>367534</v>
      </c>
    </row>
    <row r="35" spans="2:33" ht="15" thickBot="1" x14ac:dyDescent="0.4">
      <c r="B35" s="448">
        <v>11</v>
      </c>
      <c r="C35" s="448" t="s">
        <v>209</v>
      </c>
      <c r="D35" s="205" t="s">
        <v>242</v>
      </c>
      <c r="E35" s="124">
        <v>85099</v>
      </c>
      <c r="F35" s="124">
        <v>60562</v>
      </c>
      <c r="G35" s="124">
        <v>57544</v>
      </c>
      <c r="H35" s="124">
        <v>49713</v>
      </c>
      <c r="I35" s="124">
        <v>43842</v>
      </c>
      <c r="J35" s="124">
        <v>33503</v>
      </c>
      <c r="K35" s="206">
        <v>330263</v>
      </c>
      <c r="M35" s="448">
        <v>11</v>
      </c>
      <c r="N35" s="448" t="s">
        <v>209</v>
      </c>
      <c r="O35" s="205" t="s">
        <v>242</v>
      </c>
      <c r="P35" s="124">
        <v>80838</v>
      </c>
      <c r="Q35" s="124">
        <v>63143</v>
      </c>
      <c r="R35" s="124">
        <v>56128</v>
      </c>
      <c r="S35" s="124">
        <v>50398</v>
      </c>
      <c r="T35" s="124">
        <v>44758</v>
      </c>
      <c r="U35" s="124">
        <v>35814</v>
      </c>
      <c r="V35" s="206">
        <v>331079</v>
      </c>
      <c r="X35" s="448">
        <v>11</v>
      </c>
      <c r="Y35" s="448" t="s">
        <v>209</v>
      </c>
      <c r="Z35" s="205" t="s">
        <v>242</v>
      </c>
      <c r="AA35" s="124">
        <v>76790</v>
      </c>
      <c r="AB35" s="124">
        <v>65834</v>
      </c>
      <c r="AC35" s="124">
        <v>54747</v>
      </c>
      <c r="AD35" s="124">
        <v>51092</v>
      </c>
      <c r="AE35" s="124">
        <v>45693</v>
      </c>
      <c r="AF35" s="124">
        <v>38284</v>
      </c>
      <c r="AG35" s="206">
        <f t="shared" si="1"/>
        <v>332440</v>
      </c>
    </row>
    <row r="36" spans="2:33" ht="15" thickBot="1" x14ac:dyDescent="0.4">
      <c r="B36" s="449"/>
      <c r="C36" s="449"/>
      <c r="D36" s="205" t="s">
        <v>243</v>
      </c>
      <c r="E36" s="124">
        <v>82671</v>
      </c>
      <c r="F36" s="124">
        <v>59409</v>
      </c>
      <c r="G36" s="124">
        <v>55267</v>
      </c>
      <c r="H36" s="124">
        <v>48252</v>
      </c>
      <c r="I36" s="124">
        <v>42341</v>
      </c>
      <c r="J36" s="124">
        <v>30562</v>
      </c>
      <c r="K36" s="206">
        <v>318502</v>
      </c>
      <c r="M36" s="449"/>
      <c r="N36" s="449"/>
      <c r="O36" s="205" t="s">
        <v>243</v>
      </c>
      <c r="P36" s="124">
        <v>79029</v>
      </c>
      <c r="Q36" s="124">
        <v>62394</v>
      </c>
      <c r="R36" s="124">
        <v>55697</v>
      </c>
      <c r="S36" s="124">
        <v>49843</v>
      </c>
      <c r="T36" s="124">
        <v>43290</v>
      </c>
      <c r="U36" s="124">
        <v>33254</v>
      </c>
      <c r="V36" s="206">
        <v>323507</v>
      </c>
      <c r="X36" s="449"/>
      <c r="Y36" s="449"/>
      <c r="Z36" s="205" t="s">
        <v>243</v>
      </c>
      <c r="AA36" s="125">
        <f>AA37-AA35</f>
        <v>75546</v>
      </c>
      <c r="AB36" s="125">
        <f t="shared" ref="AB36" si="47">AB37-AB35</f>
        <v>65527</v>
      </c>
      <c r="AC36" s="125">
        <f t="shared" ref="AC36" si="48">AC37-AC35</f>
        <v>56101</v>
      </c>
      <c r="AD36" s="125">
        <f t="shared" ref="AD36" si="49">AD37-AD35</f>
        <v>51478</v>
      </c>
      <c r="AE36" s="125">
        <f t="shared" ref="AE36" si="50">AE37-AE35</f>
        <v>44260</v>
      </c>
      <c r="AF36" s="125">
        <f t="shared" ref="AF36" si="51">AF37-AF35</f>
        <v>36178</v>
      </c>
      <c r="AG36" s="206">
        <f t="shared" si="1"/>
        <v>329090</v>
      </c>
    </row>
    <row r="37" spans="2:33" ht="15" thickBot="1" x14ac:dyDescent="0.4">
      <c r="B37" s="450"/>
      <c r="C37" s="450"/>
      <c r="D37" s="204" t="s">
        <v>132</v>
      </c>
      <c r="E37" s="207">
        <v>167770</v>
      </c>
      <c r="F37" s="207">
        <v>119971</v>
      </c>
      <c r="G37" s="207">
        <v>112811</v>
      </c>
      <c r="H37" s="207">
        <v>97965</v>
      </c>
      <c r="I37" s="207">
        <v>86183</v>
      </c>
      <c r="J37" s="207">
        <v>64065</v>
      </c>
      <c r="K37" s="207">
        <v>648765</v>
      </c>
      <c r="M37" s="450"/>
      <c r="N37" s="450"/>
      <c r="O37" s="204" t="s">
        <v>132</v>
      </c>
      <c r="P37" s="207">
        <v>159867</v>
      </c>
      <c r="Q37" s="207">
        <v>125537</v>
      </c>
      <c r="R37" s="207">
        <v>111825</v>
      </c>
      <c r="S37" s="207">
        <v>100241</v>
      </c>
      <c r="T37" s="207">
        <v>88048</v>
      </c>
      <c r="U37" s="207">
        <v>69068</v>
      </c>
      <c r="V37" s="207">
        <v>654586</v>
      </c>
      <c r="X37" s="450"/>
      <c r="Y37" s="450"/>
      <c r="Z37" s="204" t="s">
        <v>132</v>
      </c>
      <c r="AA37" s="207">
        <v>152336</v>
      </c>
      <c r="AB37" s="207">
        <v>131361</v>
      </c>
      <c r="AC37" s="207">
        <v>110848</v>
      </c>
      <c r="AD37" s="207">
        <v>102570</v>
      </c>
      <c r="AE37" s="207">
        <v>89953</v>
      </c>
      <c r="AF37" s="207">
        <v>74462</v>
      </c>
      <c r="AG37" s="206">
        <f t="shared" si="1"/>
        <v>661530</v>
      </c>
    </row>
    <row r="38" spans="2:33" ht="15" thickBot="1" x14ac:dyDescent="0.4">
      <c r="B38" s="448">
        <v>12</v>
      </c>
      <c r="C38" s="448" t="s">
        <v>210</v>
      </c>
      <c r="D38" s="205" t="s">
        <v>242</v>
      </c>
      <c r="E38" s="124">
        <v>150760</v>
      </c>
      <c r="F38" s="124">
        <v>89001</v>
      </c>
      <c r="G38" s="124">
        <v>79974</v>
      </c>
      <c r="H38" s="124">
        <v>67886</v>
      </c>
      <c r="I38" s="124">
        <v>57479</v>
      </c>
      <c r="J38" s="124">
        <v>46433</v>
      </c>
      <c r="K38" s="206">
        <v>491533</v>
      </c>
      <c r="M38" s="448">
        <v>12</v>
      </c>
      <c r="N38" s="448" t="s">
        <v>210</v>
      </c>
      <c r="O38" s="205" t="s">
        <v>242</v>
      </c>
      <c r="P38" s="124">
        <v>135161</v>
      </c>
      <c r="Q38" s="124">
        <v>102443</v>
      </c>
      <c r="R38" s="124">
        <v>86060</v>
      </c>
      <c r="S38" s="124">
        <v>73950</v>
      </c>
      <c r="T38" s="124">
        <v>62714</v>
      </c>
      <c r="U38" s="124">
        <v>52932</v>
      </c>
      <c r="V38" s="206">
        <v>513260</v>
      </c>
      <c r="X38" s="448">
        <v>12</v>
      </c>
      <c r="Y38" s="448" t="s">
        <v>210</v>
      </c>
      <c r="Z38" s="205" t="s">
        <v>242</v>
      </c>
      <c r="AA38" s="124">
        <v>121176</v>
      </c>
      <c r="AB38" s="124">
        <v>117915</v>
      </c>
      <c r="AC38" s="124">
        <v>92609</v>
      </c>
      <c r="AD38" s="124">
        <v>80556</v>
      </c>
      <c r="AE38" s="124">
        <v>68426</v>
      </c>
      <c r="AF38" s="124">
        <v>60341</v>
      </c>
      <c r="AG38" s="206">
        <f t="shared" si="1"/>
        <v>541023</v>
      </c>
    </row>
    <row r="39" spans="2:33" ht="15" thickBot="1" x14ac:dyDescent="0.4">
      <c r="B39" s="449"/>
      <c r="C39" s="449"/>
      <c r="D39" s="205" t="s">
        <v>243</v>
      </c>
      <c r="E39" s="124">
        <v>138398</v>
      </c>
      <c r="F39" s="124">
        <v>81914</v>
      </c>
      <c r="G39" s="124">
        <v>73303</v>
      </c>
      <c r="H39" s="124">
        <v>63874</v>
      </c>
      <c r="I39" s="124">
        <v>54853</v>
      </c>
      <c r="J39" s="124">
        <v>42978</v>
      </c>
      <c r="K39" s="206">
        <v>455320</v>
      </c>
      <c r="M39" s="449"/>
      <c r="N39" s="449"/>
      <c r="O39" s="205" t="s">
        <v>243</v>
      </c>
      <c r="P39" s="124">
        <v>125958</v>
      </c>
      <c r="Q39" s="124">
        <v>94791</v>
      </c>
      <c r="R39" s="124">
        <v>80642</v>
      </c>
      <c r="S39" s="124">
        <v>69044</v>
      </c>
      <c r="T39" s="124">
        <v>59789</v>
      </c>
      <c r="U39" s="124">
        <v>50471</v>
      </c>
      <c r="V39" s="206">
        <v>480695</v>
      </c>
      <c r="X39" s="449"/>
      <c r="Y39" s="449"/>
      <c r="Z39" s="205" t="s">
        <v>243</v>
      </c>
      <c r="AA39" s="125">
        <f>AA40-AA38</f>
        <v>114623</v>
      </c>
      <c r="AB39" s="125">
        <f t="shared" ref="AB39" si="52">AB40-AB38</f>
        <v>109691</v>
      </c>
      <c r="AC39" s="125">
        <f t="shared" ref="AC39" si="53">AC40-AC38</f>
        <v>88694</v>
      </c>
      <c r="AD39" s="125">
        <f t="shared" ref="AD39" si="54">AD40-AD38</f>
        <v>74630</v>
      </c>
      <c r="AE39" s="125">
        <f t="shared" ref="AE39" si="55">AE40-AE38</f>
        <v>65169</v>
      </c>
      <c r="AF39" s="125">
        <f t="shared" ref="AF39" si="56">AF40-AF38</f>
        <v>59244</v>
      </c>
      <c r="AG39" s="206">
        <f t="shared" si="1"/>
        <v>512051</v>
      </c>
    </row>
    <row r="40" spans="2:33" ht="15" thickBot="1" x14ac:dyDescent="0.4">
      <c r="B40" s="450"/>
      <c r="C40" s="450"/>
      <c r="D40" s="204" t="s">
        <v>132</v>
      </c>
      <c r="E40" s="207">
        <v>289158</v>
      </c>
      <c r="F40" s="207">
        <v>170915</v>
      </c>
      <c r="G40" s="207">
        <v>153277</v>
      </c>
      <c r="H40" s="207">
        <v>131760</v>
      </c>
      <c r="I40" s="207">
        <v>112332</v>
      </c>
      <c r="J40" s="207">
        <v>89411</v>
      </c>
      <c r="K40" s="207">
        <v>946853</v>
      </c>
      <c r="M40" s="450"/>
      <c r="N40" s="450"/>
      <c r="O40" s="204" t="s">
        <v>132</v>
      </c>
      <c r="P40" s="207">
        <v>261119</v>
      </c>
      <c r="Q40" s="207">
        <v>197234</v>
      </c>
      <c r="R40" s="207">
        <v>166702</v>
      </c>
      <c r="S40" s="207">
        <v>142994</v>
      </c>
      <c r="T40" s="207">
        <v>122503</v>
      </c>
      <c r="U40" s="207">
        <v>103403</v>
      </c>
      <c r="V40" s="207">
        <v>993955</v>
      </c>
      <c r="X40" s="450"/>
      <c r="Y40" s="450"/>
      <c r="Z40" s="204" t="s">
        <v>132</v>
      </c>
      <c r="AA40" s="207">
        <v>235799</v>
      </c>
      <c r="AB40" s="207">
        <v>227606</v>
      </c>
      <c r="AC40" s="207">
        <v>181303</v>
      </c>
      <c r="AD40" s="207">
        <v>155186</v>
      </c>
      <c r="AE40" s="207">
        <v>133595</v>
      </c>
      <c r="AF40" s="207">
        <v>119585</v>
      </c>
      <c r="AG40" s="206">
        <f t="shared" si="1"/>
        <v>1053074</v>
      </c>
    </row>
    <row r="41" spans="2:33" ht="15" thickBot="1" x14ac:dyDescent="0.4">
      <c r="B41" s="448">
        <v>13</v>
      </c>
      <c r="C41" s="448" t="s">
        <v>211</v>
      </c>
      <c r="D41" s="205" t="s">
        <v>242</v>
      </c>
      <c r="E41" s="124">
        <v>65098</v>
      </c>
      <c r="F41" s="124">
        <v>42656</v>
      </c>
      <c r="G41" s="124">
        <v>37867</v>
      </c>
      <c r="H41" s="124">
        <v>32292</v>
      </c>
      <c r="I41" s="124">
        <v>27495</v>
      </c>
      <c r="J41" s="124">
        <v>21289</v>
      </c>
      <c r="K41" s="206">
        <v>226697</v>
      </c>
      <c r="M41" s="448">
        <v>13</v>
      </c>
      <c r="N41" s="448" t="s">
        <v>211</v>
      </c>
      <c r="O41" s="205" t="s">
        <v>242</v>
      </c>
      <c r="P41" s="124">
        <v>61548</v>
      </c>
      <c r="Q41" s="124">
        <v>47361</v>
      </c>
      <c r="R41" s="124">
        <v>41012</v>
      </c>
      <c r="S41" s="124">
        <v>35262</v>
      </c>
      <c r="T41" s="124">
        <v>29543</v>
      </c>
      <c r="U41" s="124">
        <v>23786</v>
      </c>
      <c r="V41" s="206">
        <v>238512</v>
      </c>
      <c r="X41" s="448">
        <v>13</v>
      </c>
      <c r="Y41" s="448" t="s">
        <v>211</v>
      </c>
      <c r="Z41" s="205" t="s">
        <v>242</v>
      </c>
      <c r="AA41" s="124">
        <v>58192</v>
      </c>
      <c r="AB41" s="124">
        <v>52585</v>
      </c>
      <c r="AC41" s="124">
        <v>44418</v>
      </c>
      <c r="AD41" s="124">
        <v>38505</v>
      </c>
      <c r="AE41" s="124">
        <v>31744</v>
      </c>
      <c r="AF41" s="124">
        <v>26576</v>
      </c>
      <c r="AG41" s="206">
        <f t="shared" si="1"/>
        <v>252020</v>
      </c>
    </row>
    <row r="42" spans="2:33" ht="15" thickBot="1" x14ac:dyDescent="0.4">
      <c r="B42" s="449"/>
      <c r="C42" s="449"/>
      <c r="D42" s="205" t="s">
        <v>243</v>
      </c>
      <c r="E42" s="124">
        <v>62051</v>
      </c>
      <c r="F42" s="124">
        <v>40132</v>
      </c>
      <c r="G42" s="124">
        <v>36697</v>
      </c>
      <c r="H42" s="124">
        <v>30971</v>
      </c>
      <c r="I42" s="124">
        <v>25685</v>
      </c>
      <c r="J42" s="124">
        <v>19209</v>
      </c>
      <c r="K42" s="206">
        <v>214745</v>
      </c>
      <c r="M42" s="449"/>
      <c r="N42" s="449"/>
      <c r="O42" s="205" t="s">
        <v>243</v>
      </c>
      <c r="P42" s="124">
        <v>58969</v>
      </c>
      <c r="Q42" s="124">
        <v>45099</v>
      </c>
      <c r="R42" s="124">
        <v>39314</v>
      </c>
      <c r="S42" s="124">
        <v>33624</v>
      </c>
      <c r="T42" s="124">
        <v>28303</v>
      </c>
      <c r="U42" s="124">
        <v>21516</v>
      </c>
      <c r="V42" s="206">
        <v>226825</v>
      </c>
      <c r="X42" s="449"/>
      <c r="Y42" s="449"/>
      <c r="Z42" s="205" t="s">
        <v>243</v>
      </c>
      <c r="AA42" s="125">
        <f>AA43-AA41</f>
        <v>68697</v>
      </c>
      <c r="AB42" s="125">
        <f t="shared" ref="AB42" si="57">AB43-AB41</f>
        <v>47254</v>
      </c>
      <c r="AC42" s="125">
        <f t="shared" ref="AC42" si="58">AC43-AC41</f>
        <v>42217</v>
      </c>
      <c r="AD42" s="125">
        <f t="shared" ref="AD42" si="59">AD43-AD41</f>
        <v>36013</v>
      </c>
      <c r="AE42" s="125">
        <f t="shared" ref="AE42" si="60">AE43-AE41</f>
        <v>31961</v>
      </c>
      <c r="AF42" s="125">
        <f t="shared" ref="AF42" si="61">AF43-AF41</f>
        <v>21432</v>
      </c>
      <c r="AG42" s="206">
        <f t="shared" si="1"/>
        <v>247574</v>
      </c>
    </row>
    <row r="43" spans="2:33" ht="15" thickBot="1" x14ac:dyDescent="0.4">
      <c r="B43" s="450"/>
      <c r="C43" s="450"/>
      <c r="D43" s="204" t="s">
        <v>132</v>
      </c>
      <c r="E43" s="207">
        <v>127149</v>
      </c>
      <c r="F43" s="207">
        <v>82788</v>
      </c>
      <c r="G43" s="207">
        <v>74564</v>
      </c>
      <c r="H43" s="207">
        <v>63263</v>
      </c>
      <c r="I43" s="207">
        <v>53180</v>
      </c>
      <c r="J43" s="207">
        <v>40498</v>
      </c>
      <c r="K43" s="207">
        <v>441442</v>
      </c>
      <c r="M43" s="450"/>
      <c r="N43" s="450"/>
      <c r="O43" s="204" t="s">
        <v>132</v>
      </c>
      <c r="P43" s="207">
        <v>120517</v>
      </c>
      <c r="Q43" s="207">
        <v>92460</v>
      </c>
      <c r="R43" s="207">
        <v>80326</v>
      </c>
      <c r="S43" s="207">
        <v>68886</v>
      </c>
      <c r="T43" s="207">
        <v>57846</v>
      </c>
      <c r="U43" s="207">
        <v>45302</v>
      </c>
      <c r="V43" s="207">
        <v>465337</v>
      </c>
      <c r="X43" s="450"/>
      <c r="Y43" s="450"/>
      <c r="Z43" s="204" t="s">
        <v>132</v>
      </c>
      <c r="AA43" s="207">
        <v>126889</v>
      </c>
      <c r="AB43" s="207">
        <v>99839</v>
      </c>
      <c r="AC43" s="207">
        <v>86635</v>
      </c>
      <c r="AD43" s="207">
        <v>74518</v>
      </c>
      <c r="AE43" s="207">
        <v>63705</v>
      </c>
      <c r="AF43" s="207">
        <v>48008</v>
      </c>
      <c r="AG43" s="206">
        <f t="shared" si="1"/>
        <v>499594</v>
      </c>
    </row>
    <row r="44" spans="2:33" ht="15" thickBot="1" x14ac:dyDescent="0.4">
      <c r="B44" s="448">
        <v>14</v>
      </c>
      <c r="C44" s="448" t="s">
        <v>212</v>
      </c>
      <c r="D44" s="205" t="s">
        <v>242</v>
      </c>
      <c r="E44" s="124">
        <v>35269</v>
      </c>
      <c r="F44" s="124">
        <v>24363</v>
      </c>
      <c r="G44" s="124">
        <v>22616</v>
      </c>
      <c r="H44" s="124">
        <v>19344</v>
      </c>
      <c r="I44" s="124">
        <v>16300</v>
      </c>
      <c r="J44" s="124">
        <v>12248</v>
      </c>
      <c r="K44" s="206">
        <v>130140</v>
      </c>
      <c r="M44" s="448">
        <v>14</v>
      </c>
      <c r="N44" s="448" t="s">
        <v>212</v>
      </c>
      <c r="O44" s="205" t="s">
        <v>242</v>
      </c>
      <c r="P44" s="124">
        <v>30100</v>
      </c>
      <c r="Q44" s="124">
        <v>25656</v>
      </c>
      <c r="R44" s="124">
        <v>22238</v>
      </c>
      <c r="S44" s="124">
        <v>19171</v>
      </c>
      <c r="T44" s="124">
        <v>16723</v>
      </c>
      <c r="U44" s="124">
        <v>12636</v>
      </c>
      <c r="V44" s="206">
        <v>126524</v>
      </c>
      <c r="X44" s="448">
        <v>14</v>
      </c>
      <c r="Y44" s="448" t="s">
        <v>212</v>
      </c>
      <c r="Z44" s="205" t="s">
        <v>242</v>
      </c>
      <c r="AA44" s="124">
        <v>33050</v>
      </c>
      <c r="AB44" s="124">
        <v>26497</v>
      </c>
      <c r="AC44" s="124">
        <v>23656</v>
      </c>
      <c r="AD44" s="124">
        <v>19118</v>
      </c>
      <c r="AE44" s="124">
        <v>16918</v>
      </c>
      <c r="AF44" s="124">
        <v>12525</v>
      </c>
      <c r="AG44" s="206">
        <f t="shared" si="1"/>
        <v>131764</v>
      </c>
    </row>
    <row r="45" spans="2:33" ht="15" thickBot="1" x14ac:dyDescent="0.4">
      <c r="B45" s="449"/>
      <c r="C45" s="449"/>
      <c r="D45" s="205" t="s">
        <v>243</v>
      </c>
      <c r="E45" s="124">
        <v>34230</v>
      </c>
      <c r="F45" s="124">
        <v>24107</v>
      </c>
      <c r="G45" s="124">
        <v>22185</v>
      </c>
      <c r="H45" s="124">
        <v>18383</v>
      </c>
      <c r="I45" s="124">
        <v>15347</v>
      </c>
      <c r="J45" s="124">
        <v>10896</v>
      </c>
      <c r="K45" s="206">
        <v>125148</v>
      </c>
      <c r="M45" s="449"/>
      <c r="N45" s="449"/>
      <c r="O45" s="205" t="s">
        <v>243</v>
      </c>
      <c r="P45" s="124">
        <v>30232</v>
      </c>
      <c r="Q45" s="124">
        <v>24953</v>
      </c>
      <c r="R45" s="124">
        <v>21969</v>
      </c>
      <c r="S45" s="124">
        <v>18827</v>
      </c>
      <c r="T45" s="124">
        <v>16038</v>
      </c>
      <c r="U45" s="124">
        <v>25460</v>
      </c>
      <c r="V45" s="206">
        <v>137479</v>
      </c>
      <c r="X45" s="449"/>
      <c r="Y45" s="449"/>
      <c r="Z45" s="205" t="s">
        <v>243</v>
      </c>
      <c r="AA45" s="125">
        <f>AA46-AA44</f>
        <v>32704</v>
      </c>
      <c r="AB45" s="125">
        <f t="shared" ref="AB45" si="62">AB46-AB44</f>
        <v>26352</v>
      </c>
      <c r="AC45" s="125">
        <f t="shared" ref="AC45" si="63">AC46-AC44</f>
        <v>23745</v>
      </c>
      <c r="AD45" s="125">
        <f t="shared" ref="AD45" si="64">AD46-AD44</f>
        <v>18732</v>
      </c>
      <c r="AE45" s="125">
        <f t="shared" ref="AE45" si="65">AE46-AE44</f>
        <v>16271</v>
      </c>
      <c r="AF45" s="125">
        <f t="shared" ref="AF45" si="66">AF46-AF44</f>
        <v>17564</v>
      </c>
      <c r="AG45" s="206">
        <f t="shared" si="1"/>
        <v>135368</v>
      </c>
    </row>
    <row r="46" spans="2:33" ht="15" thickBot="1" x14ac:dyDescent="0.4">
      <c r="B46" s="450"/>
      <c r="C46" s="450"/>
      <c r="D46" s="204" t="s">
        <v>132</v>
      </c>
      <c r="E46" s="207">
        <v>69499</v>
      </c>
      <c r="F46" s="207">
        <v>48470</v>
      </c>
      <c r="G46" s="207">
        <v>44801</v>
      </c>
      <c r="H46" s="207">
        <v>37727</v>
      </c>
      <c r="I46" s="207">
        <v>31647</v>
      </c>
      <c r="J46" s="207">
        <v>23144</v>
      </c>
      <c r="K46" s="207">
        <v>255288</v>
      </c>
      <c r="M46" s="450"/>
      <c r="N46" s="450"/>
      <c r="O46" s="204" t="s">
        <v>132</v>
      </c>
      <c r="P46" s="207">
        <v>60332</v>
      </c>
      <c r="Q46" s="207">
        <v>50609</v>
      </c>
      <c r="R46" s="207">
        <v>44207</v>
      </c>
      <c r="S46" s="207">
        <v>37998</v>
      </c>
      <c r="T46" s="207">
        <v>32761</v>
      </c>
      <c r="U46" s="207">
        <v>38096</v>
      </c>
      <c r="V46" s="207">
        <v>264003</v>
      </c>
      <c r="X46" s="450"/>
      <c r="Y46" s="450"/>
      <c r="Z46" s="204" t="s">
        <v>132</v>
      </c>
      <c r="AA46" s="207">
        <v>65754</v>
      </c>
      <c r="AB46" s="207">
        <v>52849</v>
      </c>
      <c r="AC46" s="207">
        <v>47401</v>
      </c>
      <c r="AD46" s="207">
        <v>37850</v>
      </c>
      <c r="AE46" s="207">
        <v>33189</v>
      </c>
      <c r="AF46" s="207">
        <v>30089</v>
      </c>
      <c r="AG46" s="206">
        <f t="shared" si="1"/>
        <v>267132</v>
      </c>
    </row>
    <row r="47" spans="2:33" ht="15" thickBot="1" x14ac:dyDescent="0.4">
      <c r="B47" s="448">
        <v>15</v>
      </c>
      <c r="C47" s="448" t="s">
        <v>213</v>
      </c>
      <c r="D47" s="205" t="s">
        <v>242</v>
      </c>
      <c r="E47" s="124">
        <v>235640</v>
      </c>
      <c r="F47" s="124">
        <v>151667</v>
      </c>
      <c r="G47" s="124">
        <v>137434</v>
      </c>
      <c r="H47" s="124">
        <v>117361</v>
      </c>
      <c r="I47" s="124">
        <v>98126</v>
      </c>
      <c r="J47" s="124">
        <v>75294</v>
      </c>
      <c r="K47" s="206">
        <v>815522</v>
      </c>
      <c r="M47" s="448">
        <v>15</v>
      </c>
      <c r="N47" s="448" t="s">
        <v>213</v>
      </c>
      <c r="O47" s="205" t="s">
        <v>242</v>
      </c>
      <c r="P47" s="124">
        <v>213979</v>
      </c>
      <c r="Q47" s="124">
        <v>169588</v>
      </c>
      <c r="R47" s="124">
        <v>142868</v>
      </c>
      <c r="S47" s="124">
        <v>120417</v>
      </c>
      <c r="T47" s="124">
        <v>101897</v>
      </c>
      <c r="U47" s="124">
        <v>79216</v>
      </c>
      <c r="V47" s="206">
        <v>827965</v>
      </c>
      <c r="X47" s="448">
        <v>15</v>
      </c>
      <c r="Y47" s="448" t="s">
        <v>213</v>
      </c>
      <c r="Z47" s="205" t="s">
        <v>242</v>
      </c>
      <c r="AA47" s="124">
        <v>194309</v>
      </c>
      <c r="AB47" s="124">
        <v>189627</v>
      </c>
      <c r="AC47" s="124">
        <v>148517</v>
      </c>
      <c r="AD47" s="124">
        <v>123553</v>
      </c>
      <c r="AE47" s="124">
        <v>105813</v>
      </c>
      <c r="AF47" s="124">
        <v>83342</v>
      </c>
      <c r="AG47" s="206">
        <f t="shared" si="1"/>
        <v>845161</v>
      </c>
    </row>
    <row r="48" spans="2:33" ht="15" thickBot="1" x14ac:dyDescent="0.4">
      <c r="B48" s="449"/>
      <c r="C48" s="449"/>
      <c r="D48" s="205" t="s">
        <v>243</v>
      </c>
      <c r="E48" s="124">
        <v>216167</v>
      </c>
      <c r="F48" s="124">
        <v>138846</v>
      </c>
      <c r="G48" s="124">
        <v>127845</v>
      </c>
      <c r="H48" s="124">
        <v>110693</v>
      </c>
      <c r="I48" s="124">
        <v>93711</v>
      </c>
      <c r="J48" s="124">
        <v>71818</v>
      </c>
      <c r="K48" s="206">
        <v>759080</v>
      </c>
      <c r="M48" s="449"/>
      <c r="N48" s="449"/>
      <c r="O48" s="205" t="s">
        <v>243</v>
      </c>
      <c r="P48" s="124">
        <v>194711</v>
      </c>
      <c r="Q48" s="124">
        <v>156080</v>
      </c>
      <c r="R48" s="124">
        <v>132693</v>
      </c>
      <c r="S48" s="124">
        <v>115727</v>
      </c>
      <c r="T48" s="124">
        <v>97436</v>
      </c>
      <c r="U48" s="124">
        <v>76346</v>
      </c>
      <c r="V48" s="206">
        <v>772993</v>
      </c>
      <c r="X48" s="449"/>
      <c r="Y48" s="449"/>
      <c r="Z48" s="205" t="s">
        <v>243</v>
      </c>
      <c r="AA48" s="125">
        <f>AA49-AA47</f>
        <v>205397</v>
      </c>
      <c r="AB48" s="125">
        <f t="shared" ref="AB48" si="67">AB49-AB47</f>
        <v>139614</v>
      </c>
      <c r="AC48" s="125">
        <f t="shared" ref="AC48" si="68">AC49-AC47</f>
        <v>118317</v>
      </c>
      <c r="AD48" s="125">
        <f t="shared" ref="AD48" si="69">AD49-AD47</f>
        <v>116645</v>
      </c>
      <c r="AE48" s="125">
        <f t="shared" ref="AE48" si="70">AE49-AE47</f>
        <v>96118</v>
      </c>
      <c r="AF48" s="125">
        <f t="shared" ref="AF48" si="71">AF49-AF47</f>
        <v>85998</v>
      </c>
      <c r="AG48" s="206">
        <f t="shared" si="1"/>
        <v>762089</v>
      </c>
    </row>
    <row r="49" spans="2:33" ht="15" thickBot="1" x14ac:dyDescent="0.4">
      <c r="B49" s="450"/>
      <c r="C49" s="450"/>
      <c r="D49" s="204" t="s">
        <v>132</v>
      </c>
      <c r="E49" s="207">
        <v>451807</v>
      </c>
      <c r="F49" s="207">
        <v>290513</v>
      </c>
      <c r="G49" s="207">
        <v>265279</v>
      </c>
      <c r="H49" s="207">
        <v>228054</v>
      </c>
      <c r="I49" s="207">
        <v>191837</v>
      </c>
      <c r="J49" s="207">
        <v>147112</v>
      </c>
      <c r="K49" s="207">
        <v>1574602</v>
      </c>
      <c r="M49" s="450"/>
      <c r="N49" s="450"/>
      <c r="O49" s="204" t="s">
        <v>132</v>
      </c>
      <c r="P49" s="207">
        <v>408690</v>
      </c>
      <c r="Q49" s="207">
        <v>325668</v>
      </c>
      <c r="R49" s="207">
        <v>275561</v>
      </c>
      <c r="S49" s="207">
        <v>236144</v>
      </c>
      <c r="T49" s="207">
        <v>199333</v>
      </c>
      <c r="U49" s="207">
        <v>155562</v>
      </c>
      <c r="V49" s="207">
        <v>1600958</v>
      </c>
      <c r="X49" s="450"/>
      <c r="Y49" s="450"/>
      <c r="Z49" s="204" t="s">
        <v>132</v>
      </c>
      <c r="AA49" s="207">
        <v>399706</v>
      </c>
      <c r="AB49" s="207">
        <v>329241</v>
      </c>
      <c r="AC49" s="207">
        <v>266834</v>
      </c>
      <c r="AD49" s="207">
        <v>240198</v>
      </c>
      <c r="AE49" s="207">
        <v>201931</v>
      </c>
      <c r="AF49" s="207">
        <v>169340</v>
      </c>
      <c r="AG49" s="206">
        <f t="shared" si="1"/>
        <v>1607250</v>
      </c>
    </row>
    <row r="50" spans="2:33" ht="15" thickBot="1" x14ac:dyDescent="0.4">
      <c r="B50" s="448">
        <v>16</v>
      </c>
      <c r="C50" s="448" t="s">
        <v>214</v>
      </c>
      <c r="D50" s="205" t="s">
        <v>242</v>
      </c>
      <c r="E50" s="124">
        <v>165306</v>
      </c>
      <c r="F50" s="124">
        <v>123554</v>
      </c>
      <c r="G50" s="124">
        <v>113424</v>
      </c>
      <c r="H50" s="124">
        <v>99790</v>
      </c>
      <c r="I50" s="124">
        <v>85830</v>
      </c>
      <c r="J50" s="124">
        <v>67383</v>
      </c>
      <c r="K50" s="206">
        <v>655287</v>
      </c>
      <c r="M50" s="448">
        <v>16</v>
      </c>
      <c r="N50" s="448" t="s">
        <v>214</v>
      </c>
      <c r="O50" s="205" t="s">
        <v>242</v>
      </c>
      <c r="P50" s="124">
        <v>148615</v>
      </c>
      <c r="Q50" s="124">
        <v>133997</v>
      </c>
      <c r="R50" s="124">
        <v>119245</v>
      </c>
      <c r="S50" s="124">
        <v>104203</v>
      </c>
      <c r="T50" s="124">
        <v>90611</v>
      </c>
      <c r="U50" s="124">
        <v>72543</v>
      </c>
      <c r="V50" s="206">
        <v>669214</v>
      </c>
      <c r="X50" s="448">
        <v>16</v>
      </c>
      <c r="Y50" s="448" t="s">
        <v>214</v>
      </c>
      <c r="Z50" s="205" t="s">
        <v>242</v>
      </c>
      <c r="AA50" s="124">
        <v>133053</v>
      </c>
      <c r="AB50" s="124">
        <v>158894</v>
      </c>
      <c r="AC50" s="124">
        <v>129823</v>
      </c>
      <c r="AD50" s="124">
        <v>115937</v>
      </c>
      <c r="AE50" s="124">
        <v>100506</v>
      </c>
      <c r="AF50" s="124">
        <v>85096</v>
      </c>
      <c r="AG50" s="206">
        <f t="shared" si="1"/>
        <v>723309</v>
      </c>
    </row>
    <row r="51" spans="2:33" ht="15" thickBot="1" x14ac:dyDescent="0.4">
      <c r="B51" s="449"/>
      <c r="C51" s="449"/>
      <c r="D51" s="205" t="s">
        <v>243</v>
      </c>
      <c r="E51" s="124">
        <v>159812</v>
      </c>
      <c r="F51" s="124">
        <v>119800</v>
      </c>
      <c r="G51" s="124">
        <v>110220</v>
      </c>
      <c r="H51" s="124">
        <v>97846</v>
      </c>
      <c r="I51" s="124">
        <v>84768</v>
      </c>
      <c r="J51" s="124">
        <v>65483</v>
      </c>
      <c r="K51" s="206">
        <v>637929</v>
      </c>
      <c r="M51" s="449"/>
      <c r="N51" s="449"/>
      <c r="O51" s="205" t="s">
        <v>243</v>
      </c>
      <c r="P51" s="124">
        <v>144524</v>
      </c>
      <c r="Q51" s="124">
        <v>132514</v>
      </c>
      <c r="R51" s="124">
        <v>116945</v>
      </c>
      <c r="S51" s="124">
        <v>103711</v>
      </c>
      <c r="T51" s="124">
        <v>89114</v>
      </c>
      <c r="U51" s="124">
        <v>71293</v>
      </c>
      <c r="V51" s="206">
        <v>658101</v>
      </c>
      <c r="X51" s="449"/>
      <c r="Y51" s="449"/>
      <c r="Z51" s="205" t="s">
        <v>243</v>
      </c>
      <c r="AA51" s="125">
        <f>AA52-AA50</f>
        <v>131865</v>
      </c>
      <c r="AB51" s="125">
        <f t="shared" ref="AB51" si="72">AB52-AB50</f>
        <v>156809</v>
      </c>
      <c r="AC51" s="125">
        <f t="shared" ref="AC51" si="73">AC52-AC50</f>
        <v>130855</v>
      </c>
      <c r="AD51" s="125">
        <f t="shared" ref="AD51" si="74">AD52-AD50</f>
        <v>113243</v>
      </c>
      <c r="AE51" s="125">
        <f t="shared" ref="AE51" si="75">AE52-AE50</f>
        <v>98908</v>
      </c>
      <c r="AF51" s="125">
        <f t="shared" ref="AF51" si="76">AF52-AF50</f>
        <v>86835</v>
      </c>
      <c r="AG51" s="206">
        <f t="shared" si="1"/>
        <v>718515</v>
      </c>
    </row>
    <row r="52" spans="2:33" ht="15" thickBot="1" x14ac:dyDescent="0.4">
      <c r="B52" s="450"/>
      <c r="C52" s="450"/>
      <c r="D52" s="204" t="s">
        <v>132</v>
      </c>
      <c r="E52" s="207">
        <v>325118</v>
      </c>
      <c r="F52" s="207">
        <v>243354</v>
      </c>
      <c r="G52" s="207">
        <v>223644</v>
      </c>
      <c r="H52" s="207">
        <v>197636</v>
      </c>
      <c r="I52" s="207">
        <v>170598</v>
      </c>
      <c r="J52" s="207">
        <v>132866</v>
      </c>
      <c r="K52" s="207">
        <v>1293216</v>
      </c>
      <c r="M52" s="450"/>
      <c r="N52" s="450"/>
      <c r="O52" s="204" t="s">
        <v>132</v>
      </c>
      <c r="P52" s="207">
        <v>293139</v>
      </c>
      <c r="Q52" s="207">
        <v>266511</v>
      </c>
      <c r="R52" s="207">
        <v>236190</v>
      </c>
      <c r="S52" s="207">
        <v>207914</v>
      </c>
      <c r="T52" s="207">
        <v>179725</v>
      </c>
      <c r="U52" s="207">
        <v>143836</v>
      </c>
      <c r="V52" s="207">
        <v>1327315</v>
      </c>
      <c r="X52" s="450"/>
      <c r="Y52" s="450"/>
      <c r="Z52" s="204" t="s">
        <v>132</v>
      </c>
      <c r="AA52" s="207">
        <v>264918</v>
      </c>
      <c r="AB52" s="207">
        <v>315703</v>
      </c>
      <c r="AC52" s="207">
        <v>260678</v>
      </c>
      <c r="AD52" s="207">
        <v>229180</v>
      </c>
      <c r="AE52" s="207">
        <v>199414</v>
      </c>
      <c r="AF52" s="207">
        <v>171931</v>
      </c>
      <c r="AG52" s="206">
        <f t="shared" si="1"/>
        <v>1441824</v>
      </c>
    </row>
    <row r="53" spans="2:33" ht="15" thickBot="1" x14ac:dyDescent="0.4">
      <c r="B53" s="448">
        <v>17</v>
      </c>
      <c r="C53" s="448" t="s">
        <v>215</v>
      </c>
      <c r="D53" s="205" t="s">
        <v>242</v>
      </c>
      <c r="E53" s="124">
        <v>80639</v>
      </c>
      <c r="F53" s="124">
        <v>58193</v>
      </c>
      <c r="G53" s="124">
        <v>53051</v>
      </c>
      <c r="H53" s="124">
        <v>48015</v>
      </c>
      <c r="I53" s="124">
        <v>42832</v>
      </c>
      <c r="J53" s="124">
        <v>32638</v>
      </c>
      <c r="K53" s="206">
        <v>315368</v>
      </c>
      <c r="M53" s="448">
        <v>17</v>
      </c>
      <c r="N53" s="448" t="s">
        <v>215</v>
      </c>
      <c r="O53" s="205" t="s">
        <v>242</v>
      </c>
      <c r="P53" s="124">
        <v>78237</v>
      </c>
      <c r="Q53" s="124">
        <v>62359</v>
      </c>
      <c r="R53" s="124">
        <v>55311</v>
      </c>
      <c r="S53" s="124">
        <v>50810</v>
      </c>
      <c r="T53" s="124">
        <v>45904</v>
      </c>
      <c r="U53" s="124">
        <v>38059</v>
      </c>
      <c r="V53" s="206">
        <v>330680</v>
      </c>
      <c r="X53" s="448">
        <v>17</v>
      </c>
      <c r="Y53" s="448" t="s">
        <v>215</v>
      </c>
      <c r="Z53" s="205" t="s">
        <v>242</v>
      </c>
      <c r="AA53" s="124">
        <v>73021</v>
      </c>
      <c r="AB53" s="124">
        <v>70477</v>
      </c>
      <c r="AC53" s="124">
        <v>61056</v>
      </c>
      <c r="AD53" s="124">
        <v>56361</v>
      </c>
      <c r="AE53" s="124">
        <v>49387</v>
      </c>
      <c r="AF53" s="124">
        <v>41624</v>
      </c>
      <c r="AG53" s="206">
        <f t="shared" si="1"/>
        <v>351926</v>
      </c>
    </row>
    <row r="54" spans="2:33" ht="15" thickBot="1" x14ac:dyDescent="0.4">
      <c r="B54" s="449"/>
      <c r="C54" s="449"/>
      <c r="D54" s="205" t="s">
        <v>243</v>
      </c>
      <c r="E54" s="124">
        <v>75812</v>
      </c>
      <c r="F54" s="124">
        <v>55298</v>
      </c>
      <c r="G54" s="124">
        <v>49500</v>
      </c>
      <c r="H54" s="124">
        <v>44799</v>
      </c>
      <c r="I54" s="124">
        <v>38797</v>
      </c>
      <c r="J54" s="124">
        <v>28690</v>
      </c>
      <c r="K54" s="206">
        <v>292896</v>
      </c>
      <c r="M54" s="449"/>
      <c r="N54" s="449"/>
      <c r="O54" s="205" t="s">
        <v>243</v>
      </c>
      <c r="P54" s="124">
        <v>74718</v>
      </c>
      <c r="Q54" s="124">
        <v>59213</v>
      </c>
      <c r="R54" s="124">
        <v>53329</v>
      </c>
      <c r="S54" s="124">
        <v>47714</v>
      </c>
      <c r="T54" s="124">
        <v>42957</v>
      </c>
      <c r="U54" s="124">
        <v>34363</v>
      </c>
      <c r="V54" s="206">
        <v>312294</v>
      </c>
      <c r="X54" s="449"/>
      <c r="Y54" s="449"/>
      <c r="Z54" s="205" t="s">
        <v>243</v>
      </c>
      <c r="AA54" s="125">
        <f>AA55-AA53</f>
        <v>59726</v>
      </c>
      <c r="AB54" s="125">
        <f t="shared" ref="AB54" si="77">AB55-AB53</f>
        <v>75136</v>
      </c>
      <c r="AC54" s="125">
        <f t="shared" ref="AC54" si="78">AC55-AC53</f>
        <v>58662</v>
      </c>
      <c r="AD54" s="125">
        <f t="shared" ref="AD54" si="79">AD55-AD53</f>
        <v>51752</v>
      </c>
      <c r="AE54" s="125">
        <f t="shared" ref="AE54" si="80">AE55-AE53</f>
        <v>47607</v>
      </c>
      <c r="AF54" s="125">
        <f t="shared" ref="AF54" si="81">AF55-AF53</f>
        <v>41261</v>
      </c>
      <c r="AG54" s="206">
        <f t="shared" si="1"/>
        <v>334144</v>
      </c>
    </row>
    <row r="55" spans="2:33" ht="15" thickBot="1" x14ac:dyDescent="0.4">
      <c r="B55" s="450"/>
      <c r="C55" s="450"/>
      <c r="D55" s="204" t="s">
        <v>132</v>
      </c>
      <c r="E55" s="207">
        <v>156451</v>
      </c>
      <c r="F55" s="207">
        <v>113491</v>
      </c>
      <c r="G55" s="207">
        <v>102551</v>
      </c>
      <c r="H55" s="207">
        <v>92814</v>
      </c>
      <c r="I55" s="207">
        <v>81629</v>
      </c>
      <c r="J55" s="207">
        <v>61328</v>
      </c>
      <c r="K55" s="207">
        <v>608264</v>
      </c>
      <c r="M55" s="450"/>
      <c r="N55" s="450"/>
      <c r="O55" s="204" t="s">
        <v>132</v>
      </c>
      <c r="P55" s="207">
        <v>152955</v>
      </c>
      <c r="Q55" s="207">
        <v>121572</v>
      </c>
      <c r="R55" s="207">
        <v>108640</v>
      </c>
      <c r="S55" s="207">
        <v>98524</v>
      </c>
      <c r="T55" s="207">
        <v>88861</v>
      </c>
      <c r="U55" s="207">
        <v>72422</v>
      </c>
      <c r="V55" s="207">
        <v>642974</v>
      </c>
      <c r="X55" s="450"/>
      <c r="Y55" s="450"/>
      <c r="Z55" s="204" t="s">
        <v>132</v>
      </c>
      <c r="AA55" s="207">
        <v>132747</v>
      </c>
      <c r="AB55" s="207">
        <v>145613</v>
      </c>
      <c r="AC55" s="207">
        <v>119718</v>
      </c>
      <c r="AD55" s="207">
        <v>108113</v>
      </c>
      <c r="AE55" s="207">
        <v>96994</v>
      </c>
      <c r="AF55" s="207">
        <v>82885</v>
      </c>
      <c r="AG55" s="206">
        <f t="shared" si="1"/>
        <v>686070</v>
      </c>
    </row>
    <row r="56" spans="2:33" ht="15" thickBot="1" x14ac:dyDescent="0.4">
      <c r="B56" s="448">
        <v>18</v>
      </c>
      <c r="C56" s="448" t="s">
        <v>216</v>
      </c>
      <c r="D56" s="205" t="s">
        <v>242</v>
      </c>
      <c r="E56" s="124">
        <v>144429</v>
      </c>
      <c r="F56" s="124">
        <v>97899</v>
      </c>
      <c r="G56" s="124">
        <v>82471</v>
      </c>
      <c r="H56" s="124">
        <v>70702</v>
      </c>
      <c r="I56" s="124">
        <v>60012</v>
      </c>
      <c r="J56" s="124">
        <v>46879</v>
      </c>
      <c r="K56" s="206">
        <v>502392</v>
      </c>
      <c r="M56" s="448">
        <v>18</v>
      </c>
      <c r="N56" s="448" t="s">
        <v>216</v>
      </c>
      <c r="O56" s="205" t="s">
        <v>242</v>
      </c>
      <c r="P56" s="124">
        <v>152838</v>
      </c>
      <c r="Q56" s="124">
        <v>160680</v>
      </c>
      <c r="R56" s="124">
        <v>93031</v>
      </c>
      <c r="S56" s="124">
        <v>82326</v>
      </c>
      <c r="T56" s="124">
        <v>68822</v>
      </c>
      <c r="U56" s="124">
        <v>61785</v>
      </c>
      <c r="V56" s="206">
        <v>619482</v>
      </c>
      <c r="X56" s="448">
        <v>18</v>
      </c>
      <c r="Y56" s="448" t="s">
        <v>216</v>
      </c>
      <c r="Z56" s="205" t="s">
        <v>242</v>
      </c>
      <c r="AA56" s="124">
        <v>136588</v>
      </c>
      <c r="AB56" s="124">
        <v>146734</v>
      </c>
      <c r="AC56" s="124">
        <v>98728</v>
      </c>
      <c r="AD56" s="124">
        <v>87057</v>
      </c>
      <c r="AE56" s="124">
        <v>71579</v>
      </c>
      <c r="AF56" s="124">
        <v>63559</v>
      </c>
      <c r="AG56" s="206">
        <f t="shared" si="1"/>
        <v>604245</v>
      </c>
    </row>
    <row r="57" spans="2:33" ht="15" thickBot="1" x14ac:dyDescent="0.4">
      <c r="B57" s="449"/>
      <c r="C57" s="449"/>
      <c r="D57" s="205" t="s">
        <v>243</v>
      </c>
      <c r="E57" s="124">
        <v>128228</v>
      </c>
      <c r="F57" s="124">
        <v>85794</v>
      </c>
      <c r="G57" s="124">
        <v>72407</v>
      </c>
      <c r="H57" s="124">
        <v>60969</v>
      </c>
      <c r="I57" s="124">
        <v>49782</v>
      </c>
      <c r="J57" s="124">
        <v>38282</v>
      </c>
      <c r="K57" s="206">
        <v>435462</v>
      </c>
      <c r="M57" s="449"/>
      <c r="N57" s="449"/>
      <c r="O57" s="205" t="s">
        <v>243</v>
      </c>
      <c r="P57" s="124">
        <v>132608</v>
      </c>
      <c r="Q57" s="124">
        <v>142221</v>
      </c>
      <c r="R57" s="124">
        <v>82524</v>
      </c>
      <c r="S57" s="124">
        <v>70746</v>
      </c>
      <c r="T57" s="124">
        <v>58481</v>
      </c>
      <c r="U57" s="124">
        <v>45416</v>
      </c>
      <c r="V57" s="206">
        <v>531996</v>
      </c>
      <c r="X57" s="449"/>
      <c r="Y57" s="449"/>
      <c r="Z57" s="205" t="s">
        <v>243</v>
      </c>
      <c r="AA57" s="125">
        <f>AA58-AA56</f>
        <v>162247</v>
      </c>
      <c r="AB57" s="125">
        <f t="shared" ref="AB57" si="82">AB58-AB56</f>
        <v>352735</v>
      </c>
      <c r="AC57" s="125">
        <f t="shared" ref="AC57" si="83">AC58-AC56</f>
        <v>100264</v>
      </c>
      <c r="AD57" s="125">
        <f t="shared" ref="AD57" si="84">AD58-AD56</f>
        <v>90894</v>
      </c>
      <c r="AE57" s="125">
        <f t="shared" ref="AE57" si="85">AE58-AE56</f>
        <v>76025</v>
      </c>
      <c r="AF57" s="125">
        <f t="shared" ref="AF57" si="86">AF58-AF56</f>
        <v>71386</v>
      </c>
      <c r="AG57" s="206">
        <f t="shared" si="1"/>
        <v>853551</v>
      </c>
    </row>
    <row r="58" spans="2:33" ht="15" thickBot="1" x14ac:dyDescent="0.4">
      <c r="B58" s="450"/>
      <c r="C58" s="450"/>
      <c r="D58" s="204" t="s">
        <v>132</v>
      </c>
      <c r="E58" s="207">
        <v>272657</v>
      </c>
      <c r="F58" s="207">
        <v>183693</v>
      </c>
      <c r="G58" s="207">
        <v>154878</v>
      </c>
      <c r="H58" s="207">
        <v>131671</v>
      </c>
      <c r="I58" s="207">
        <v>109794</v>
      </c>
      <c r="J58" s="207">
        <v>85161</v>
      </c>
      <c r="K58" s="207">
        <v>937854</v>
      </c>
      <c r="M58" s="450"/>
      <c r="N58" s="450"/>
      <c r="O58" s="204" t="s">
        <v>132</v>
      </c>
      <c r="P58" s="207">
        <v>285446</v>
      </c>
      <c r="Q58" s="207">
        <v>302901</v>
      </c>
      <c r="R58" s="207">
        <v>175555</v>
      </c>
      <c r="S58" s="207">
        <v>153072</v>
      </c>
      <c r="T58" s="207">
        <v>127303</v>
      </c>
      <c r="U58" s="207">
        <v>107201</v>
      </c>
      <c r="V58" s="207">
        <v>1151478</v>
      </c>
      <c r="X58" s="450"/>
      <c r="Y58" s="450"/>
      <c r="Z58" s="204" t="s">
        <v>132</v>
      </c>
      <c r="AA58" s="207">
        <v>298835</v>
      </c>
      <c r="AB58" s="207">
        <v>499469</v>
      </c>
      <c r="AC58" s="207">
        <v>198992</v>
      </c>
      <c r="AD58" s="207">
        <v>177951</v>
      </c>
      <c r="AE58" s="207">
        <v>147604</v>
      </c>
      <c r="AF58" s="207">
        <v>134945</v>
      </c>
      <c r="AG58" s="206">
        <f t="shared" si="1"/>
        <v>1457796</v>
      </c>
    </row>
    <row r="59" spans="2:33" ht="15" thickBot="1" x14ac:dyDescent="0.4">
      <c r="B59" s="448">
        <v>19</v>
      </c>
      <c r="C59" s="448" t="s">
        <v>217</v>
      </c>
      <c r="D59" s="205" t="s">
        <v>242</v>
      </c>
      <c r="E59" s="124">
        <v>114746</v>
      </c>
      <c r="F59" s="124">
        <v>85482</v>
      </c>
      <c r="G59" s="124">
        <v>73545</v>
      </c>
      <c r="H59" s="124">
        <v>65748</v>
      </c>
      <c r="I59" s="124">
        <v>58074</v>
      </c>
      <c r="J59" s="124">
        <v>46696</v>
      </c>
      <c r="K59" s="206">
        <v>444291</v>
      </c>
      <c r="M59" s="448">
        <v>19</v>
      </c>
      <c r="N59" s="448" t="s">
        <v>217</v>
      </c>
      <c r="O59" s="205" t="s">
        <v>242</v>
      </c>
      <c r="P59" s="124">
        <v>117928</v>
      </c>
      <c r="Q59" s="124">
        <v>94845</v>
      </c>
      <c r="R59" s="124">
        <v>80990</v>
      </c>
      <c r="S59" s="124">
        <v>71792</v>
      </c>
      <c r="T59" s="124">
        <v>62290</v>
      </c>
      <c r="U59" s="124">
        <v>52494</v>
      </c>
      <c r="V59" s="206">
        <v>480339</v>
      </c>
      <c r="X59" s="448">
        <v>19</v>
      </c>
      <c r="Y59" s="448" t="s">
        <v>217</v>
      </c>
      <c r="Z59" s="205" t="s">
        <v>242</v>
      </c>
      <c r="AA59" s="124">
        <v>121198</v>
      </c>
      <c r="AB59" s="124">
        <v>105234</v>
      </c>
      <c r="AC59" s="124">
        <v>89189</v>
      </c>
      <c r="AD59" s="124">
        <v>78392</v>
      </c>
      <c r="AE59" s="124">
        <v>66812</v>
      </c>
      <c r="AF59" s="124">
        <v>59012</v>
      </c>
      <c r="AG59" s="206">
        <f t="shared" si="1"/>
        <v>519837</v>
      </c>
    </row>
    <row r="60" spans="2:33" ht="15" thickBot="1" x14ac:dyDescent="0.4">
      <c r="B60" s="449"/>
      <c r="C60" s="449"/>
      <c r="D60" s="205" t="s">
        <v>243</v>
      </c>
      <c r="E60" s="124">
        <v>101582</v>
      </c>
      <c r="F60" s="124">
        <v>76715</v>
      </c>
      <c r="G60" s="124">
        <v>65135</v>
      </c>
      <c r="H60" s="124">
        <v>58007</v>
      </c>
      <c r="I60" s="124">
        <v>50195</v>
      </c>
      <c r="J60" s="124">
        <v>38292</v>
      </c>
      <c r="K60" s="206">
        <v>389926</v>
      </c>
      <c r="M60" s="449"/>
      <c r="N60" s="449"/>
      <c r="O60" s="205" t="s">
        <v>243</v>
      </c>
      <c r="P60" s="124">
        <v>105331</v>
      </c>
      <c r="Q60" s="124">
        <v>84394</v>
      </c>
      <c r="R60" s="124">
        <v>71793</v>
      </c>
      <c r="S60" s="124">
        <v>64613</v>
      </c>
      <c r="T60" s="124">
        <v>54770</v>
      </c>
      <c r="U60" s="124">
        <v>42566</v>
      </c>
      <c r="V60" s="206">
        <v>423467</v>
      </c>
      <c r="X60" s="449"/>
      <c r="Y60" s="449"/>
      <c r="Z60" s="205" t="s">
        <v>243</v>
      </c>
      <c r="AA60" s="125">
        <f>AA61-AA59</f>
        <v>109214</v>
      </c>
      <c r="AB60" s="125">
        <f t="shared" ref="AB60" si="87">AB61-AB59</f>
        <v>92838</v>
      </c>
      <c r="AC60" s="125">
        <f t="shared" ref="AC60" si="88">AC61-AC59</f>
        <v>79131</v>
      </c>
      <c r="AD60" s="125">
        <f t="shared" ref="AD60" si="89">AD61-AD59</f>
        <v>71956</v>
      </c>
      <c r="AE60" s="125">
        <f t="shared" ref="AE60" si="90">AE61-AE59</f>
        <v>59753</v>
      </c>
      <c r="AF60" s="125">
        <f t="shared" ref="AF60" si="91">AF61-AF59</f>
        <v>47314</v>
      </c>
      <c r="AG60" s="206">
        <f t="shared" si="1"/>
        <v>460206</v>
      </c>
    </row>
    <row r="61" spans="2:33" ht="15" thickBot="1" x14ac:dyDescent="0.4">
      <c r="B61" s="450"/>
      <c r="C61" s="450"/>
      <c r="D61" s="204" t="s">
        <v>132</v>
      </c>
      <c r="E61" s="207">
        <v>216328</v>
      </c>
      <c r="F61" s="207">
        <v>162197</v>
      </c>
      <c r="G61" s="207">
        <v>138680</v>
      </c>
      <c r="H61" s="207">
        <v>123755</v>
      </c>
      <c r="I61" s="207">
        <v>108269</v>
      </c>
      <c r="J61" s="207">
        <v>84988</v>
      </c>
      <c r="K61" s="207">
        <v>834217</v>
      </c>
      <c r="M61" s="450"/>
      <c r="N61" s="450"/>
      <c r="O61" s="204" t="s">
        <v>132</v>
      </c>
      <c r="P61" s="207">
        <v>223259</v>
      </c>
      <c r="Q61" s="207">
        <v>179239</v>
      </c>
      <c r="R61" s="207">
        <v>152783</v>
      </c>
      <c r="S61" s="207">
        <v>136405</v>
      </c>
      <c r="T61" s="207">
        <v>117060</v>
      </c>
      <c r="U61" s="207">
        <v>95060</v>
      </c>
      <c r="V61" s="207">
        <v>903806</v>
      </c>
      <c r="X61" s="450"/>
      <c r="Y61" s="450"/>
      <c r="Z61" s="204" t="s">
        <v>132</v>
      </c>
      <c r="AA61" s="207">
        <v>230412</v>
      </c>
      <c r="AB61" s="207">
        <v>198072</v>
      </c>
      <c r="AC61" s="207">
        <v>168320</v>
      </c>
      <c r="AD61" s="207">
        <v>150348</v>
      </c>
      <c r="AE61" s="207">
        <v>126565</v>
      </c>
      <c r="AF61" s="207">
        <v>106326</v>
      </c>
      <c r="AG61" s="206">
        <f t="shared" si="1"/>
        <v>980043</v>
      </c>
    </row>
    <row r="62" spans="2:33" ht="15" thickBot="1" x14ac:dyDescent="0.4">
      <c r="B62" s="448">
        <v>20</v>
      </c>
      <c r="C62" s="448" t="s">
        <v>218</v>
      </c>
      <c r="D62" s="205" t="s">
        <v>242</v>
      </c>
      <c r="E62" s="124">
        <v>80794</v>
      </c>
      <c r="F62" s="124">
        <v>55871</v>
      </c>
      <c r="G62" s="124">
        <v>50171</v>
      </c>
      <c r="H62" s="124">
        <v>44954</v>
      </c>
      <c r="I62" s="124">
        <v>39794</v>
      </c>
      <c r="J62" s="124">
        <v>35263</v>
      </c>
      <c r="K62" s="206">
        <v>306847</v>
      </c>
      <c r="M62" s="448">
        <v>20</v>
      </c>
      <c r="N62" s="448" t="s">
        <v>218</v>
      </c>
      <c r="O62" s="205" t="s">
        <v>242</v>
      </c>
      <c r="P62" s="124">
        <v>78252</v>
      </c>
      <c r="Q62" s="124">
        <v>61770</v>
      </c>
      <c r="R62" s="124">
        <v>51901</v>
      </c>
      <c r="S62" s="124">
        <v>46467</v>
      </c>
      <c r="T62" s="124">
        <v>40214</v>
      </c>
      <c r="U62" s="124">
        <v>35238</v>
      </c>
      <c r="V62" s="206">
        <v>313842</v>
      </c>
      <c r="X62" s="448">
        <v>20</v>
      </c>
      <c r="Y62" s="448" t="s">
        <v>218</v>
      </c>
      <c r="Z62" s="205" t="s">
        <v>242</v>
      </c>
      <c r="AA62" s="124">
        <v>75790</v>
      </c>
      <c r="AB62" s="124">
        <v>68292</v>
      </c>
      <c r="AC62" s="124">
        <v>53691</v>
      </c>
      <c r="AD62" s="124">
        <v>48031</v>
      </c>
      <c r="AE62" s="124">
        <v>40638</v>
      </c>
      <c r="AF62" s="124">
        <v>35213</v>
      </c>
      <c r="AG62" s="206">
        <f t="shared" si="1"/>
        <v>321655</v>
      </c>
    </row>
    <row r="63" spans="2:33" ht="15" thickBot="1" x14ac:dyDescent="0.4">
      <c r="B63" s="449"/>
      <c r="C63" s="449"/>
      <c r="D63" s="205" t="s">
        <v>243</v>
      </c>
      <c r="E63" s="124">
        <v>77181</v>
      </c>
      <c r="F63" s="124">
        <v>53970</v>
      </c>
      <c r="G63" s="124">
        <v>47951</v>
      </c>
      <c r="H63" s="124">
        <v>42418</v>
      </c>
      <c r="I63" s="124">
        <v>36517</v>
      </c>
      <c r="J63" s="124">
        <v>30441</v>
      </c>
      <c r="K63" s="206">
        <v>288478</v>
      </c>
      <c r="M63" s="449"/>
      <c r="N63" s="449"/>
      <c r="O63" s="205" t="s">
        <v>243</v>
      </c>
      <c r="P63" s="124">
        <v>75283</v>
      </c>
      <c r="Q63" s="124">
        <v>59625</v>
      </c>
      <c r="R63" s="124">
        <v>50525</v>
      </c>
      <c r="S63" s="124">
        <v>43672</v>
      </c>
      <c r="T63" s="124">
        <v>37129</v>
      </c>
      <c r="U63" s="124">
        <v>31348</v>
      </c>
      <c r="V63" s="206">
        <v>297582</v>
      </c>
      <c r="X63" s="449"/>
      <c r="Y63" s="449"/>
      <c r="Z63" s="205" t="s">
        <v>243</v>
      </c>
      <c r="AA63" s="125">
        <f>AA64-AA62</f>
        <v>73430</v>
      </c>
      <c r="AB63" s="125">
        <f t="shared" ref="AB63" si="92">AB64-AB62</f>
        <v>65872</v>
      </c>
      <c r="AC63" s="125">
        <f t="shared" ref="AC63" si="93">AC64-AC62</f>
        <v>53228</v>
      </c>
      <c r="AD63" s="125">
        <f t="shared" ref="AD63" si="94">AD64-AD62</f>
        <v>44963</v>
      </c>
      <c r="AE63" s="125">
        <f t="shared" ref="AE63" si="95">AE64-AE62</f>
        <v>37751</v>
      </c>
      <c r="AF63" s="125">
        <f t="shared" ref="AF63" si="96">AF64-AF62</f>
        <v>32267</v>
      </c>
      <c r="AG63" s="206">
        <f t="shared" si="1"/>
        <v>307511</v>
      </c>
    </row>
    <row r="64" spans="2:33" ht="15" thickBot="1" x14ac:dyDescent="0.4">
      <c r="B64" s="450"/>
      <c r="C64" s="450"/>
      <c r="D64" s="204" t="s">
        <v>132</v>
      </c>
      <c r="E64" s="207">
        <v>157975</v>
      </c>
      <c r="F64" s="207">
        <v>109841</v>
      </c>
      <c r="G64" s="207">
        <v>98122</v>
      </c>
      <c r="H64" s="207">
        <v>87372</v>
      </c>
      <c r="I64" s="207">
        <v>76311</v>
      </c>
      <c r="J64" s="207">
        <v>65704</v>
      </c>
      <c r="K64" s="207">
        <v>595325</v>
      </c>
      <c r="M64" s="450"/>
      <c r="N64" s="450"/>
      <c r="O64" s="204" t="s">
        <v>132</v>
      </c>
      <c r="P64" s="207">
        <v>153535</v>
      </c>
      <c r="Q64" s="207">
        <v>121395</v>
      </c>
      <c r="R64" s="207">
        <v>102426</v>
      </c>
      <c r="S64" s="207">
        <v>90139</v>
      </c>
      <c r="T64" s="207">
        <v>77343</v>
      </c>
      <c r="U64" s="207">
        <v>66586</v>
      </c>
      <c r="V64" s="207">
        <v>611424</v>
      </c>
      <c r="X64" s="450"/>
      <c r="Y64" s="450"/>
      <c r="Z64" s="204" t="s">
        <v>132</v>
      </c>
      <c r="AA64" s="207">
        <v>149220</v>
      </c>
      <c r="AB64" s="207">
        <v>134164</v>
      </c>
      <c r="AC64" s="207">
        <v>106919</v>
      </c>
      <c r="AD64" s="207">
        <v>92994</v>
      </c>
      <c r="AE64" s="207">
        <v>78389</v>
      </c>
      <c r="AF64" s="207">
        <v>67480</v>
      </c>
      <c r="AG64" s="206">
        <f t="shared" si="1"/>
        <v>629166</v>
      </c>
    </row>
    <row r="65" spans="2:33" ht="15" thickBot="1" x14ac:dyDescent="0.4">
      <c r="B65" s="448">
        <v>21</v>
      </c>
      <c r="C65" s="448" t="s">
        <v>219</v>
      </c>
      <c r="D65" s="205" t="s">
        <v>242</v>
      </c>
      <c r="E65" s="124">
        <v>61427</v>
      </c>
      <c r="F65" s="124">
        <v>44164</v>
      </c>
      <c r="G65" s="124">
        <v>36641</v>
      </c>
      <c r="H65" s="124">
        <v>31788</v>
      </c>
      <c r="I65" s="124">
        <v>27582</v>
      </c>
      <c r="J65" s="124">
        <v>21322</v>
      </c>
      <c r="K65" s="206">
        <v>222924</v>
      </c>
      <c r="M65" s="448">
        <v>21</v>
      </c>
      <c r="N65" s="448" t="s">
        <v>219</v>
      </c>
      <c r="O65" s="205" t="s">
        <v>242</v>
      </c>
      <c r="P65" s="124">
        <v>65010</v>
      </c>
      <c r="Q65" s="124">
        <v>48125</v>
      </c>
      <c r="R65" s="124">
        <v>39971</v>
      </c>
      <c r="S65" s="124">
        <v>35879</v>
      </c>
      <c r="T65" s="124">
        <v>31702</v>
      </c>
      <c r="U65" s="124">
        <v>23610</v>
      </c>
      <c r="V65" s="206">
        <v>244297</v>
      </c>
      <c r="X65" s="448">
        <v>21</v>
      </c>
      <c r="Y65" s="448" t="s">
        <v>219</v>
      </c>
      <c r="Z65" s="205" t="s">
        <v>242</v>
      </c>
      <c r="AA65" s="124">
        <v>68802</v>
      </c>
      <c r="AB65" s="124">
        <v>52441</v>
      </c>
      <c r="AC65" s="124">
        <v>43604</v>
      </c>
      <c r="AD65" s="124">
        <v>40496</v>
      </c>
      <c r="AE65" s="124">
        <v>36437</v>
      </c>
      <c r="AF65" s="124">
        <v>26144</v>
      </c>
      <c r="AG65" s="206">
        <f t="shared" si="1"/>
        <v>267924</v>
      </c>
    </row>
    <row r="66" spans="2:33" ht="15" thickBot="1" x14ac:dyDescent="0.4">
      <c r="B66" s="449"/>
      <c r="C66" s="449"/>
      <c r="D66" s="205" t="s">
        <v>243</v>
      </c>
      <c r="E66" s="124">
        <v>56523</v>
      </c>
      <c r="F66" s="124">
        <v>41449</v>
      </c>
      <c r="G66" s="124">
        <v>33959</v>
      </c>
      <c r="H66" s="124">
        <v>29991</v>
      </c>
      <c r="I66" s="124">
        <v>25871</v>
      </c>
      <c r="J66" s="124">
        <v>18160</v>
      </c>
      <c r="K66" s="206">
        <v>205953</v>
      </c>
      <c r="M66" s="449"/>
      <c r="N66" s="449"/>
      <c r="O66" s="205" t="s">
        <v>243</v>
      </c>
      <c r="P66" s="124">
        <v>60909</v>
      </c>
      <c r="Q66" s="124">
        <v>45349</v>
      </c>
      <c r="R66" s="124">
        <v>37680</v>
      </c>
      <c r="S66" s="124">
        <v>33670</v>
      </c>
      <c r="T66" s="124">
        <v>29477</v>
      </c>
      <c r="U66" s="124">
        <v>21355</v>
      </c>
      <c r="V66" s="206">
        <v>228440</v>
      </c>
      <c r="X66" s="449"/>
      <c r="Y66" s="449"/>
      <c r="Z66" s="205" t="s">
        <v>243</v>
      </c>
      <c r="AA66" s="125">
        <f>AA67-AA65</f>
        <v>65624</v>
      </c>
      <c r="AB66" s="125">
        <f t="shared" ref="AB66" si="97">AB67-AB65</f>
        <v>49616</v>
      </c>
      <c r="AC66" s="125">
        <f t="shared" ref="AC66" si="98">AC67-AC65</f>
        <v>41802</v>
      </c>
      <c r="AD66" s="125">
        <f t="shared" ref="AD66" si="99">AD67-AD65</f>
        <v>37800</v>
      </c>
      <c r="AE66" s="125">
        <f t="shared" ref="AE66" si="100">AE67-AE65</f>
        <v>33585</v>
      </c>
      <c r="AF66" s="125">
        <f t="shared" ref="AF66" si="101">AF67-AF65</f>
        <v>25065</v>
      </c>
      <c r="AG66" s="206">
        <f t="shared" si="1"/>
        <v>253492</v>
      </c>
    </row>
    <row r="67" spans="2:33" ht="15" thickBot="1" x14ac:dyDescent="0.4">
      <c r="B67" s="450"/>
      <c r="C67" s="450"/>
      <c r="D67" s="204" t="s">
        <v>132</v>
      </c>
      <c r="E67" s="207">
        <v>117950</v>
      </c>
      <c r="F67" s="207">
        <v>85613</v>
      </c>
      <c r="G67" s="207">
        <v>70600</v>
      </c>
      <c r="H67" s="207">
        <v>61779</v>
      </c>
      <c r="I67" s="207">
        <v>53453</v>
      </c>
      <c r="J67" s="207">
        <v>39482</v>
      </c>
      <c r="K67" s="207">
        <v>428877</v>
      </c>
      <c r="M67" s="450"/>
      <c r="N67" s="450"/>
      <c r="O67" s="204" t="s">
        <v>132</v>
      </c>
      <c r="P67" s="207">
        <v>125919</v>
      </c>
      <c r="Q67" s="207">
        <v>93474</v>
      </c>
      <c r="R67" s="207">
        <v>77651</v>
      </c>
      <c r="S67" s="207">
        <v>69549</v>
      </c>
      <c r="T67" s="207">
        <v>61179</v>
      </c>
      <c r="U67" s="207">
        <v>44965</v>
      </c>
      <c r="V67" s="207">
        <v>472737</v>
      </c>
      <c r="X67" s="450"/>
      <c r="Y67" s="450"/>
      <c r="Z67" s="204" t="s">
        <v>132</v>
      </c>
      <c r="AA67" s="207">
        <v>134426</v>
      </c>
      <c r="AB67" s="207">
        <v>102057</v>
      </c>
      <c r="AC67" s="207">
        <v>85406</v>
      </c>
      <c r="AD67" s="207">
        <v>78296</v>
      </c>
      <c r="AE67" s="207">
        <v>70022</v>
      </c>
      <c r="AF67" s="207">
        <v>51209</v>
      </c>
      <c r="AG67" s="206">
        <f t="shared" si="1"/>
        <v>521416</v>
      </c>
    </row>
    <row r="68" spans="2:33" ht="15" thickBot="1" x14ac:dyDescent="0.4">
      <c r="B68" s="448">
        <v>22</v>
      </c>
      <c r="C68" s="448" t="s">
        <v>220</v>
      </c>
      <c r="D68" s="205" t="s">
        <v>242</v>
      </c>
      <c r="E68" s="124">
        <v>85373</v>
      </c>
      <c r="F68" s="124">
        <v>67705</v>
      </c>
      <c r="G68" s="124">
        <v>60515</v>
      </c>
      <c r="H68" s="124">
        <v>55610</v>
      </c>
      <c r="I68" s="124">
        <v>51049</v>
      </c>
      <c r="J68" s="124">
        <v>42092</v>
      </c>
      <c r="K68" s="206">
        <v>362344</v>
      </c>
      <c r="M68" s="448">
        <v>22</v>
      </c>
      <c r="N68" s="448" t="s">
        <v>220</v>
      </c>
      <c r="O68" s="205" t="s">
        <v>242</v>
      </c>
      <c r="P68" s="124">
        <v>87346</v>
      </c>
      <c r="Q68" s="124">
        <v>72430</v>
      </c>
      <c r="R68" s="124">
        <v>62441</v>
      </c>
      <c r="S68" s="124">
        <v>57742</v>
      </c>
      <c r="T68" s="124">
        <v>51931</v>
      </c>
      <c r="U68" s="124">
        <v>42560</v>
      </c>
      <c r="V68" s="206">
        <v>374450</v>
      </c>
      <c r="X68" s="448">
        <v>22</v>
      </c>
      <c r="Y68" s="448" t="s">
        <v>220</v>
      </c>
      <c r="Z68" s="205" t="s">
        <v>242</v>
      </c>
      <c r="AA68" s="124">
        <v>89365</v>
      </c>
      <c r="AB68" s="124">
        <v>77485</v>
      </c>
      <c r="AC68" s="124">
        <v>64428</v>
      </c>
      <c r="AD68" s="124">
        <v>59956</v>
      </c>
      <c r="AE68" s="124">
        <v>52828</v>
      </c>
      <c r="AF68" s="124">
        <v>43033</v>
      </c>
      <c r="AG68" s="206">
        <f t="shared" si="1"/>
        <v>387095</v>
      </c>
    </row>
    <row r="69" spans="2:33" ht="15" thickBot="1" x14ac:dyDescent="0.4">
      <c r="B69" s="449"/>
      <c r="C69" s="449"/>
      <c r="D69" s="205" t="s">
        <v>243</v>
      </c>
      <c r="E69" s="124">
        <v>83044</v>
      </c>
      <c r="F69" s="124">
        <v>65152</v>
      </c>
      <c r="G69" s="124">
        <v>57349</v>
      </c>
      <c r="H69" s="124">
        <v>52880</v>
      </c>
      <c r="I69" s="124">
        <v>47950</v>
      </c>
      <c r="J69" s="124">
        <v>38003</v>
      </c>
      <c r="K69" s="206">
        <v>344378</v>
      </c>
      <c r="M69" s="449"/>
      <c r="N69" s="449"/>
      <c r="O69" s="205" t="s">
        <v>243</v>
      </c>
      <c r="P69" s="124">
        <v>83009</v>
      </c>
      <c r="Q69" s="124">
        <v>69932</v>
      </c>
      <c r="R69" s="124">
        <v>60320</v>
      </c>
      <c r="S69" s="124">
        <v>55039</v>
      </c>
      <c r="T69" s="124">
        <v>48737</v>
      </c>
      <c r="U69" s="124">
        <v>38190</v>
      </c>
      <c r="V69" s="206">
        <v>355227</v>
      </c>
      <c r="X69" s="449"/>
      <c r="Y69" s="449"/>
      <c r="Z69" s="205" t="s">
        <v>243</v>
      </c>
      <c r="AA69" s="125">
        <f>AA70-AA68</f>
        <v>92074</v>
      </c>
      <c r="AB69" s="125">
        <f t="shared" ref="AB69" si="102">AB70-AB68</f>
        <v>213722</v>
      </c>
      <c r="AC69" s="125">
        <f t="shared" ref="AC69" si="103">AC70-AC68</f>
        <v>80735</v>
      </c>
      <c r="AD69" s="125">
        <f t="shared" ref="AD69" si="104">AD70-AD68</f>
        <v>78694</v>
      </c>
      <c r="AE69" s="125">
        <f t="shared" ref="AE69" si="105">AE70-AE68</f>
        <v>71810</v>
      </c>
      <c r="AF69" s="125">
        <f t="shared" ref="AF69" si="106">AF70-AF68</f>
        <v>70549</v>
      </c>
      <c r="AG69" s="206">
        <f t="shared" si="1"/>
        <v>607584</v>
      </c>
    </row>
    <row r="70" spans="2:33" ht="15" thickBot="1" x14ac:dyDescent="0.4">
      <c r="B70" s="450"/>
      <c r="C70" s="450"/>
      <c r="D70" s="204" t="s">
        <v>132</v>
      </c>
      <c r="E70" s="207">
        <v>168417</v>
      </c>
      <c r="F70" s="207">
        <v>132857</v>
      </c>
      <c r="G70" s="207">
        <v>117864</v>
      </c>
      <c r="H70" s="207">
        <v>108490</v>
      </c>
      <c r="I70" s="207">
        <v>98999</v>
      </c>
      <c r="J70" s="207">
        <v>80095</v>
      </c>
      <c r="K70" s="207">
        <v>706722</v>
      </c>
      <c r="M70" s="450"/>
      <c r="N70" s="450"/>
      <c r="O70" s="204" t="s">
        <v>132</v>
      </c>
      <c r="P70" s="207">
        <v>170355</v>
      </c>
      <c r="Q70" s="207">
        <v>142362</v>
      </c>
      <c r="R70" s="207">
        <v>122761</v>
      </c>
      <c r="S70" s="207">
        <v>112781</v>
      </c>
      <c r="T70" s="207">
        <v>100668</v>
      </c>
      <c r="U70" s="207">
        <v>80750</v>
      </c>
      <c r="V70" s="207">
        <v>729677</v>
      </c>
      <c r="X70" s="450"/>
      <c r="Y70" s="450"/>
      <c r="Z70" s="204" t="s">
        <v>132</v>
      </c>
      <c r="AA70" s="207">
        <v>181439</v>
      </c>
      <c r="AB70" s="207">
        <v>291207</v>
      </c>
      <c r="AC70" s="207">
        <v>145163</v>
      </c>
      <c r="AD70" s="207">
        <v>138650</v>
      </c>
      <c r="AE70" s="207">
        <v>124638</v>
      </c>
      <c r="AF70" s="207">
        <v>113582</v>
      </c>
      <c r="AG70" s="206">
        <f t="shared" ref="AG70:AG82" si="107">AA70+AB70+AC70+AD70+AE70+AF70</f>
        <v>994679</v>
      </c>
    </row>
    <row r="71" spans="2:33" ht="15" thickBot="1" x14ac:dyDescent="0.4">
      <c r="B71" s="448">
        <v>23</v>
      </c>
      <c r="C71" s="448" t="s">
        <v>221</v>
      </c>
      <c r="D71" s="205" t="s">
        <v>242</v>
      </c>
      <c r="E71" s="124">
        <v>125975</v>
      </c>
      <c r="F71" s="124">
        <v>94989</v>
      </c>
      <c r="G71" s="124">
        <v>89829</v>
      </c>
      <c r="H71" s="124">
        <v>81957</v>
      </c>
      <c r="I71" s="124">
        <v>72393</v>
      </c>
      <c r="J71" s="124">
        <v>62833</v>
      </c>
      <c r="K71" s="206">
        <v>527976</v>
      </c>
      <c r="M71" s="448">
        <v>23</v>
      </c>
      <c r="N71" s="448" t="s">
        <v>221</v>
      </c>
      <c r="O71" s="205" t="s">
        <v>242</v>
      </c>
      <c r="P71" s="124">
        <v>128392</v>
      </c>
      <c r="Q71" s="124">
        <v>104280</v>
      </c>
      <c r="R71" s="124">
        <v>97632</v>
      </c>
      <c r="S71" s="124">
        <v>89609</v>
      </c>
      <c r="T71" s="124">
        <v>81511</v>
      </c>
      <c r="U71" s="124">
        <v>71984</v>
      </c>
      <c r="V71" s="206">
        <v>573408</v>
      </c>
      <c r="X71" s="448">
        <v>23</v>
      </c>
      <c r="Y71" s="448" t="s">
        <v>221</v>
      </c>
      <c r="Z71" s="205" t="s">
        <v>242</v>
      </c>
      <c r="AA71" s="124">
        <v>132504</v>
      </c>
      <c r="AB71" s="124">
        <v>116318</v>
      </c>
      <c r="AC71" s="124">
        <v>108224</v>
      </c>
      <c r="AD71" s="124">
        <v>97782</v>
      </c>
      <c r="AE71" s="124">
        <v>85332</v>
      </c>
      <c r="AF71" s="124">
        <v>80160</v>
      </c>
      <c r="AG71" s="206">
        <f t="shared" si="107"/>
        <v>620320</v>
      </c>
    </row>
    <row r="72" spans="2:33" ht="15" thickBot="1" x14ac:dyDescent="0.4">
      <c r="B72" s="449"/>
      <c r="C72" s="449"/>
      <c r="D72" s="205" t="s">
        <v>243</v>
      </c>
      <c r="E72" s="124">
        <v>121064</v>
      </c>
      <c r="F72" s="124">
        <v>91898</v>
      </c>
      <c r="G72" s="124">
        <v>87592</v>
      </c>
      <c r="H72" s="124">
        <v>77948</v>
      </c>
      <c r="I72" s="124">
        <v>69729</v>
      </c>
      <c r="J72" s="124">
        <v>60136</v>
      </c>
      <c r="K72" s="206">
        <v>508367</v>
      </c>
      <c r="M72" s="449"/>
      <c r="N72" s="449"/>
      <c r="O72" s="205" t="s">
        <v>243</v>
      </c>
      <c r="P72" s="124">
        <v>122804</v>
      </c>
      <c r="Q72" s="124">
        <v>101010</v>
      </c>
      <c r="R72" s="124">
        <v>95619</v>
      </c>
      <c r="S72" s="124">
        <v>88351</v>
      </c>
      <c r="T72" s="124">
        <v>79055</v>
      </c>
      <c r="U72" s="124">
        <v>70468</v>
      </c>
      <c r="V72" s="206">
        <v>557307</v>
      </c>
      <c r="X72" s="449"/>
      <c r="Y72" s="449"/>
      <c r="Z72" s="205" t="s">
        <v>243</v>
      </c>
      <c r="AA72" s="125">
        <f>AA73-AA71</f>
        <v>122919</v>
      </c>
      <c r="AB72" s="125">
        <f t="shared" ref="AB72" si="108">AB73-AB71</f>
        <v>109187</v>
      </c>
      <c r="AC72" s="125">
        <f t="shared" ref="AC72" si="109">AC73-AC71</f>
        <v>102269</v>
      </c>
      <c r="AD72" s="125">
        <f t="shared" ref="AD72" si="110">AD73-AD71</f>
        <v>100272</v>
      </c>
      <c r="AE72" s="125">
        <f t="shared" ref="AE72" si="111">AE73-AE71</f>
        <v>96072</v>
      </c>
      <c r="AF72" s="125">
        <f t="shared" ref="AF72" si="112">AF73-AF71</f>
        <v>84862</v>
      </c>
      <c r="AG72" s="206">
        <f t="shared" si="107"/>
        <v>615581</v>
      </c>
    </row>
    <row r="73" spans="2:33" ht="15" thickBot="1" x14ac:dyDescent="0.4">
      <c r="B73" s="450"/>
      <c r="C73" s="450"/>
      <c r="D73" s="204" t="s">
        <v>132</v>
      </c>
      <c r="E73" s="207">
        <v>247039</v>
      </c>
      <c r="F73" s="207">
        <v>186887</v>
      </c>
      <c r="G73" s="207">
        <v>177421</v>
      </c>
      <c r="H73" s="207">
        <v>159905</v>
      </c>
      <c r="I73" s="207">
        <v>142122</v>
      </c>
      <c r="J73" s="207">
        <v>122969</v>
      </c>
      <c r="K73" s="207">
        <v>1036343</v>
      </c>
      <c r="M73" s="450"/>
      <c r="N73" s="450"/>
      <c r="O73" s="204" t="s">
        <v>132</v>
      </c>
      <c r="P73" s="207">
        <v>251196</v>
      </c>
      <c r="Q73" s="207">
        <v>205290</v>
      </c>
      <c r="R73" s="207">
        <v>193251</v>
      </c>
      <c r="S73" s="207">
        <v>177960</v>
      </c>
      <c r="T73" s="207">
        <v>160566</v>
      </c>
      <c r="U73" s="207">
        <v>142452</v>
      </c>
      <c r="V73" s="207">
        <v>1130715</v>
      </c>
      <c r="X73" s="450"/>
      <c r="Y73" s="450"/>
      <c r="Z73" s="204" t="s">
        <v>132</v>
      </c>
      <c r="AA73" s="207">
        <v>255423</v>
      </c>
      <c r="AB73" s="207">
        <v>225505</v>
      </c>
      <c r="AC73" s="207">
        <v>210493</v>
      </c>
      <c r="AD73" s="207">
        <v>198054</v>
      </c>
      <c r="AE73" s="207">
        <v>181404</v>
      </c>
      <c r="AF73" s="207">
        <v>165022</v>
      </c>
      <c r="AG73" s="206">
        <f t="shared" si="107"/>
        <v>1235901</v>
      </c>
    </row>
    <row r="74" spans="2:33" ht="15" thickBot="1" x14ac:dyDescent="0.4">
      <c r="B74" s="448">
        <v>24</v>
      </c>
      <c r="C74" s="448" t="s">
        <v>222</v>
      </c>
      <c r="D74" s="205" t="s">
        <v>242</v>
      </c>
      <c r="E74" s="124">
        <v>58591</v>
      </c>
      <c r="F74" s="124">
        <v>43076</v>
      </c>
      <c r="G74" s="124">
        <v>39648</v>
      </c>
      <c r="H74" s="124">
        <v>34309</v>
      </c>
      <c r="I74" s="124">
        <v>30290</v>
      </c>
      <c r="J74" s="124">
        <v>24397</v>
      </c>
      <c r="K74" s="206">
        <v>230311</v>
      </c>
      <c r="M74" s="448">
        <v>24</v>
      </c>
      <c r="N74" s="448" t="s">
        <v>222</v>
      </c>
      <c r="O74" s="205" t="s">
        <v>242</v>
      </c>
      <c r="P74" s="124">
        <v>56166</v>
      </c>
      <c r="Q74" s="124">
        <v>45780</v>
      </c>
      <c r="R74" s="124">
        <v>42090</v>
      </c>
      <c r="S74" s="124">
        <v>38240</v>
      </c>
      <c r="T74" s="124">
        <v>33581</v>
      </c>
      <c r="U74" s="124">
        <v>28130</v>
      </c>
      <c r="V74" s="206">
        <v>243987</v>
      </c>
      <c r="X74" s="448">
        <v>24</v>
      </c>
      <c r="Y74" s="448" t="s">
        <v>222</v>
      </c>
      <c r="Z74" s="205" t="s">
        <v>242</v>
      </c>
      <c r="AA74" s="124">
        <v>54680</v>
      </c>
      <c r="AB74" s="124">
        <v>51623</v>
      </c>
      <c r="AC74" s="124">
        <v>42982</v>
      </c>
      <c r="AD74" s="124">
        <v>38065</v>
      </c>
      <c r="AE74" s="124">
        <v>32399</v>
      </c>
      <c r="AF74" s="124">
        <v>26169</v>
      </c>
      <c r="AG74" s="206">
        <f t="shared" si="107"/>
        <v>245918</v>
      </c>
    </row>
    <row r="75" spans="2:33" ht="15" thickBot="1" x14ac:dyDescent="0.4">
      <c r="B75" s="449"/>
      <c r="C75" s="449"/>
      <c r="D75" s="205" t="s">
        <v>243</v>
      </c>
      <c r="E75" s="124">
        <v>55559</v>
      </c>
      <c r="F75" s="124">
        <v>40499</v>
      </c>
      <c r="G75" s="124">
        <v>37860</v>
      </c>
      <c r="H75" s="124">
        <v>32131</v>
      </c>
      <c r="I75" s="124">
        <v>27563</v>
      </c>
      <c r="J75" s="124">
        <v>21328</v>
      </c>
      <c r="K75" s="206">
        <v>214940</v>
      </c>
      <c r="M75" s="449"/>
      <c r="N75" s="449"/>
      <c r="O75" s="205" t="s">
        <v>243</v>
      </c>
      <c r="P75" s="124">
        <v>53143</v>
      </c>
      <c r="Q75" s="124">
        <v>44984</v>
      </c>
      <c r="R75" s="124">
        <v>39749</v>
      </c>
      <c r="S75" s="124">
        <v>36006</v>
      </c>
      <c r="T75" s="124">
        <v>31409</v>
      </c>
      <c r="U75" s="124">
        <v>25325</v>
      </c>
      <c r="V75" s="206">
        <v>230616</v>
      </c>
      <c r="X75" s="449"/>
      <c r="Y75" s="449"/>
      <c r="Z75" s="205" t="s">
        <v>243</v>
      </c>
      <c r="AA75" s="125">
        <f>AA76-AA74</f>
        <v>52347</v>
      </c>
      <c r="AB75" s="125">
        <f t="shared" ref="AB75" si="113">AB76-AB74</f>
        <v>49570</v>
      </c>
      <c r="AC75" s="125">
        <f t="shared" ref="AC75" si="114">AC76-AC74</f>
        <v>41959</v>
      </c>
      <c r="AD75" s="125">
        <f t="shared" ref="AD75" si="115">AD76-AD74</f>
        <v>35532</v>
      </c>
      <c r="AE75" s="125">
        <f t="shared" ref="AE75" si="116">AE76-AE74</f>
        <v>30167</v>
      </c>
      <c r="AF75" s="125">
        <f t="shared" ref="AF75" si="117">AF76-AF74</f>
        <v>24269</v>
      </c>
      <c r="AG75" s="206">
        <f t="shared" si="107"/>
        <v>233844</v>
      </c>
    </row>
    <row r="76" spans="2:33" ht="15" thickBot="1" x14ac:dyDescent="0.4">
      <c r="B76" s="450"/>
      <c r="C76" s="450"/>
      <c r="D76" s="204" t="s">
        <v>132</v>
      </c>
      <c r="E76" s="207">
        <v>114150</v>
      </c>
      <c r="F76" s="207">
        <v>83575</v>
      </c>
      <c r="G76" s="207">
        <v>77508</v>
      </c>
      <c r="H76" s="207">
        <v>66440</v>
      </c>
      <c r="I76" s="207">
        <v>57853</v>
      </c>
      <c r="J76" s="207">
        <v>45725</v>
      </c>
      <c r="K76" s="207">
        <v>445251</v>
      </c>
      <c r="M76" s="450"/>
      <c r="N76" s="450"/>
      <c r="O76" s="204" t="s">
        <v>132</v>
      </c>
      <c r="P76" s="207">
        <v>109309</v>
      </c>
      <c r="Q76" s="207">
        <v>90764</v>
      </c>
      <c r="R76" s="207">
        <v>81839</v>
      </c>
      <c r="S76" s="207">
        <v>74246</v>
      </c>
      <c r="T76" s="207">
        <v>64990</v>
      </c>
      <c r="U76" s="207">
        <v>53455</v>
      </c>
      <c r="V76" s="207">
        <v>474603</v>
      </c>
      <c r="X76" s="450"/>
      <c r="Y76" s="450"/>
      <c r="Z76" s="204" t="s">
        <v>132</v>
      </c>
      <c r="AA76" s="207">
        <v>107027</v>
      </c>
      <c r="AB76" s="207">
        <v>101193</v>
      </c>
      <c r="AC76" s="207">
        <v>84941</v>
      </c>
      <c r="AD76" s="207">
        <v>73597</v>
      </c>
      <c r="AE76" s="207">
        <v>62566</v>
      </c>
      <c r="AF76" s="207">
        <v>50438</v>
      </c>
      <c r="AG76" s="206">
        <f t="shared" si="107"/>
        <v>479762</v>
      </c>
    </row>
    <row r="77" spans="2:33" ht="15" thickBot="1" x14ac:dyDescent="0.4">
      <c r="B77" s="448">
        <v>25</v>
      </c>
      <c r="C77" s="448" t="s">
        <v>223</v>
      </c>
      <c r="D77" s="205" t="s">
        <v>242</v>
      </c>
      <c r="E77" s="124">
        <v>95599</v>
      </c>
      <c r="F77" s="124">
        <v>61628</v>
      </c>
      <c r="G77" s="124">
        <v>52248</v>
      </c>
      <c r="H77" s="124">
        <v>44395</v>
      </c>
      <c r="I77" s="124">
        <v>38177</v>
      </c>
      <c r="J77" s="124">
        <v>29688</v>
      </c>
      <c r="K77" s="206">
        <v>321735</v>
      </c>
      <c r="M77" s="448">
        <v>25</v>
      </c>
      <c r="N77" s="448" t="s">
        <v>223</v>
      </c>
      <c r="O77" s="205" t="s">
        <v>242</v>
      </c>
      <c r="P77" s="124">
        <v>90135</v>
      </c>
      <c r="Q77" s="124">
        <v>67365</v>
      </c>
      <c r="R77" s="124">
        <v>56732</v>
      </c>
      <c r="S77" s="124">
        <v>48865</v>
      </c>
      <c r="T77" s="124">
        <v>41846</v>
      </c>
      <c r="U77" s="124">
        <v>33188</v>
      </c>
      <c r="V77" s="206">
        <v>338131</v>
      </c>
      <c r="X77" s="448">
        <v>25</v>
      </c>
      <c r="Y77" s="448" t="s">
        <v>223</v>
      </c>
      <c r="Z77" s="205" t="s">
        <v>242</v>
      </c>
      <c r="AA77" s="124">
        <v>101066</v>
      </c>
      <c r="AB77" s="124">
        <v>73293</v>
      </c>
      <c r="AC77" s="124">
        <v>62032</v>
      </c>
      <c r="AD77" s="124">
        <v>55851</v>
      </c>
      <c r="AE77" s="124">
        <v>49251</v>
      </c>
      <c r="AF77" s="124">
        <v>36575</v>
      </c>
      <c r="AG77" s="206">
        <f t="shared" si="107"/>
        <v>378068</v>
      </c>
    </row>
    <row r="78" spans="2:33" ht="15" thickBot="1" x14ac:dyDescent="0.4">
      <c r="B78" s="449"/>
      <c r="C78" s="449"/>
      <c r="D78" s="205" t="s">
        <v>243</v>
      </c>
      <c r="E78" s="124">
        <v>85285</v>
      </c>
      <c r="F78" s="124">
        <v>54447</v>
      </c>
      <c r="G78" s="124">
        <v>44637</v>
      </c>
      <c r="H78" s="124">
        <v>37541</v>
      </c>
      <c r="I78" s="124">
        <v>31644</v>
      </c>
      <c r="J78" s="124">
        <v>22077</v>
      </c>
      <c r="K78" s="206">
        <v>275631</v>
      </c>
      <c r="M78" s="449"/>
      <c r="N78" s="449"/>
      <c r="O78" s="205" t="s">
        <v>243</v>
      </c>
      <c r="P78" s="124">
        <v>81615</v>
      </c>
      <c r="Q78" s="124">
        <v>61641</v>
      </c>
      <c r="R78" s="124">
        <v>50167</v>
      </c>
      <c r="S78" s="124">
        <v>41984</v>
      </c>
      <c r="T78" s="124">
        <v>35466</v>
      </c>
      <c r="U78" s="124">
        <v>26119</v>
      </c>
      <c r="V78" s="206">
        <v>296992</v>
      </c>
      <c r="X78" s="449"/>
      <c r="Y78" s="449"/>
      <c r="Z78" s="205" t="s">
        <v>243</v>
      </c>
      <c r="AA78" s="125">
        <f>AA79-AA77</f>
        <v>93353</v>
      </c>
      <c r="AB78" s="125">
        <f t="shared" ref="AB78" si="118">AB79-AB77</f>
        <v>66312</v>
      </c>
      <c r="AC78" s="125">
        <f t="shared" ref="AC78" si="119">AC79-AC77</f>
        <v>55357</v>
      </c>
      <c r="AD78" s="125">
        <f t="shared" ref="AD78" si="120">AD79-AD77</f>
        <v>47205</v>
      </c>
      <c r="AE78" s="125">
        <f t="shared" ref="AE78" si="121">AE79-AE77</f>
        <v>40712</v>
      </c>
      <c r="AF78" s="125">
        <f t="shared" ref="AF78" si="122">AF79-AF77</f>
        <v>30767</v>
      </c>
      <c r="AG78" s="206">
        <f t="shared" si="107"/>
        <v>333706</v>
      </c>
    </row>
    <row r="79" spans="2:33" ht="15" thickBot="1" x14ac:dyDescent="0.4">
      <c r="B79" s="450"/>
      <c r="C79" s="450"/>
      <c r="D79" s="204" t="s">
        <v>132</v>
      </c>
      <c r="E79" s="207">
        <v>180884</v>
      </c>
      <c r="F79" s="207">
        <v>116075</v>
      </c>
      <c r="G79" s="207">
        <v>96885</v>
      </c>
      <c r="H79" s="207">
        <v>81936</v>
      </c>
      <c r="I79" s="207">
        <v>69821</v>
      </c>
      <c r="J79" s="207">
        <v>51765</v>
      </c>
      <c r="K79" s="207">
        <v>597366</v>
      </c>
      <c r="M79" s="450"/>
      <c r="N79" s="450"/>
      <c r="O79" s="204" t="s">
        <v>132</v>
      </c>
      <c r="P79" s="207">
        <v>171750</v>
      </c>
      <c r="Q79" s="207">
        <v>129006</v>
      </c>
      <c r="R79" s="207">
        <v>106899</v>
      </c>
      <c r="S79" s="207">
        <v>90849</v>
      </c>
      <c r="T79" s="207">
        <v>77312</v>
      </c>
      <c r="U79" s="207">
        <v>59307</v>
      </c>
      <c r="V79" s="207">
        <v>635123</v>
      </c>
      <c r="X79" s="450"/>
      <c r="Y79" s="450"/>
      <c r="Z79" s="204" t="s">
        <v>132</v>
      </c>
      <c r="AA79" s="207">
        <v>194419</v>
      </c>
      <c r="AB79" s="207">
        <v>139605</v>
      </c>
      <c r="AC79" s="207">
        <v>117389</v>
      </c>
      <c r="AD79" s="207">
        <v>103056</v>
      </c>
      <c r="AE79" s="207">
        <v>89963</v>
      </c>
      <c r="AF79" s="207">
        <v>67342</v>
      </c>
      <c r="AG79" s="206">
        <f t="shared" si="107"/>
        <v>711774</v>
      </c>
    </row>
    <row r="80" spans="2:33" ht="15" thickBot="1" x14ac:dyDescent="0.4">
      <c r="B80" s="448">
        <v>26</v>
      </c>
      <c r="C80" s="448" t="s">
        <v>224</v>
      </c>
      <c r="D80" s="205" t="s">
        <v>242</v>
      </c>
      <c r="E80" s="124">
        <v>108097</v>
      </c>
      <c r="F80" s="124">
        <v>75501</v>
      </c>
      <c r="G80" s="124">
        <v>66244</v>
      </c>
      <c r="H80" s="124">
        <v>60012</v>
      </c>
      <c r="I80" s="124">
        <v>53270</v>
      </c>
      <c r="J80" s="124">
        <v>43496</v>
      </c>
      <c r="K80" s="206">
        <v>406620</v>
      </c>
      <c r="M80" s="448">
        <v>26</v>
      </c>
      <c r="N80" s="448" t="s">
        <v>224</v>
      </c>
      <c r="O80" s="205" t="s">
        <v>242</v>
      </c>
      <c r="P80" s="124">
        <v>112035</v>
      </c>
      <c r="Q80" s="124">
        <v>110013</v>
      </c>
      <c r="R80" s="124">
        <v>74946</v>
      </c>
      <c r="S80" s="124">
        <v>68533</v>
      </c>
      <c r="T80" s="124">
        <v>63138</v>
      </c>
      <c r="U80" s="124">
        <v>49169</v>
      </c>
      <c r="V80" s="206">
        <v>477834</v>
      </c>
      <c r="X80" s="448">
        <v>26</v>
      </c>
      <c r="Y80" s="448" t="s">
        <v>224</v>
      </c>
      <c r="Z80" s="205" t="s">
        <v>242</v>
      </c>
      <c r="AA80" s="124">
        <v>113885</v>
      </c>
      <c r="AB80" s="124">
        <v>100843</v>
      </c>
      <c r="AC80" s="124">
        <v>73851</v>
      </c>
      <c r="AD80" s="124">
        <v>67854</v>
      </c>
      <c r="AE80" s="124">
        <v>59504</v>
      </c>
      <c r="AF80" s="124">
        <v>47019</v>
      </c>
      <c r="AG80" s="206">
        <f t="shared" si="107"/>
        <v>462956</v>
      </c>
    </row>
    <row r="81" spans="2:33" ht="15" thickBot="1" x14ac:dyDescent="0.4">
      <c r="B81" s="449"/>
      <c r="C81" s="449"/>
      <c r="D81" s="205" t="s">
        <v>243</v>
      </c>
      <c r="E81" s="124">
        <v>90685</v>
      </c>
      <c r="F81" s="124">
        <v>62419</v>
      </c>
      <c r="G81" s="124">
        <v>54787</v>
      </c>
      <c r="H81" s="124">
        <v>48902</v>
      </c>
      <c r="I81" s="124">
        <v>41718</v>
      </c>
      <c r="J81" s="124">
        <v>30985</v>
      </c>
      <c r="K81" s="206">
        <v>329496</v>
      </c>
      <c r="M81" s="449"/>
      <c r="N81" s="449"/>
      <c r="O81" s="205" t="s">
        <v>243</v>
      </c>
      <c r="P81" s="124">
        <v>94151</v>
      </c>
      <c r="Q81" s="124">
        <v>95060</v>
      </c>
      <c r="R81" s="124">
        <v>64068</v>
      </c>
      <c r="S81" s="124">
        <v>56776</v>
      </c>
      <c r="T81" s="124">
        <v>48248</v>
      </c>
      <c r="U81" s="124">
        <v>36204</v>
      </c>
      <c r="V81" s="206">
        <v>394507</v>
      </c>
      <c r="X81" s="449"/>
      <c r="Y81" s="449"/>
      <c r="Z81" s="205" t="s">
        <v>243</v>
      </c>
      <c r="AA81" s="125">
        <f>AA82-AA80</f>
        <v>109425</v>
      </c>
      <c r="AB81" s="125">
        <f t="shared" ref="AB81" si="123">AB82-AB80</f>
        <v>91021</v>
      </c>
      <c r="AC81" s="125">
        <f t="shared" ref="AC81" si="124">AC82-AC80</f>
        <v>75770</v>
      </c>
      <c r="AD81" s="125">
        <f t="shared" ref="AD81" si="125">AD82-AD80</f>
        <v>71689</v>
      </c>
      <c r="AE81" s="125">
        <f t="shared" ref="AE81" si="126">AE82-AE80</f>
        <v>66445</v>
      </c>
      <c r="AF81" s="125">
        <f t="shared" ref="AF81" si="127">AF82-AF80</f>
        <v>49897</v>
      </c>
      <c r="AG81" s="206">
        <f t="shared" si="107"/>
        <v>464247</v>
      </c>
    </row>
    <row r="82" spans="2:33" ht="15" thickBot="1" x14ac:dyDescent="0.4">
      <c r="B82" s="450"/>
      <c r="C82" s="450"/>
      <c r="D82" s="204" t="s">
        <v>132</v>
      </c>
      <c r="E82" s="207">
        <v>198782</v>
      </c>
      <c r="F82" s="207">
        <v>137920</v>
      </c>
      <c r="G82" s="207">
        <v>121031</v>
      </c>
      <c r="H82" s="207">
        <v>108914</v>
      </c>
      <c r="I82" s="207">
        <v>94988</v>
      </c>
      <c r="J82" s="207">
        <v>74481</v>
      </c>
      <c r="K82" s="207">
        <v>736116</v>
      </c>
      <c r="M82" s="450"/>
      <c r="N82" s="450"/>
      <c r="O82" s="204" t="s">
        <v>132</v>
      </c>
      <c r="P82" s="207">
        <v>206186</v>
      </c>
      <c r="Q82" s="207">
        <v>205073</v>
      </c>
      <c r="R82" s="207">
        <v>139014</v>
      </c>
      <c r="S82" s="207">
        <v>125309</v>
      </c>
      <c r="T82" s="207">
        <v>111386</v>
      </c>
      <c r="U82" s="207">
        <v>85373</v>
      </c>
      <c r="V82" s="207">
        <v>872341</v>
      </c>
      <c r="X82" s="450"/>
      <c r="Y82" s="450"/>
      <c r="Z82" s="204" t="s">
        <v>132</v>
      </c>
      <c r="AA82" s="207">
        <v>223310</v>
      </c>
      <c r="AB82" s="207">
        <v>191864</v>
      </c>
      <c r="AC82" s="207">
        <v>149621</v>
      </c>
      <c r="AD82" s="207">
        <v>139543</v>
      </c>
      <c r="AE82" s="207">
        <v>125949</v>
      </c>
      <c r="AF82" s="207">
        <v>96916</v>
      </c>
      <c r="AG82" s="206">
        <f t="shared" si="107"/>
        <v>927203</v>
      </c>
    </row>
    <row r="83" spans="2:33" ht="15" thickBot="1" x14ac:dyDescent="0.4">
      <c r="B83" s="442" t="s">
        <v>137</v>
      </c>
      <c r="C83" s="443"/>
      <c r="D83" s="444"/>
      <c r="E83" s="208">
        <v>2525750</v>
      </c>
      <c r="F83" s="208">
        <v>1807827</v>
      </c>
      <c r="G83" s="208">
        <v>1628958</v>
      </c>
      <c r="H83" s="208">
        <v>1451242</v>
      </c>
      <c r="I83" s="208">
        <v>1274295</v>
      </c>
      <c r="J83" s="208">
        <v>1034371</v>
      </c>
      <c r="K83" s="208">
        <v>9722443</v>
      </c>
      <c r="M83" s="442" t="s">
        <v>137</v>
      </c>
      <c r="N83" s="443"/>
      <c r="O83" s="444"/>
      <c r="P83" s="208">
        <v>2488022</v>
      </c>
      <c r="Q83" s="208">
        <v>2081472</v>
      </c>
      <c r="R83" s="208">
        <v>1746553</v>
      </c>
      <c r="S83" s="208">
        <v>1564934</v>
      </c>
      <c r="T83" s="208">
        <v>1381773</v>
      </c>
      <c r="U83" s="208">
        <v>1132430</v>
      </c>
      <c r="V83" s="208">
        <v>10395184</v>
      </c>
      <c r="X83" s="442" t="s">
        <v>137</v>
      </c>
      <c r="Y83" s="443"/>
      <c r="Z83" s="444"/>
      <c r="AA83" s="208">
        <f>AA5+AA8+AA11+AA14+AA17+AA20+AA23+AA26+AA29+AA32+AA35+AA38+AA41+AA44+AA47+AA50+AA53+AA56+AA59+AA62+AA65+AA68+AA71+AA74+AA77+AA80</f>
        <v>2451550</v>
      </c>
      <c r="AB83" s="208">
        <f t="shared" ref="AB83:AG83" si="128">AB5+AB8+AB11+AB14+AB17+AB20+AB23+AB26+AB29+AB32+AB35+AB38+AB41+AB44+AB47+AB50+AB53+AB56+AB59+AB62+AB65+AB68+AB71+AB74+AB77+AB80</f>
        <v>2301358</v>
      </c>
      <c r="AC83" s="208">
        <f t="shared" si="128"/>
        <v>1887588</v>
      </c>
      <c r="AD83" s="208">
        <f t="shared" si="128"/>
        <v>1688804</v>
      </c>
      <c r="AE83" s="208">
        <f t="shared" si="128"/>
        <v>1490219</v>
      </c>
      <c r="AF83" s="208">
        <f t="shared" si="128"/>
        <v>1208843</v>
      </c>
      <c r="AG83" s="208">
        <f t="shared" si="128"/>
        <v>11028362</v>
      </c>
    </row>
    <row r="84" spans="2:33" ht="15" thickBot="1" x14ac:dyDescent="0.4">
      <c r="B84" s="442" t="s">
        <v>138</v>
      </c>
      <c r="C84" s="443"/>
      <c r="D84" s="444"/>
      <c r="E84" s="208">
        <v>2359127</v>
      </c>
      <c r="F84" s="208">
        <v>1696411</v>
      </c>
      <c r="G84" s="208">
        <v>1527615</v>
      </c>
      <c r="H84" s="208">
        <v>1359416</v>
      </c>
      <c r="I84" s="208">
        <v>1186127</v>
      </c>
      <c r="J84" s="208">
        <v>937881</v>
      </c>
      <c r="K84" s="208">
        <v>9066577</v>
      </c>
      <c r="M84" s="442" t="s">
        <v>138</v>
      </c>
      <c r="N84" s="443"/>
      <c r="O84" s="444"/>
      <c r="P84" s="208">
        <v>2338146</v>
      </c>
      <c r="Q84" s="208">
        <v>1964926</v>
      </c>
      <c r="R84" s="208">
        <v>1660797</v>
      </c>
      <c r="S84" s="208">
        <v>1477834</v>
      </c>
      <c r="T84" s="208">
        <v>1288142</v>
      </c>
      <c r="U84" s="208">
        <v>1044246</v>
      </c>
      <c r="V84" s="208">
        <v>9774091</v>
      </c>
      <c r="X84" s="442" t="s">
        <v>138</v>
      </c>
      <c r="Y84" s="443"/>
      <c r="Z84" s="444"/>
      <c r="AA84" s="208">
        <f t="shared" ref="AA84:AG85" si="129">AA6+AA9+AA12+AA15+AA18+AA21+AA24+AA27+AA30+AA33+AA36+AA39+AA42+AA45+AA48+AA51+AA54+AA57+AA60+AA63+AA66+AA69+AA72+AA75+AA78+AA81</f>
        <v>2404922</v>
      </c>
      <c r="AB84" s="208">
        <f t="shared" si="129"/>
        <v>2485040</v>
      </c>
      <c r="AC84" s="208">
        <f t="shared" si="129"/>
        <v>1818436</v>
      </c>
      <c r="AD84" s="208">
        <f t="shared" si="129"/>
        <v>1644975</v>
      </c>
      <c r="AE84" s="208">
        <f t="shared" si="129"/>
        <v>1440456</v>
      </c>
      <c r="AF84" s="208">
        <f t="shared" si="129"/>
        <v>1206910</v>
      </c>
      <c r="AG84" s="208">
        <f t="shared" si="129"/>
        <v>11000739</v>
      </c>
    </row>
    <row r="85" spans="2:33" ht="15" thickBot="1" x14ac:dyDescent="0.4">
      <c r="B85" s="445" t="s">
        <v>244</v>
      </c>
      <c r="C85" s="446"/>
      <c r="D85" s="447"/>
      <c r="E85" s="209">
        <v>4884877</v>
      </c>
      <c r="F85" s="209">
        <v>3504238</v>
      </c>
      <c r="G85" s="209">
        <v>3156573</v>
      </c>
      <c r="H85" s="209">
        <v>2810658</v>
      </c>
      <c r="I85" s="209">
        <v>2460422</v>
      </c>
      <c r="J85" s="209">
        <v>1972252</v>
      </c>
      <c r="K85" s="207">
        <v>18789020</v>
      </c>
      <c r="M85" s="445" t="s">
        <v>244</v>
      </c>
      <c r="N85" s="446"/>
      <c r="O85" s="447"/>
      <c r="P85" s="209">
        <v>4826168</v>
      </c>
      <c r="Q85" s="209">
        <v>4046398</v>
      </c>
      <c r="R85" s="209">
        <v>3407350</v>
      </c>
      <c r="S85" s="209">
        <v>3042768</v>
      </c>
      <c r="T85" s="209">
        <v>2669915</v>
      </c>
      <c r="U85" s="209">
        <v>2176676</v>
      </c>
      <c r="V85" s="207">
        <v>20169275</v>
      </c>
      <c r="X85" s="445" t="s">
        <v>244</v>
      </c>
      <c r="Y85" s="446"/>
      <c r="Z85" s="447"/>
      <c r="AA85" s="208">
        <f t="shared" si="129"/>
        <v>4856472</v>
      </c>
      <c r="AB85" s="208">
        <f t="shared" si="129"/>
        <v>4786398</v>
      </c>
      <c r="AC85" s="208">
        <f t="shared" si="129"/>
        <v>3706024</v>
      </c>
      <c r="AD85" s="208">
        <f t="shared" si="129"/>
        <v>3333779</v>
      </c>
      <c r="AE85" s="208">
        <f t="shared" si="129"/>
        <v>2930675</v>
      </c>
      <c r="AF85" s="208">
        <f t="shared" si="129"/>
        <v>2415753</v>
      </c>
      <c r="AG85" s="208">
        <f>AG7+AG10+AG13+AG16+AG19+AG22+AG25+AG28+AG31+AG34+AG37+AG40+AG43+AG46+AG49+AG52+AG55+AG58+AG61+AG64+AG67+AG70+AG73+AG76+AG79+AG82</f>
        <v>22029101</v>
      </c>
    </row>
    <row r="88" spans="2:33" ht="15" thickBot="1" x14ac:dyDescent="0.4">
      <c r="X88" s="202" t="s">
        <v>230</v>
      </c>
      <c r="Y88" s="203"/>
      <c r="Z88" s="203"/>
      <c r="AA88" s="203"/>
      <c r="AB88" s="203"/>
      <c r="AC88" s="203"/>
      <c r="AD88" s="203"/>
      <c r="AE88" s="203"/>
      <c r="AF88" s="203"/>
      <c r="AG88" s="203"/>
    </row>
    <row r="89" spans="2:33" ht="15" thickBot="1" x14ac:dyDescent="0.4">
      <c r="X89" s="456" t="s">
        <v>231</v>
      </c>
      <c r="Y89" s="456" t="s">
        <v>232</v>
      </c>
      <c r="Z89" s="456" t="s">
        <v>116</v>
      </c>
      <c r="AA89" s="451" t="s">
        <v>233</v>
      </c>
      <c r="AB89" s="452"/>
      <c r="AC89" s="452"/>
      <c r="AD89" s="452"/>
      <c r="AE89" s="452"/>
      <c r="AF89" s="453"/>
      <c r="AG89" s="454" t="s">
        <v>234</v>
      </c>
    </row>
    <row r="90" spans="2:33" ht="15" thickBot="1" x14ac:dyDescent="0.4">
      <c r="X90" s="457"/>
      <c r="Y90" s="457"/>
      <c r="Z90" s="457"/>
      <c r="AA90" s="204" t="s">
        <v>236</v>
      </c>
      <c r="AB90" s="204" t="s">
        <v>237</v>
      </c>
      <c r="AC90" s="204" t="s">
        <v>238</v>
      </c>
      <c r="AD90" s="204" t="s">
        <v>239</v>
      </c>
      <c r="AE90" s="204" t="s">
        <v>240</v>
      </c>
      <c r="AF90" s="204" t="s">
        <v>241</v>
      </c>
      <c r="AG90" s="455"/>
    </row>
    <row r="91" spans="2:33" ht="15" thickBot="1" x14ac:dyDescent="0.4">
      <c r="X91" s="448">
        <v>1</v>
      </c>
      <c r="Y91" s="448" t="s">
        <v>199</v>
      </c>
      <c r="Z91" s="205" t="s">
        <v>242</v>
      </c>
      <c r="AA91" s="124">
        <v>152562</v>
      </c>
      <c r="AB91" s="124">
        <v>139933</v>
      </c>
      <c r="AC91" s="124">
        <v>126132</v>
      </c>
      <c r="AD91" s="124">
        <v>119987</v>
      </c>
      <c r="AE91" s="124">
        <v>110375</v>
      </c>
      <c r="AF91" s="124">
        <v>101660</v>
      </c>
      <c r="AG91" s="206">
        <v>750649</v>
      </c>
    </row>
    <row r="92" spans="2:33" ht="15" thickBot="1" x14ac:dyDescent="0.4">
      <c r="X92" s="449"/>
      <c r="Y92" s="449"/>
      <c r="Z92" s="205" t="s">
        <v>243</v>
      </c>
      <c r="AA92" s="124">
        <v>153850</v>
      </c>
      <c r="AB92" s="124">
        <v>141518</v>
      </c>
      <c r="AC92" s="124">
        <v>128840</v>
      </c>
      <c r="AD92" s="124">
        <v>125378</v>
      </c>
      <c r="AE92" s="124">
        <v>111209</v>
      </c>
      <c r="AF92" s="124">
        <v>105270</v>
      </c>
      <c r="AG92" s="206">
        <v>766065</v>
      </c>
    </row>
    <row r="93" spans="2:33" ht="15" thickBot="1" x14ac:dyDescent="0.4">
      <c r="X93" s="450"/>
      <c r="Y93" s="450"/>
      <c r="Z93" s="204" t="s">
        <v>132</v>
      </c>
      <c r="AA93" s="207">
        <v>306412</v>
      </c>
      <c r="AB93" s="207">
        <v>281451</v>
      </c>
      <c r="AC93" s="207">
        <v>254972</v>
      </c>
      <c r="AD93" s="207">
        <v>245365</v>
      </c>
      <c r="AE93" s="207">
        <v>221584</v>
      </c>
      <c r="AF93" s="207">
        <v>206930</v>
      </c>
      <c r="AG93" s="207">
        <v>1516714</v>
      </c>
    </row>
    <row r="94" spans="2:33" ht="15" thickBot="1" x14ac:dyDescent="0.4">
      <c r="X94" s="448">
        <v>2</v>
      </c>
      <c r="Y94" s="448" t="s">
        <v>200</v>
      </c>
      <c r="Z94" s="205" t="s">
        <v>242</v>
      </c>
      <c r="AA94" s="124">
        <v>85591</v>
      </c>
      <c r="AB94" s="124">
        <v>102259</v>
      </c>
      <c r="AC94" s="124">
        <v>85224</v>
      </c>
      <c r="AD94" s="124">
        <v>78850</v>
      </c>
      <c r="AE94" s="124">
        <v>71159</v>
      </c>
      <c r="AF94" s="124">
        <v>59609</v>
      </c>
      <c r="AG94" s="206">
        <v>482692</v>
      </c>
    </row>
    <row r="95" spans="2:33" ht="15" thickBot="1" x14ac:dyDescent="0.4">
      <c r="X95" s="449"/>
      <c r="Y95" s="449"/>
      <c r="Z95" s="205" t="s">
        <v>243</v>
      </c>
      <c r="AA95" s="124">
        <v>85039</v>
      </c>
      <c r="AB95" s="124">
        <v>98557</v>
      </c>
      <c r="AC95" s="124">
        <v>83422</v>
      </c>
      <c r="AD95" s="124">
        <v>77013</v>
      </c>
      <c r="AE95" s="124">
        <v>69967</v>
      </c>
      <c r="AF95" s="124">
        <v>56354</v>
      </c>
      <c r="AG95" s="206">
        <v>470352</v>
      </c>
    </row>
    <row r="96" spans="2:33" ht="15" thickBot="1" x14ac:dyDescent="0.4">
      <c r="X96" s="450"/>
      <c r="Y96" s="450"/>
      <c r="Z96" s="204" t="s">
        <v>132</v>
      </c>
      <c r="AA96" s="207">
        <v>170630</v>
      </c>
      <c r="AB96" s="207">
        <v>200816</v>
      </c>
      <c r="AC96" s="207">
        <v>168646</v>
      </c>
      <c r="AD96" s="207">
        <v>155863</v>
      </c>
      <c r="AE96" s="207">
        <v>141126</v>
      </c>
      <c r="AF96" s="207">
        <v>115963</v>
      </c>
      <c r="AG96" s="207">
        <v>953044</v>
      </c>
    </row>
    <row r="97" spans="24:33" ht="15" thickBot="1" x14ac:dyDescent="0.4">
      <c r="X97" s="448">
        <v>3</v>
      </c>
      <c r="Y97" s="448" t="s">
        <v>201</v>
      </c>
      <c r="Z97" s="205" t="s">
        <v>242</v>
      </c>
      <c r="AA97" s="124">
        <v>59700</v>
      </c>
      <c r="AB97" s="124">
        <v>51404</v>
      </c>
      <c r="AC97" s="124">
        <v>43751</v>
      </c>
      <c r="AD97" s="124">
        <v>40751</v>
      </c>
      <c r="AE97" s="124">
        <v>36765</v>
      </c>
      <c r="AF97" s="124">
        <v>26023</v>
      </c>
      <c r="AG97" s="206">
        <v>258394</v>
      </c>
    </row>
    <row r="98" spans="24:33" ht="15" thickBot="1" x14ac:dyDescent="0.4">
      <c r="X98" s="449"/>
      <c r="Y98" s="449"/>
      <c r="Z98" s="205" t="s">
        <v>243</v>
      </c>
      <c r="AA98" s="124">
        <v>57188</v>
      </c>
      <c r="AB98" s="124">
        <v>49362</v>
      </c>
      <c r="AC98" s="124">
        <v>41257</v>
      </c>
      <c r="AD98" s="124">
        <v>37943</v>
      </c>
      <c r="AE98" s="124">
        <v>33942</v>
      </c>
      <c r="AF98" s="124">
        <v>24195</v>
      </c>
      <c r="AG98" s="206">
        <v>243887</v>
      </c>
    </row>
    <row r="99" spans="24:33" ht="15" thickBot="1" x14ac:dyDescent="0.4">
      <c r="X99" s="450"/>
      <c r="Y99" s="450"/>
      <c r="Z99" s="204" t="s">
        <v>132</v>
      </c>
      <c r="AA99" s="207">
        <v>116888</v>
      </c>
      <c r="AB99" s="207">
        <v>100766</v>
      </c>
      <c r="AC99" s="207">
        <v>85008</v>
      </c>
      <c r="AD99" s="207">
        <v>78694</v>
      </c>
      <c r="AE99" s="207">
        <v>70707</v>
      </c>
      <c r="AF99" s="207">
        <v>50218</v>
      </c>
      <c r="AG99" s="207">
        <v>502281</v>
      </c>
    </row>
    <row r="100" spans="24:33" ht="15" thickBot="1" x14ac:dyDescent="0.4">
      <c r="X100" s="448">
        <v>4</v>
      </c>
      <c r="Y100" s="448" t="s">
        <v>202</v>
      </c>
      <c r="Z100" s="205" t="s">
        <v>242</v>
      </c>
      <c r="AA100" s="124">
        <v>135450</v>
      </c>
      <c r="AB100" s="124">
        <v>130140</v>
      </c>
      <c r="AC100" s="124">
        <v>111643</v>
      </c>
      <c r="AD100" s="124">
        <v>101567</v>
      </c>
      <c r="AE100" s="124">
        <v>101526</v>
      </c>
      <c r="AF100" s="124">
        <v>73907</v>
      </c>
      <c r="AG100" s="206">
        <v>654233</v>
      </c>
    </row>
    <row r="101" spans="24:33" ht="15" thickBot="1" x14ac:dyDescent="0.4">
      <c r="X101" s="449"/>
      <c r="Y101" s="449"/>
      <c r="Z101" s="205" t="s">
        <v>243</v>
      </c>
      <c r="AA101" s="124">
        <v>136201</v>
      </c>
      <c r="AB101" s="124">
        <v>126323</v>
      </c>
      <c r="AC101" s="124">
        <v>114377</v>
      </c>
      <c r="AD101" s="124">
        <v>100652</v>
      </c>
      <c r="AE101" s="124">
        <v>93318</v>
      </c>
      <c r="AF101" s="124">
        <v>72359</v>
      </c>
      <c r="AG101" s="206">
        <v>643230</v>
      </c>
    </row>
    <row r="102" spans="24:33" ht="15" thickBot="1" x14ac:dyDescent="0.4">
      <c r="X102" s="450"/>
      <c r="Y102" s="450"/>
      <c r="Z102" s="204" t="s">
        <v>132</v>
      </c>
      <c r="AA102" s="207">
        <v>271651</v>
      </c>
      <c r="AB102" s="207">
        <v>256463</v>
      </c>
      <c r="AC102" s="207">
        <v>226020</v>
      </c>
      <c r="AD102" s="207">
        <v>202219</v>
      </c>
      <c r="AE102" s="207">
        <v>194844</v>
      </c>
      <c r="AF102" s="207">
        <v>146266</v>
      </c>
      <c r="AG102" s="207">
        <v>1297463</v>
      </c>
    </row>
    <row r="103" spans="24:33" ht="15" thickBot="1" x14ac:dyDescent="0.4">
      <c r="X103" s="448">
        <v>5</v>
      </c>
      <c r="Y103" s="448" t="s">
        <v>203</v>
      </c>
      <c r="Z103" s="205" t="s">
        <v>242</v>
      </c>
      <c r="AA103" s="124">
        <v>70504</v>
      </c>
      <c r="AB103" s="124">
        <v>59238</v>
      </c>
      <c r="AC103" s="124">
        <v>50521</v>
      </c>
      <c r="AD103" s="124">
        <v>45437</v>
      </c>
      <c r="AE103" s="124">
        <v>40097</v>
      </c>
      <c r="AF103" s="124">
        <v>31552</v>
      </c>
      <c r="AG103" s="206">
        <v>297349</v>
      </c>
    </row>
    <row r="104" spans="24:33" ht="15" thickBot="1" x14ac:dyDescent="0.4">
      <c r="X104" s="449"/>
      <c r="Y104" s="449"/>
      <c r="Z104" s="205" t="s">
        <v>243</v>
      </c>
      <c r="AA104" s="124">
        <v>66955</v>
      </c>
      <c r="AB104" s="124">
        <v>55185</v>
      </c>
      <c r="AC104" s="124">
        <v>50513</v>
      </c>
      <c r="AD104" s="124">
        <v>43466</v>
      </c>
      <c r="AE104" s="124">
        <v>36410</v>
      </c>
      <c r="AF104" s="124">
        <v>29046</v>
      </c>
      <c r="AG104" s="206">
        <v>281575</v>
      </c>
    </row>
    <row r="105" spans="24:33" ht="15" thickBot="1" x14ac:dyDescent="0.4">
      <c r="X105" s="450"/>
      <c r="Y105" s="450"/>
      <c r="Z105" s="204" t="s">
        <v>132</v>
      </c>
      <c r="AA105" s="207">
        <v>137459</v>
      </c>
      <c r="AB105" s="207">
        <v>114423</v>
      </c>
      <c r="AC105" s="207">
        <v>101034</v>
      </c>
      <c r="AD105" s="207">
        <v>88903</v>
      </c>
      <c r="AE105" s="207">
        <v>76507</v>
      </c>
      <c r="AF105" s="207">
        <v>60598</v>
      </c>
      <c r="AG105" s="207">
        <v>578924</v>
      </c>
    </row>
    <row r="106" spans="24:33" ht="15" thickBot="1" x14ac:dyDescent="0.4">
      <c r="X106" s="448">
        <v>6</v>
      </c>
      <c r="Y106" s="448" t="s">
        <v>204</v>
      </c>
      <c r="Z106" s="205" t="s">
        <v>242</v>
      </c>
      <c r="AA106" s="124">
        <v>68541</v>
      </c>
      <c r="AB106" s="124">
        <v>77679</v>
      </c>
      <c r="AC106" s="124">
        <v>61685</v>
      </c>
      <c r="AD106" s="124">
        <v>56413</v>
      </c>
      <c r="AE106" s="124">
        <v>48065</v>
      </c>
      <c r="AF106" s="124">
        <v>37833</v>
      </c>
      <c r="AG106" s="206">
        <v>350216</v>
      </c>
    </row>
    <row r="107" spans="24:33" ht="15" thickBot="1" x14ac:dyDescent="0.4">
      <c r="X107" s="449"/>
      <c r="Y107" s="449"/>
      <c r="Z107" s="205" t="s">
        <v>243</v>
      </c>
      <c r="AA107" s="124">
        <v>67957</v>
      </c>
      <c r="AB107" s="124">
        <v>75516</v>
      </c>
      <c r="AC107" s="124">
        <v>61694</v>
      </c>
      <c r="AD107" s="124">
        <v>55683</v>
      </c>
      <c r="AE107" s="124">
        <v>47985</v>
      </c>
      <c r="AF107" s="124">
        <v>36166</v>
      </c>
      <c r="AG107" s="206">
        <v>345001</v>
      </c>
    </row>
    <row r="108" spans="24:33" ht="15" thickBot="1" x14ac:dyDescent="0.4">
      <c r="X108" s="450"/>
      <c r="Y108" s="450"/>
      <c r="Z108" s="204" t="s">
        <v>132</v>
      </c>
      <c r="AA108" s="207">
        <v>136498</v>
      </c>
      <c r="AB108" s="207">
        <v>153195</v>
      </c>
      <c r="AC108" s="207">
        <v>123379</v>
      </c>
      <c r="AD108" s="207">
        <v>112096</v>
      </c>
      <c r="AE108" s="207">
        <v>96050</v>
      </c>
      <c r="AF108" s="207">
        <v>73999</v>
      </c>
      <c r="AG108" s="207">
        <v>695217</v>
      </c>
    </row>
    <row r="109" spans="24:33" ht="15" thickBot="1" x14ac:dyDescent="0.4">
      <c r="X109" s="448">
        <v>7</v>
      </c>
      <c r="Y109" s="448" t="s">
        <v>205</v>
      </c>
      <c r="Z109" s="205" t="s">
        <v>242</v>
      </c>
      <c r="AA109" s="124">
        <v>58170</v>
      </c>
      <c r="AB109" s="124">
        <v>49311</v>
      </c>
      <c r="AC109" s="124">
        <v>38562</v>
      </c>
      <c r="AD109" s="124">
        <v>34398</v>
      </c>
      <c r="AE109" s="124">
        <v>29778</v>
      </c>
      <c r="AF109" s="124">
        <v>19984</v>
      </c>
      <c r="AG109" s="206">
        <v>230203</v>
      </c>
    </row>
    <row r="110" spans="24:33" ht="15" thickBot="1" x14ac:dyDescent="0.4">
      <c r="X110" s="449"/>
      <c r="Y110" s="449"/>
      <c r="Z110" s="205" t="s">
        <v>243</v>
      </c>
      <c r="AA110" s="124">
        <v>54937</v>
      </c>
      <c r="AB110" s="124">
        <v>47198</v>
      </c>
      <c r="AC110" s="124">
        <v>35888</v>
      </c>
      <c r="AD110" s="124">
        <v>31141</v>
      </c>
      <c r="AE110" s="124">
        <v>26347</v>
      </c>
      <c r="AF110" s="124">
        <v>17901</v>
      </c>
      <c r="AG110" s="206">
        <v>213412</v>
      </c>
    </row>
    <row r="111" spans="24:33" ht="15" thickBot="1" x14ac:dyDescent="0.4">
      <c r="X111" s="450"/>
      <c r="Y111" s="450"/>
      <c r="Z111" s="204" t="s">
        <v>132</v>
      </c>
      <c r="AA111" s="207">
        <v>113107</v>
      </c>
      <c r="AB111" s="207">
        <v>96509</v>
      </c>
      <c r="AC111" s="207">
        <v>74450</v>
      </c>
      <c r="AD111" s="207">
        <v>65539</v>
      </c>
      <c r="AE111" s="207">
        <v>56125</v>
      </c>
      <c r="AF111" s="207">
        <v>37885</v>
      </c>
      <c r="AG111" s="207">
        <v>443615</v>
      </c>
    </row>
    <row r="112" spans="24:33" ht="15" thickBot="1" x14ac:dyDescent="0.4">
      <c r="X112" s="448">
        <v>8</v>
      </c>
      <c r="Y112" s="448" t="s">
        <v>206</v>
      </c>
      <c r="Z112" s="205" t="s">
        <v>242</v>
      </c>
      <c r="AA112" s="124">
        <v>71212</v>
      </c>
      <c r="AB112" s="124">
        <v>69600</v>
      </c>
      <c r="AC112" s="124">
        <v>53274</v>
      </c>
      <c r="AD112" s="124">
        <v>46233</v>
      </c>
      <c r="AE112" s="124">
        <v>41055</v>
      </c>
      <c r="AF112" s="124">
        <v>28399</v>
      </c>
      <c r="AG112" s="206">
        <v>309773</v>
      </c>
    </row>
    <row r="113" spans="24:33" ht="15" thickBot="1" x14ac:dyDescent="0.4">
      <c r="X113" s="449"/>
      <c r="Y113" s="449"/>
      <c r="Z113" s="205" t="s">
        <v>243</v>
      </c>
      <c r="AA113" s="124">
        <v>71342</v>
      </c>
      <c r="AB113" s="124">
        <v>66293</v>
      </c>
      <c r="AC113" s="124">
        <v>52341</v>
      </c>
      <c r="AD113" s="124">
        <v>42339</v>
      </c>
      <c r="AE113" s="124">
        <v>36192</v>
      </c>
      <c r="AF113" s="124">
        <v>25135</v>
      </c>
      <c r="AG113" s="206">
        <v>293642</v>
      </c>
    </row>
    <row r="114" spans="24:33" ht="15" thickBot="1" x14ac:dyDescent="0.4">
      <c r="X114" s="450"/>
      <c r="Y114" s="450"/>
      <c r="Z114" s="204" t="s">
        <v>132</v>
      </c>
      <c r="AA114" s="207">
        <v>142554</v>
      </c>
      <c r="AB114" s="207">
        <v>135893</v>
      </c>
      <c r="AC114" s="207">
        <v>105615</v>
      </c>
      <c r="AD114" s="207">
        <v>88572</v>
      </c>
      <c r="AE114" s="207">
        <v>77247</v>
      </c>
      <c r="AF114" s="207">
        <v>53534</v>
      </c>
      <c r="AG114" s="207">
        <v>603415</v>
      </c>
    </row>
    <row r="115" spans="24:33" ht="15" thickBot="1" x14ac:dyDescent="0.4">
      <c r="X115" s="448">
        <v>9</v>
      </c>
      <c r="Y115" s="448" t="s">
        <v>207</v>
      </c>
      <c r="Z115" s="205" t="s">
        <v>242</v>
      </c>
      <c r="AA115" s="124">
        <v>117287</v>
      </c>
      <c r="AB115" s="124">
        <v>109548</v>
      </c>
      <c r="AC115" s="124">
        <v>91521</v>
      </c>
      <c r="AD115" s="124">
        <v>78059</v>
      </c>
      <c r="AE115" s="124">
        <v>72189</v>
      </c>
      <c r="AF115" s="124">
        <v>45704</v>
      </c>
      <c r="AG115" s="206">
        <v>514308</v>
      </c>
    </row>
    <row r="116" spans="24:33" ht="15" thickBot="1" x14ac:dyDescent="0.4">
      <c r="X116" s="449"/>
      <c r="Y116" s="449"/>
      <c r="Z116" s="205" t="s">
        <v>243</v>
      </c>
      <c r="AA116" s="124">
        <v>99134</v>
      </c>
      <c r="AB116" s="124">
        <v>79036</v>
      </c>
      <c r="AC116" s="124">
        <v>70011</v>
      </c>
      <c r="AD116" s="124">
        <v>64206</v>
      </c>
      <c r="AE116" s="124">
        <v>50064</v>
      </c>
      <c r="AF116" s="124">
        <v>39921</v>
      </c>
      <c r="AG116" s="206">
        <v>402372</v>
      </c>
    </row>
    <row r="117" spans="24:33" ht="15" thickBot="1" x14ac:dyDescent="0.4">
      <c r="X117" s="450"/>
      <c r="Y117" s="450"/>
      <c r="Z117" s="204" t="s">
        <v>132</v>
      </c>
      <c r="AA117" s="207">
        <v>216421</v>
      </c>
      <c r="AB117" s="207">
        <v>188584</v>
      </c>
      <c r="AC117" s="207">
        <v>161532</v>
      </c>
      <c r="AD117" s="207">
        <v>142265</v>
      </c>
      <c r="AE117" s="207">
        <v>122253</v>
      </c>
      <c r="AF117" s="207">
        <v>85625</v>
      </c>
      <c r="AG117" s="207">
        <v>916680</v>
      </c>
    </row>
    <row r="118" spans="24:33" ht="15" thickBot="1" x14ac:dyDescent="0.4">
      <c r="X118" s="448">
        <v>10</v>
      </c>
      <c r="Y118" s="448" t="s">
        <v>208</v>
      </c>
      <c r="Z118" s="205" t="s">
        <v>242</v>
      </c>
      <c r="AA118" s="124">
        <v>49064</v>
      </c>
      <c r="AB118" s="124">
        <v>38154</v>
      </c>
      <c r="AC118" s="124">
        <v>33720</v>
      </c>
      <c r="AD118" s="124">
        <v>28503</v>
      </c>
      <c r="AE118" s="124">
        <v>25943</v>
      </c>
      <c r="AF118" s="124">
        <v>19500</v>
      </c>
      <c r="AG118" s="206">
        <v>194884</v>
      </c>
    </row>
    <row r="119" spans="24:33" ht="15" thickBot="1" x14ac:dyDescent="0.4">
      <c r="X119" s="449"/>
      <c r="Y119" s="449"/>
      <c r="Z119" s="205" t="s">
        <v>243</v>
      </c>
      <c r="AA119" s="124">
        <v>43128</v>
      </c>
      <c r="AB119" s="124">
        <v>34796</v>
      </c>
      <c r="AC119" s="124">
        <v>30987</v>
      </c>
      <c r="AD119" s="124">
        <v>25656</v>
      </c>
      <c r="AE119" s="124">
        <v>22408</v>
      </c>
      <c r="AF119" s="124">
        <v>15675</v>
      </c>
      <c r="AG119" s="206">
        <v>172650</v>
      </c>
    </row>
    <row r="120" spans="24:33" ht="15" thickBot="1" x14ac:dyDescent="0.4">
      <c r="X120" s="450"/>
      <c r="Y120" s="450"/>
      <c r="Z120" s="204" t="s">
        <v>132</v>
      </c>
      <c r="AA120" s="207">
        <v>92192</v>
      </c>
      <c r="AB120" s="207">
        <v>72950</v>
      </c>
      <c r="AC120" s="207">
        <v>64707</v>
      </c>
      <c r="AD120" s="207">
        <v>54159</v>
      </c>
      <c r="AE120" s="207">
        <v>48351</v>
      </c>
      <c r="AF120" s="207">
        <v>35175</v>
      </c>
      <c r="AG120" s="207">
        <v>367534</v>
      </c>
    </row>
    <row r="121" spans="24:33" ht="15" thickBot="1" x14ac:dyDescent="0.4">
      <c r="X121" s="448">
        <v>11</v>
      </c>
      <c r="Y121" s="448" t="s">
        <v>209</v>
      </c>
      <c r="Z121" s="205" t="s">
        <v>242</v>
      </c>
      <c r="AA121" s="124">
        <v>76790</v>
      </c>
      <c r="AB121" s="124">
        <v>65834</v>
      </c>
      <c r="AC121" s="124">
        <v>54747</v>
      </c>
      <c r="AD121" s="124">
        <v>51092</v>
      </c>
      <c r="AE121" s="124">
        <v>45693</v>
      </c>
      <c r="AF121" s="124">
        <v>38284</v>
      </c>
      <c r="AG121" s="206">
        <v>332440</v>
      </c>
    </row>
    <row r="122" spans="24:33" ht="15" thickBot="1" x14ac:dyDescent="0.4">
      <c r="X122" s="449"/>
      <c r="Y122" s="449"/>
      <c r="Z122" s="205" t="s">
        <v>243</v>
      </c>
      <c r="AA122" s="124">
        <v>75546</v>
      </c>
      <c r="AB122" s="124">
        <v>65527</v>
      </c>
      <c r="AC122" s="124">
        <v>56101</v>
      </c>
      <c r="AD122" s="124">
        <v>51478</v>
      </c>
      <c r="AE122" s="124">
        <v>44260</v>
      </c>
      <c r="AF122" s="124">
        <v>36178</v>
      </c>
      <c r="AG122" s="206">
        <v>329090</v>
      </c>
    </row>
    <row r="123" spans="24:33" ht="15" thickBot="1" x14ac:dyDescent="0.4">
      <c r="X123" s="450"/>
      <c r="Y123" s="450"/>
      <c r="Z123" s="204" t="s">
        <v>132</v>
      </c>
      <c r="AA123" s="207">
        <v>152336</v>
      </c>
      <c r="AB123" s="207">
        <v>131361</v>
      </c>
      <c r="AC123" s="207">
        <v>110848</v>
      </c>
      <c r="AD123" s="207">
        <v>102570</v>
      </c>
      <c r="AE123" s="207">
        <v>89953</v>
      </c>
      <c r="AF123" s="207">
        <v>74462</v>
      </c>
      <c r="AG123" s="207">
        <v>661530</v>
      </c>
    </row>
    <row r="124" spans="24:33" ht="15" thickBot="1" x14ac:dyDescent="0.4">
      <c r="X124" s="448">
        <v>12</v>
      </c>
      <c r="Y124" s="448" t="s">
        <v>210</v>
      </c>
      <c r="Z124" s="205" t="s">
        <v>242</v>
      </c>
      <c r="AA124" s="124">
        <v>121176</v>
      </c>
      <c r="AB124" s="124">
        <v>117915</v>
      </c>
      <c r="AC124" s="124">
        <v>92609</v>
      </c>
      <c r="AD124" s="124">
        <v>80556</v>
      </c>
      <c r="AE124" s="124">
        <v>68426</v>
      </c>
      <c r="AF124" s="124">
        <v>60341</v>
      </c>
      <c r="AG124" s="206">
        <v>541023</v>
      </c>
    </row>
    <row r="125" spans="24:33" ht="15" thickBot="1" x14ac:dyDescent="0.4">
      <c r="X125" s="449"/>
      <c r="Y125" s="449"/>
      <c r="Z125" s="205" t="s">
        <v>243</v>
      </c>
      <c r="AA125" s="124">
        <v>114623</v>
      </c>
      <c r="AB125" s="124">
        <v>109691</v>
      </c>
      <c r="AC125" s="124">
        <v>88694</v>
      </c>
      <c r="AD125" s="124">
        <v>74630</v>
      </c>
      <c r="AE125" s="124">
        <v>65169</v>
      </c>
      <c r="AF125" s="124">
        <v>59244</v>
      </c>
      <c r="AG125" s="206">
        <v>512051</v>
      </c>
    </row>
    <row r="126" spans="24:33" ht="15" thickBot="1" x14ac:dyDescent="0.4">
      <c r="X126" s="450"/>
      <c r="Y126" s="450"/>
      <c r="Z126" s="204" t="s">
        <v>132</v>
      </c>
      <c r="AA126" s="207">
        <v>235799</v>
      </c>
      <c r="AB126" s="207">
        <v>227606</v>
      </c>
      <c r="AC126" s="207">
        <v>181303</v>
      </c>
      <c r="AD126" s="207">
        <v>155186</v>
      </c>
      <c r="AE126" s="207">
        <v>133595</v>
      </c>
      <c r="AF126" s="207">
        <v>119585</v>
      </c>
      <c r="AG126" s="207">
        <v>1053074</v>
      </c>
    </row>
    <row r="127" spans="24:33" ht="15" thickBot="1" x14ac:dyDescent="0.4">
      <c r="X127" s="448">
        <v>13</v>
      </c>
      <c r="Y127" s="448" t="s">
        <v>211</v>
      </c>
      <c r="Z127" s="205" t="s">
        <v>242</v>
      </c>
      <c r="AA127" s="124">
        <v>58192</v>
      </c>
      <c r="AB127" s="124">
        <v>52585</v>
      </c>
      <c r="AC127" s="124">
        <v>44418</v>
      </c>
      <c r="AD127" s="124">
        <v>38505</v>
      </c>
      <c r="AE127" s="124">
        <v>31744</v>
      </c>
      <c r="AF127" s="124">
        <v>26576</v>
      </c>
      <c r="AG127" s="206">
        <v>252020</v>
      </c>
    </row>
    <row r="128" spans="24:33" ht="15" thickBot="1" x14ac:dyDescent="0.4">
      <c r="X128" s="449"/>
      <c r="Y128" s="449"/>
      <c r="Z128" s="205" t="s">
        <v>243</v>
      </c>
      <c r="AA128" s="124">
        <v>68697</v>
      </c>
      <c r="AB128" s="124">
        <v>47254</v>
      </c>
      <c r="AC128" s="124">
        <v>42217</v>
      </c>
      <c r="AD128" s="124">
        <v>36013</v>
      </c>
      <c r="AE128" s="124">
        <v>31961</v>
      </c>
      <c r="AF128" s="124">
        <v>21432</v>
      </c>
      <c r="AG128" s="206">
        <v>247574</v>
      </c>
    </row>
    <row r="129" spans="24:33" ht="15" thickBot="1" x14ac:dyDescent="0.4">
      <c r="X129" s="450"/>
      <c r="Y129" s="450"/>
      <c r="Z129" s="204" t="s">
        <v>132</v>
      </c>
      <c r="AA129" s="207">
        <v>126889</v>
      </c>
      <c r="AB129" s="207">
        <v>99839</v>
      </c>
      <c r="AC129" s="207">
        <v>86635</v>
      </c>
      <c r="AD129" s="207">
        <v>74518</v>
      </c>
      <c r="AE129" s="207">
        <v>63705</v>
      </c>
      <c r="AF129" s="207">
        <v>48008</v>
      </c>
      <c r="AG129" s="207">
        <v>499594</v>
      </c>
    </row>
    <row r="130" spans="24:33" ht="15" thickBot="1" x14ac:dyDescent="0.4">
      <c r="X130" s="448">
        <v>14</v>
      </c>
      <c r="Y130" s="448" t="s">
        <v>212</v>
      </c>
      <c r="Z130" s="205" t="s">
        <v>242</v>
      </c>
      <c r="AA130" s="124">
        <v>33050</v>
      </c>
      <c r="AB130" s="124">
        <v>26497</v>
      </c>
      <c r="AC130" s="124">
        <v>23656</v>
      </c>
      <c r="AD130" s="124">
        <v>19118</v>
      </c>
      <c r="AE130" s="124">
        <v>16918</v>
      </c>
      <c r="AF130" s="124">
        <v>12525</v>
      </c>
      <c r="AG130" s="206">
        <v>131764</v>
      </c>
    </row>
    <row r="131" spans="24:33" ht="15" thickBot="1" x14ac:dyDescent="0.4">
      <c r="X131" s="449"/>
      <c r="Y131" s="449"/>
      <c r="Z131" s="205" t="s">
        <v>243</v>
      </c>
      <c r="AA131" s="124">
        <v>32704</v>
      </c>
      <c r="AB131" s="124">
        <v>26352</v>
      </c>
      <c r="AC131" s="124">
        <v>23745</v>
      </c>
      <c r="AD131" s="124">
        <v>18732</v>
      </c>
      <c r="AE131" s="124">
        <v>16271</v>
      </c>
      <c r="AF131" s="124">
        <v>17564</v>
      </c>
      <c r="AG131" s="206">
        <v>135368</v>
      </c>
    </row>
    <row r="132" spans="24:33" ht="15" thickBot="1" x14ac:dyDescent="0.4">
      <c r="X132" s="450"/>
      <c r="Y132" s="450"/>
      <c r="Z132" s="204" t="s">
        <v>132</v>
      </c>
      <c r="AA132" s="207">
        <v>65754</v>
      </c>
      <c r="AB132" s="207">
        <v>52849</v>
      </c>
      <c r="AC132" s="207">
        <v>47401</v>
      </c>
      <c r="AD132" s="207">
        <v>37850</v>
      </c>
      <c r="AE132" s="207">
        <v>33189</v>
      </c>
      <c r="AF132" s="207">
        <v>30089</v>
      </c>
      <c r="AG132" s="207">
        <v>267132</v>
      </c>
    </row>
    <row r="133" spans="24:33" ht="15" thickBot="1" x14ac:dyDescent="0.4">
      <c r="X133" s="448">
        <v>15</v>
      </c>
      <c r="Y133" s="448" t="s">
        <v>213</v>
      </c>
      <c r="Z133" s="205" t="s">
        <v>242</v>
      </c>
      <c r="AA133" s="124">
        <v>194309</v>
      </c>
      <c r="AB133" s="124">
        <v>189627</v>
      </c>
      <c r="AC133" s="124">
        <v>148517</v>
      </c>
      <c r="AD133" s="124">
        <v>123553</v>
      </c>
      <c r="AE133" s="124">
        <v>105813</v>
      </c>
      <c r="AF133" s="124">
        <v>83342</v>
      </c>
      <c r="AG133" s="206">
        <v>845161</v>
      </c>
    </row>
    <row r="134" spans="24:33" ht="15" thickBot="1" x14ac:dyDescent="0.4">
      <c r="X134" s="449"/>
      <c r="Y134" s="449"/>
      <c r="Z134" s="205" t="s">
        <v>243</v>
      </c>
      <c r="AA134" s="124">
        <v>205397</v>
      </c>
      <c r="AB134" s="124">
        <v>139614</v>
      </c>
      <c r="AC134" s="124">
        <v>118317</v>
      </c>
      <c r="AD134" s="124">
        <v>116645</v>
      </c>
      <c r="AE134" s="124">
        <v>96118</v>
      </c>
      <c r="AF134" s="124">
        <v>85998</v>
      </c>
      <c r="AG134" s="206">
        <v>762089</v>
      </c>
    </row>
    <row r="135" spans="24:33" ht="15" thickBot="1" x14ac:dyDescent="0.4">
      <c r="X135" s="450"/>
      <c r="Y135" s="450"/>
      <c r="Z135" s="204" t="s">
        <v>132</v>
      </c>
      <c r="AA135" s="207">
        <v>399706</v>
      </c>
      <c r="AB135" s="207">
        <v>329241</v>
      </c>
      <c r="AC135" s="207">
        <v>266834</v>
      </c>
      <c r="AD135" s="207">
        <v>240198</v>
      </c>
      <c r="AE135" s="207">
        <v>201931</v>
      </c>
      <c r="AF135" s="207">
        <v>169340</v>
      </c>
      <c r="AG135" s="207">
        <v>1607250</v>
      </c>
    </row>
    <row r="136" spans="24:33" ht="15" thickBot="1" x14ac:dyDescent="0.4">
      <c r="X136" s="448">
        <v>16</v>
      </c>
      <c r="Y136" s="448" t="s">
        <v>214</v>
      </c>
      <c r="Z136" s="205" t="s">
        <v>242</v>
      </c>
      <c r="AA136" s="124">
        <v>133053</v>
      </c>
      <c r="AB136" s="124">
        <v>158894</v>
      </c>
      <c r="AC136" s="124">
        <v>129823</v>
      </c>
      <c r="AD136" s="124">
        <v>115937</v>
      </c>
      <c r="AE136" s="124">
        <v>100506</v>
      </c>
      <c r="AF136" s="124">
        <v>85096</v>
      </c>
      <c r="AG136" s="206">
        <v>723309</v>
      </c>
    </row>
    <row r="137" spans="24:33" ht="15" thickBot="1" x14ac:dyDescent="0.4">
      <c r="X137" s="449"/>
      <c r="Y137" s="449"/>
      <c r="Z137" s="205" t="s">
        <v>243</v>
      </c>
      <c r="AA137" s="124">
        <v>131865</v>
      </c>
      <c r="AB137" s="124">
        <v>156809</v>
      </c>
      <c r="AC137" s="124">
        <v>130855</v>
      </c>
      <c r="AD137" s="124">
        <v>113243</v>
      </c>
      <c r="AE137" s="124">
        <v>98908</v>
      </c>
      <c r="AF137" s="124">
        <v>86835</v>
      </c>
      <c r="AG137" s="206">
        <v>718515</v>
      </c>
    </row>
    <row r="138" spans="24:33" ht="15" thickBot="1" x14ac:dyDescent="0.4">
      <c r="X138" s="450"/>
      <c r="Y138" s="450"/>
      <c r="Z138" s="204" t="s">
        <v>132</v>
      </c>
      <c r="AA138" s="207">
        <v>264918</v>
      </c>
      <c r="AB138" s="207">
        <v>315703</v>
      </c>
      <c r="AC138" s="207">
        <v>260678</v>
      </c>
      <c r="AD138" s="207">
        <v>229180</v>
      </c>
      <c r="AE138" s="207">
        <v>199414</v>
      </c>
      <c r="AF138" s="207">
        <v>171931</v>
      </c>
      <c r="AG138" s="207">
        <v>1441824</v>
      </c>
    </row>
    <row r="139" spans="24:33" ht="15" thickBot="1" x14ac:dyDescent="0.4">
      <c r="X139" s="448">
        <v>17</v>
      </c>
      <c r="Y139" s="448" t="s">
        <v>215</v>
      </c>
      <c r="Z139" s="205" t="s">
        <v>242</v>
      </c>
      <c r="AA139" s="124">
        <v>73021</v>
      </c>
      <c r="AB139" s="124">
        <v>70477</v>
      </c>
      <c r="AC139" s="124">
        <v>61056</v>
      </c>
      <c r="AD139" s="124">
        <v>56361</v>
      </c>
      <c r="AE139" s="124">
        <v>49387</v>
      </c>
      <c r="AF139" s="124">
        <v>41624</v>
      </c>
      <c r="AG139" s="206">
        <v>351926</v>
      </c>
    </row>
    <row r="140" spans="24:33" ht="15" thickBot="1" x14ac:dyDescent="0.4">
      <c r="X140" s="449"/>
      <c r="Y140" s="449"/>
      <c r="Z140" s="205" t="s">
        <v>243</v>
      </c>
      <c r="AA140" s="124">
        <v>59726</v>
      </c>
      <c r="AB140" s="124">
        <v>75136</v>
      </c>
      <c r="AC140" s="124">
        <v>58662</v>
      </c>
      <c r="AD140" s="124">
        <v>51752</v>
      </c>
      <c r="AE140" s="124">
        <v>47607</v>
      </c>
      <c r="AF140" s="124">
        <v>41261</v>
      </c>
      <c r="AG140" s="206">
        <v>334144</v>
      </c>
    </row>
    <row r="141" spans="24:33" ht="15" thickBot="1" x14ac:dyDescent="0.4">
      <c r="X141" s="450"/>
      <c r="Y141" s="450"/>
      <c r="Z141" s="204" t="s">
        <v>132</v>
      </c>
      <c r="AA141" s="207">
        <v>132747</v>
      </c>
      <c r="AB141" s="207">
        <v>145613</v>
      </c>
      <c r="AC141" s="207">
        <v>119718</v>
      </c>
      <c r="AD141" s="207">
        <v>108113</v>
      </c>
      <c r="AE141" s="207">
        <v>96994</v>
      </c>
      <c r="AF141" s="207">
        <v>82885</v>
      </c>
      <c r="AG141" s="207">
        <v>686070</v>
      </c>
    </row>
    <row r="142" spans="24:33" ht="15" thickBot="1" x14ac:dyDescent="0.4">
      <c r="X142" s="448">
        <v>18</v>
      </c>
      <c r="Y142" s="448" t="s">
        <v>216</v>
      </c>
      <c r="Z142" s="205" t="s">
        <v>242</v>
      </c>
      <c r="AA142" s="124">
        <v>136588</v>
      </c>
      <c r="AB142" s="124">
        <v>146734</v>
      </c>
      <c r="AC142" s="124">
        <v>98728</v>
      </c>
      <c r="AD142" s="124">
        <v>87057</v>
      </c>
      <c r="AE142" s="124">
        <v>71579</v>
      </c>
      <c r="AF142" s="124">
        <v>63559</v>
      </c>
      <c r="AG142" s="206">
        <v>604245</v>
      </c>
    </row>
    <row r="143" spans="24:33" ht="15" thickBot="1" x14ac:dyDescent="0.4">
      <c r="X143" s="449"/>
      <c r="Y143" s="449"/>
      <c r="Z143" s="205" t="s">
        <v>243</v>
      </c>
      <c r="AA143" s="124">
        <v>162247</v>
      </c>
      <c r="AB143" s="124">
        <v>352735</v>
      </c>
      <c r="AC143" s="124">
        <v>100264</v>
      </c>
      <c r="AD143" s="124">
        <v>90894</v>
      </c>
      <c r="AE143" s="124">
        <v>76025</v>
      </c>
      <c r="AF143" s="124">
        <v>71386</v>
      </c>
      <c r="AG143" s="206">
        <v>853551</v>
      </c>
    </row>
    <row r="144" spans="24:33" ht="15" thickBot="1" x14ac:dyDescent="0.4">
      <c r="X144" s="450"/>
      <c r="Y144" s="450"/>
      <c r="Z144" s="204" t="s">
        <v>132</v>
      </c>
      <c r="AA144" s="207">
        <v>298835</v>
      </c>
      <c r="AB144" s="207">
        <v>499469</v>
      </c>
      <c r="AC144" s="207">
        <v>198992</v>
      </c>
      <c r="AD144" s="207">
        <v>177951</v>
      </c>
      <c r="AE144" s="207">
        <v>147604</v>
      </c>
      <c r="AF144" s="207">
        <v>134945</v>
      </c>
      <c r="AG144" s="207">
        <v>1457796</v>
      </c>
    </row>
    <row r="145" spans="24:33" ht="15" thickBot="1" x14ac:dyDescent="0.4">
      <c r="X145" s="448">
        <v>19</v>
      </c>
      <c r="Y145" s="448" t="s">
        <v>217</v>
      </c>
      <c r="Z145" s="205" t="s">
        <v>242</v>
      </c>
      <c r="AA145" s="124">
        <v>121198</v>
      </c>
      <c r="AB145" s="124">
        <v>105234</v>
      </c>
      <c r="AC145" s="124">
        <v>89189</v>
      </c>
      <c r="AD145" s="124">
        <v>78392</v>
      </c>
      <c r="AE145" s="124">
        <v>66812</v>
      </c>
      <c r="AF145" s="124">
        <v>59012</v>
      </c>
      <c r="AG145" s="206">
        <v>519837</v>
      </c>
    </row>
    <row r="146" spans="24:33" ht="15" thickBot="1" x14ac:dyDescent="0.4">
      <c r="X146" s="449"/>
      <c r="Y146" s="449"/>
      <c r="Z146" s="205" t="s">
        <v>243</v>
      </c>
      <c r="AA146" s="124">
        <v>109214</v>
      </c>
      <c r="AB146" s="124">
        <v>92838</v>
      </c>
      <c r="AC146" s="124">
        <v>79131</v>
      </c>
      <c r="AD146" s="124">
        <v>71956</v>
      </c>
      <c r="AE146" s="124">
        <v>59753</v>
      </c>
      <c r="AF146" s="124">
        <v>47314</v>
      </c>
      <c r="AG146" s="206">
        <v>460206</v>
      </c>
    </row>
    <row r="147" spans="24:33" ht="15" thickBot="1" x14ac:dyDescent="0.4">
      <c r="X147" s="450"/>
      <c r="Y147" s="450"/>
      <c r="Z147" s="204" t="s">
        <v>132</v>
      </c>
      <c r="AA147" s="207">
        <v>230412</v>
      </c>
      <c r="AB147" s="207">
        <v>198072</v>
      </c>
      <c r="AC147" s="207">
        <v>168320</v>
      </c>
      <c r="AD147" s="207">
        <v>150348</v>
      </c>
      <c r="AE147" s="207">
        <v>126565</v>
      </c>
      <c r="AF147" s="207">
        <v>106326</v>
      </c>
      <c r="AG147" s="207">
        <v>980043</v>
      </c>
    </row>
    <row r="148" spans="24:33" ht="15" thickBot="1" x14ac:dyDescent="0.4">
      <c r="X148" s="448">
        <v>20</v>
      </c>
      <c r="Y148" s="448" t="s">
        <v>218</v>
      </c>
      <c r="Z148" s="205" t="s">
        <v>242</v>
      </c>
      <c r="AA148" s="124">
        <v>75790</v>
      </c>
      <c r="AB148" s="124">
        <v>68292</v>
      </c>
      <c r="AC148" s="124">
        <v>53691</v>
      </c>
      <c r="AD148" s="124">
        <v>48031</v>
      </c>
      <c r="AE148" s="124">
        <v>40638</v>
      </c>
      <c r="AF148" s="124">
        <v>35213</v>
      </c>
      <c r="AG148" s="206">
        <v>321655</v>
      </c>
    </row>
    <row r="149" spans="24:33" ht="15" thickBot="1" x14ac:dyDescent="0.4">
      <c r="X149" s="449"/>
      <c r="Y149" s="449"/>
      <c r="Z149" s="205" t="s">
        <v>243</v>
      </c>
      <c r="AA149" s="124">
        <v>73430</v>
      </c>
      <c r="AB149" s="124">
        <v>65872</v>
      </c>
      <c r="AC149" s="124">
        <v>53228</v>
      </c>
      <c r="AD149" s="124">
        <v>44963</v>
      </c>
      <c r="AE149" s="124">
        <v>37751</v>
      </c>
      <c r="AF149" s="124">
        <v>32267</v>
      </c>
      <c r="AG149" s="206">
        <v>307511</v>
      </c>
    </row>
    <row r="150" spans="24:33" ht="15" thickBot="1" x14ac:dyDescent="0.4">
      <c r="X150" s="450"/>
      <c r="Y150" s="450"/>
      <c r="Z150" s="204" t="s">
        <v>132</v>
      </c>
      <c r="AA150" s="207">
        <v>149220</v>
      </c>
      <c r="AB150" s="207">
        <v>134164</v>
      </c>
      <c r="AC150" s="207">
        <v>106919</v>
      </c>
      <c r="AD150" s="207">
        <v>92994</v>
      </c>
      <c r="AE150" s="207">
        <v>78389</v>
      </c>
      <c r="AF150" s="207">
        <v>67480</v>
      </c>
      <c r="AG150" s="207">
        <v>629166</v>
      </c>
    </row>
    <row r="151" spans="24:33" ht="15" thickBot="1" x14ac:dyDescent="0.4">
      <c r="X151" s="448">
        <v>21</v>
      </c>
      <c r="Y151" s="448" t="s">
        <v>219</v>
      </c>
      <c r="Z151" s="205" t="s">
        <v>242</v>
      </c>
      <c r="AA151" s="124">
        <v>68802</v>
      </c>
      <c r="AB151" s="124">
        <v>52441</v>
      </c>
      <c r="AC151" s="124">
        <v>43604</v>
      </c>
      <c r="AD151" s="124">
        <v>40496</v>
      </c>
      <c r="AE151" s="124">
        <v>36437</v>
      </c>
      <c r="AF151" s="124">
        <v>26144</v>
      </c>
      <c r="AG151" s="206">
        <v>267924</v>
      </c>
    </row>
    <row r="152" spans="24:33" ht="15" thickBot="1" x14ac:dyDescent="0.4">
      <c r="X152" s="449"/>
      <c r="Y152" s="449"/>
      <c r="Z152" s="205" t="s">
        <v>243</v>
      </c>
      <c r="AA152" s="124">
        <v>65624</v>
      </c>
      <c r="AB152" s="124">
        <v>49616</v>
      </c>
      <c r="AC152" s="124">
        <v>41802</v>
      </c>
      <c r="AD152" s="124">
        <v>37800</v>
      </c>
      <c r="AE152" s="124">
        <v>33585</v>
      </c>
      <c r="AF152" s="124">
        <v>25065</v>
      </c>
      <c r="AG152" s="206">
        <v>253492</v>
      </c>
    </row>
    <row r="153" spans="24:33" ht="15" thickBot="1" x14ac:dyDescent="0.4">
      <c r="X153" s="450"/>
      <c r="Y153" s="450"/>
      <c r="Z153" s="204" t="s">
        <v>132</v>
      </c>
      <c r="AA153" s="207">
        <v>134426</v>
      </c>
      <c r="AB153" s="207">
        <v>102057</v>
      </c>
      <c r="AC153" s="207">
        <v>85406</v>
      </c>
      <c r="AD153" s="207">
        <v>78296</v>
      </c>
      <c r="AE153" s="207">
        <v>70022</v>
      </c>
      <c r="AF153" s="207">
        <v>51209</v>
      </c>
      <c r="AG153" s="207">
        <v>521416</v>
      </c>
    </row>
    <row r="154" spans="24:33" ht="15" thickBot="1" x14ac:dyDescent="0.4">
      <c r="X154" s="448">
        <v>22</v>
      </c>
      <c r="Y154" s="448" t="s">
        <v>220</v>
      </c>
      <c r="Z154" s="205" t="s">
        <v>242</v>
      </c>
      <c r="AA154" s="124">
        <v>89365</v>
      </c>
      <c r="AB154" s="124">
        <v>77485</v>
      </c>
      <c r="AC154" s="124">
        <v>64428</v>
      </c>
      <c r="AD154" s="124">
        <v>59956</v>
      </c>
      <c r="AE154" s="124">
        <v>52828</v>
      </c>
      <c r="AF154" s="124">
        <v>43033</v>
      </c>
      <c r="AG154" s="206">
        <v>387095</v>
      </c>
    </row>
    <row r="155" spans="24:33" ht="15" thickBot="1" x14ac:dyDescent="0.4">
      <c r="X155" s="449"/>
      <c r="Y155" s="449"/>
      <c r="Z155" s="205" t="s">
        <v>243</v>
      </c>
      <c r="AA155" s="124">
        <v>92074</v>
      </c>
      <c r="AB155" s="124">
        <v>213722</v>
      </c>
      <c r="AC155" s="124">
        <v>80735</v>
      </c>
      <c r="AD155" s="124">
        <v>78694</v>
      </c>
      <c r="AE155" s="124">
        <v>71810</v>
      </c>
      <c r="AF155" s="124">
        <v>70549</v>
      </c>
      <c r="AG155" s="206">
        <v>607584</v>
      </c>
    </row>
    <row r="156" spans="24:33" ht="15" thickBot="1" x14ac:dyDescent="0.4">
      <c r="X156" s="450"/>
      <c r="Y156" s="450"/>
      <c r="Z156" s="204" t="s">
        <v>132</v>
      </c>
      <c r="AA156" s="207">
        <v>181439</v>
      </c>
      <c r="AB156" s="207">
        <v>291207</v>
      </c>
      <c r="AC156" s="207">
        <v>145163</v>
      </c>
      <c r="AD156" s="207">
        <v>138650</v>
      </c>
      <c r="AE156" s="207">
        <v>124638</v>
      </c>
      <c r="AF156" s="207">
        <v>113582</v>
      </c>
      <c r="AG156" s="207">
        <v>994679</v>
      </c>
    </row>
    <row r="157" spans="24:33" ht="15" thickBot="1" x14ac:dyDescent="0.4">
      <c r="X157" s="448">
        <v>23</v>
      </c>
      <c r="Y157" s="448" t="s">
        <v>221</v>
      </c>
      <c r="Z157" s="205" t="s">
        <v>242</v>
      </c>
      <c r="AA157" s="124">
        <v>132504</v>
      </c>
      <c r="AB157" s="124">
        <v>116318</v>
      </c>
      <c r="AC157" s="124">
        <v>108224</v>
      </c>
      <c r="AD157" s="124">
        <v>97782</v>
      </c>
      <c r="AE157" s="124">
        <v>85332</v>
      </c>
      <c r="AF157" s="124">
        <v>80160</v>
      </c>
      <c r="AG157" s="206">
        <v>620320</v>
      </c>
    </row>
    <row r="158" spans="24:33" ht="15" thickBot="1" x14ac:dyDescent="0.4">
      <c r="X158" s="449"/>
      <c r="Y158" s="449"/>
      <c r="Z158" s="205" t="s">
        <v>243</v>
      </c>
      <c r="AA158" s="124">
        <v>122919</v>
      </c>
      <c r="AB158" s="124">
        <v>109187</v>
      </c>
      <c r="AC158" s="124">
        <v>102269</v>
      </c>
      <c r="AD158" s="124">
        <v>100272</v>
      </c>
      <c r="AE158" s="124">
        <v>96072</v>
      </c>
      <c r="AF158" s="124">
        <v>84862</v>
      </c>
      <c r="AG158" s="206">
        <v>615581</v>
      </c>
    </row>
    <row r="159" spans="24:33" ht="15" thickBot="1" x14ac:dyDescent="0.4">
      <c r="X159" s="450"/>
      <c r="Y159" s="450"/>
      <c r="Z159" s="204" t="s">
        <v>132</v>
      </c>
      <c r="AA159" s="207">
        <v>255423</v>
      </c>
      <c r="AB159" s="207">
        <v>225505</v>
      </c>
      <c r="AC159" s="207">
        <v>210493</v>
      </c>
      <c r="AD159" s="207">
        <v>198054</v>
      </c>
      <c r="AE159" s="207">
        <v>181404</v>
      </c>
      <c r="AF159" s="207">
        <v>165022</v>
      </c>
      <c r="AG159" s="207">
        <v>1235901</v>
      </c>
    </row>
    <row r="160" spans="24:33" ht="15" thickBot="1" x14ac:dyDescent="0.4">
      <c r="X160" s="448">
        <v>24</v>
      </c>
      <c r="Y160" s="448" t="s">
        <v>222</v>
      </c>
      <c r="Z160" s="205" t="s">
        <v>242</v>
      </c>
      <c r="AA160" s="124">
        <v>54680</v>
      </c>
      <c r="AB160" s="124">
        <v>51623</v>
      </c>
      <c r="AC160" s="124">
        <v>42982</v>
      </c>
      <c r="AD160" s="124">
        <v>38065</v>
      </c>
      <c r="AE160" s="124">
        <v>32399</v>
      </c>
      <c r="AF160" s="124">
        <v>26169</v>
      </c>
      <c r="AG160" s="206">
        <v>245918</v>
      </c>
    </row>
    <row r="161" spans="24:33" ht="15" thickBot="1" x14ac:dyDescent="0.4">
      <c r="X161" s="449"/>
      <c r="Y161" s="449"/>
      <c r="Z161" s="205" t="s">
        <v>243</v>
      </c>
      <c r="AA161" s="124">
        <v>52347</v>
      </c>
      <c r="AB161" s="124">
        <v>49570</v>
      </c>
      <c r="AC161" s="124">
        <v>41959</v>
      </c>
      <c r="AD161" s="124">
        <v>35532</v>
      </c>
      <c r="AE161" s="124">
        <v>30167</v>
      </c>
      <c r="AF161" s="124">
        <v>24269</v>
      </c>
      <c r="AG161" s="206">
        <v>233844</v>
      </c>
    </row>
    <row r="162" spans="24:33" ht="15" thickBot="1" x14ac:dyDescent="0.4">
      <c r="X162" s="450"/>
      <c r="Y162" s="450"/>
      <c r="Z162" s="204" t="s">
        <v>132</v>
      </c>
      <c r="AA162" s="207">
        <v>107027</v>
      </c>
      <c r="AB162" s="207">
        <v>101193</v>
      </c>
      <c r="AC162" s="207">
        <v>84941</v>
      </c>
      <c r="AD162" s="207">
        <v>73597</v>
      </c>
      <c r="AE162" s="207">
        <v>62566</v>
      </c>
      <c r="AF162" s="207">
        <v>50438</v>
      </c>
      <c r="AG162" s="207">
        <v>479762</v>
      </c>
    </row>
    <row r="163" spans="24:33" ht="15" thickBot="1" x14ac:dyDescent="0.4">
      <c r="X163" s="448">
        <v>25</v>
      </c>
      <c r="Y163" s="448" t="s">
        <v>223</v>
      </c>
      <c r="Z163" s="205" t="s">
        <v>242</v>
      </c>
      <c r="AA163" s="124">
        <v>101066</v>
      </c>
      <c r="AB163" s="124">
        <v>73293</v>
      </c>
      <c r="AC163" s="124">
        <v>62032</v>
      </c>
      <c r="AD163" s="124">
        <v>55851</v>
      </c>
      <c r="AE163" s="124">
        <v>49251</v>
      </c>
      <c r="AF163" s="124">
        <v>36575</v>
      </c>
      <c r="AG163" s="206">
        <v>378068</v>
      </c>
    </row>
    <row r="164" spans="24:33" ht="15" thickBot="1" x14ac:dyDescent="0.4">
      <c r="X164" s="449"/>
      <c r="Y164" s="449"/>
      <c r="Z164" s="205" t="s">
        <v>243</v>
      </c>
      <c r="AA164" s="124">
        <v>93353</v>
      </c>
      <c r="AB164" s="124">
        <v>66312</v>
      </c>
      <c r="AC164" s="124">
        <v>55357</v>
      </c>
      <c r="AD164" s="124">
        <v>47205</v>
      </c>
      <c r="AE164" s="124">
        <v>40712</v>
      </c>
      <c r="AF164" s="124">
        <v>30767</v>
      </c>
      <c r="AG164" s="206">
        <v>333706</v>
      </c>
    </row>
    <row r="165" spans="24:33" ht="15" thickBot="1" x14ac:dyDescent="0.4">
      <c r="X165" s="450"/>
      <c r="Y165" s="450"/>
      <c r="Z165" s="204" t="s">
        <v>132</v>
      </c>
      <c r="AA165" s="207">
        <v>194419</v>
      </c>
      <c r="AB165" s="207">
        <v>139605</v>
      </c>
      <c r="AC165" s="207">
        <v>117389</v>
      </c>
      <c r="AD165" s="207">
        <v>103056</v>
      </c>
      <c r="AE165" s="207">
        <v>89963</v>
      </c>
      <c r="AF165" s="207">
        <v>67342</v>
      </c>
      <c r="AG165" s="207">
        <v>711774</v>
      </c>
    </row>
    <row r="166" spans="24:33" ht="15" thickBot="1" x14ac:dyDescent="0.4">
      <c r="X166" s="448">
        <v>26</v>
      </c>
      <c r="Y166" s="448" t="s">
        <v>224</v>
      </c>
      <c r="Z166" s="205" t="s">
        <v>242</v>
      </c>
      <c r="AA166" s="124">
        <v>113885</v>
      </c>
      <c r="AB166" s="124">
        <v>100843</v>
      </c>
      <c r="AC166" s="124">
        <v>73851</v>
      </c>
      <c r="AD166" s="124">
        <v>67854</v>
      </c>
      <c r="AE166" s="124">
        <v>59504</v>
      </c>
      <c r="AF166" s="124">
        <v>47019</v>
      </c>
      <c r="AG166" s="206">
        <v>462956</v>
      </c>
    </row>
    <row r="167" spans="24:33" ht="15" thickBot="1" x14ac:dyDescent="0.4">
      <c r="X167" s="449"/>
      <c r="Y167" s="449"/>
      <c r="Z167" s="205" t="s">
        <v>243</v>
      </c>
      <c r="AA167" s="124">
        <v>109425</v>
      </c>
      <c r="AB167" s="124">
        <v>91021</v>
      </c>
      <c r="AC167" s="124">
        <v>75770</v>
      </c>
      <c r="AD167" s="124">
        <v>71689</v>
      </c>
      <c r="AE167" s="124">
        <v>66445</v>
      </c>
      <c r="AF167" s="124">
        <v>49897</v>
      </c>
      <c r="AG167" s="206">
        <v>464247</v>
      </c>
    </row>
    <row r="168" spans="24:33" ht="15" thickBot="1" x14ac:dyDescent="0.4">
      <c r="X168" s="450"/>
      <c r="Y168" s="450"/>
      <c r="Z168" s="204" t="s">
        <v>132</v>
      </c>
      <c r="AA168" s="207">
        <v>223310</v>
      </c>
      <c r="AB168" s="207">
        <v>191864</v>
      </c>
      <c r="AC168" s="207">
        <v>149621</v>
      </c>
      <c r="AD168" s="207">
        <v>139543</v>
      </c>
      <c r="AE168" s="207">
        <v>125949</v>
      </c>
      <c r="AF168" s="207">
        <v>96916</v>
      </c>
      <c r="AG168" s="207">
        <v>927203</v>
      </c>
    </row>
    <row r="169" spans="24:33" ht="15" thickBot="1" x14ac:dyDescent="0.4">
      <c r="X169" s="442" t="s">
        <v>137</v>
      </c>
      <c r="Y169" s="443"/>
      <c r="Z169" s="444"/>
      <c r="AA169" s="208">
        <v>2451550</v>
      </c>
      <c r="AB169" s="208">
        <v>2301358</v>
      </c>
      <c r="AC169" s="208">
        <v>1887588</v>
      </c>
      <c r="AD169" s="208">
        <v>1688804</v>
      </c>
      <c r="AE169" s="208">
        <v>1490219</v>
      </c>
      <c r="AF169" s="208">
        <v>1208843</v>
      </c>
      <c r="AG169" s="208">
        <v>11028362</v>
      </c>
    </row>
    <row r="170" spans="24:33" ht="15" thickBot="1" x14ac:dyDescent="0.4">
      <c r="X170" s="442" t="s">
        <v>138</v>
      </c>
      <c r="Y170" s="443"/>
      <c r="Z170" s="444"/>
      <c r="AA170" s="208">
        <v>2404922</v>
      </c>
      <c r="AB170" s="208">
        <v>2485040</v>
      </c>
      <c r="AC170" s="208">
        <v>1818436</v>
      </c>
      <c r="AD170" s="208">
        <v>1644975</v>
      </c>
      <c r="AE170" s="208">
        <v>1440456</v>
      </c>
      <c r="AF170" s="208">
        <v>1206910</v>
      </c>
      <c r="AG170" s="208">
        <v>11000739</v>
      </c>
    </row>
    <row r="171" spans="24:33" ht="15" thickBot="1" x14ac:dyDescent="0.4">
      <c r="X171" s="445" t="s">
        <v>244</v>
      </c>
      <c r="Y171" s="446"/>
      <c r="Z171" s="447"/>
      <c r="AA171" s="209">
        <v>4856472</v>
      </c>
      <c r="AB171" s="209">
        <v>4786398</v>
      </c>
      <c r="AC171" s="209">
        <v>3706024</v>
      </c>
      <c r="AD171" s="209">
        <v>3333779</v>
      </c>
      <c r="AE171" s="209">
        <v>2930675</v>
      </c>
      <c r="AF171" s="209">
        <v>2415753</v>
      </c>
      <c r="AG171" s="207">
        <v>22029101</v>
      </c>
    </row>
  </sheetData>
  <mergeCells count="240">
    <mergeCell ref="B8:B10"/>
    <mergeCell ref="C8:C10"/>
    <mergeCell ref="M8:M10"/>
    <mergeCell ref="N8:N10"/>
    <mergeCell ref="X8:X10"/>
    <mergeCell ref="Y8:Y10"/>
    <mergeCell ref="Z3:Z4"/>
    <mergeCell ref="AA3:AF3"/>
    <mergeCell ref="AG3:AG4"/>
    <mergeCell ref="B5:B7"/>
    <mergeCell ref="C5:C7"/>
    <mergeCell ref="M5:M7"/>
    <mergeCell ref="N5:N7"/>
    <mergeCell ref="X5:X7"/>
    <mergeCell ref="Y5:Y7"/>
    <mergeCell ref="N3:N4"/>
    <mergeCell ref="O3:O4"/>
    <mergeCell ref="P3:U3"/>
    <mergeCell ref="V3:V4"/>
    <mergeCell ref="X3:X4"/>
    <mergeCell ref="Y3:Y4"/>
    <mergeCell ref="B3:B4"/>
    <mergeCell ref="C3:C4"/>
    <mergeCell ref="D3:D4"/>
    <mergeCell ref="E3:J3"/>
    <mergeCell ref="K3:K4"/>
    <mergeCell ref="M3:M4"/>
    <mergeCell ref="B14:B16"/>
    <mergeCell ref="C14:C16"/>
    <mergeCell ref="M14:M16"/>
    <mergeCell ref="N14:N16"/>
    <mergeCell ref="X14:X16"/>
    <mergeCell ref="Y14:Y16"/>
    <mergeCell ref="B11:B13"/>
    <mergeCell ref="C11:C13"/>
    <mergeCell ref="M11:M13"/>
    <mergeCell ref="N11:N13"/>
    <mergeCell ref="X11:X13"/>
    <mergeCell ref="Y11:Y13"/>
    <mergeCell ref="B20:B22"/>
    <mergeCell ref="C20:C22"/>
    <mergeCell ref="M20:M22"/>
    <mergeCell ref="N20:N22"/>
    <mergeCell ref="X20:X22"/>
    <mergeCell ref="Y20:Y22"/>
    <mergeCell ref="B17:B19"/>
    <mergeCell ref="C17:C19"/>
    <mergeCell ref="M17:M19"/>
    <mergeCell ref="N17:N19"/>
    <mergeCell ref="X17:X19"/>
    <mergeCell ref="Y17:Y19"/>
    <mergeCell ref="B26:B28"/>
    <mergeCell ref="C26:C28"/>
    <mergeCell ref="M26:M28"/>
    <mergeCell ref="N26:N28"/>
    <mergeCell ref="X26:X28"/>
    <mergeCell ref="Y26:Y28"/>
    <mergeCell ref="B23:B25"/>
    <mergeCell ref="C23:C25"/>
    <mergeCell ref="M23:M25"/>
    <mergeCell ref="N23:N25"/>
    <mergeCell ref="X23:X25"/>
    <mergeCell ref="Y23:Y25"/>
    <mergeCell ref="B32:B34"/>
    <mergeCell ref="C32:C34"/>
    <mergeCell ref="M32:M34"/>
    <mergeCell ref="N32:N34"/>
    <mergeCell ref="X32:X34"/>
    <mergeCell ref="Y32:Y34"/>
    <mergeCell ref="B29:B31"/>
    <mergeCell ref="C29:C31"/>
    <mergeCell ref="M29:M31"/>
    <mergeCell ref="N29:N31"/>
    <mergeCell ref="X29:X31"/>
    <mergeCell ref="Y29:Y31"/>
    <mergeCell ref="B38:B40"/>
    <mergeCell ref="C38:C40"/>
    <mergeCell ref="M38:M40"/>
    <mergeCell ref="N38:N40"/>
    <mergeCell ref="X38:X40"/>
    <mergeCell ref="Y38:Y40"/>
    <mergeCell ref="B35:B37"/>
    <mergeCell ref="C35:C37"/>
    <mergeCell ref="M35:M37"/>
    <mergeCell ref="N35:N37"/>
    <mergeCell ref="X35:X37"/>
    <mergeCell ref="Y35:Y37"/>
    <mergeCell ref="B44:B46"/>
    <mergeCell ref="C44:C46"/>
    <mergeCell ref="M44:M46"/>
    <mergeCell ref="N44:N46"/>
    <mergeCell ref="X44:X46"/>
    <mergeCell ref="Y44:Y46"/>
    <mergeCell ref="B41:B43"/>
    <mergeCell ref="C41:C43"/>
    <mergeCell ref="M41:M43"/>
    <mergeCell ref="N41:N43"/>
    <mergeCell ref="X41:X43"/>
    <mergeCell ref="Y41:Y43"/>
    <mergeCell ref="B50:B52"/>
    <mergeCell ref="C50:C52"/>
    <mergeCell ref="M50:M52"/>
    <mergeCell ref="N50:N52"/>
    <mergeCell ref="X50:X52"/>
    <mergeCell ref="Y50:Y52"/>
    <mergeCell ref="B47:B49"/>
    <mergeCell ref="C47:C49"/>
    <mergeCell ref="M47:M49"/>
    <mergeCell ref="N47:N49"/>
    <mergeCell ref="X47:X49"/>
    <mergeCell ref="Y47:Y49"/>
    <mergeCell ref="B56:B58"/>
    <mergeCell ref="C56:C58"/>
    <mergeCell ref="M56:M58"/>
    <mergeCell ref="N56:N58"/>
    <mergeCell ref="X56:X58"/>
    <mergeCell ref="Y56:Y58"/>
    <mergeCell ref="B53:B55"/>
    <mergeCell ref="C53:C55"/>
    <mergeCell ref="M53:M55"/>
    <mergeCell ref="N53:N55"/>
    <mergeCell ref="X53:X55"/>
    <mergeCell ref="Y53:Y55"/>
    <mergeCell ref="B62:B64"/>
    <mergeCell ref="C62:C64"/>
    <mergeCell ref="M62:M64"/>
    <mergeCell ref="N62:N64"/>
    <mergeCell ref="X62:X64"/>
    <mergeCell ref="Y62:Y64"/>
    <mergeCell ref="B59:B61"/>
    <mergeCell ref="C59:C61"/>
    <mergeCell ref="M59:M61"/>
    <mergeCell ref="N59:N61"/>
    <mergeCell ref="X59:X61"/>
    <mergeCell ref="Y59:Y61"/>
    <mergeCell ref="B68:B70"/>
    <mergeCell ref="C68:C70"/>
    <mergeCell ref="M68:M70"/>
    <mergeCell ref="N68:N70"/>
    <mergeCell ref="X68:X70"/>
    <mergeCell ref="Y68:Y70"/>
    <mergeCell ref="B65:B67"/>
    <mergeCell ref="C65:C67"/>
    <mergeCell ref="M65:M67"/>
    <mergeCell ref="N65:N67"/>
    <mergeCell ref="X65:X67"/>
    <mergeCell ref="Y65:Y67"/>
    <mergeCell ref="B74:B76"/>
    <mergeCell ref="C74:C76"/>
    <mergeCell ref="M74:M76"/>
    <mergeCell ref="N74:N76"/>
    <mergeCell ref="X74:X76"/>
    <mergeCell ref="Y74:Y76"/>
    <mergeCell ref="B71:B73"/>
    <mergeCell ref="C71:C73"/>
    <mergeCell ref="M71:M73"/>
    <mergeCell ref="N71:N73"/>
    <mergeCell ref="X71:X73"/>
    <mergeCell ref="Y71:Y73"/>
    <mergeCell ref="B80:B82"/>
    <mergeCell ref="C80:C82"/>
    <mergeCell ref="M80:M82"/>
    <mergeCell ref="N80:N82"/>
    <mergeCell ref="X80:X82"/>
    <mergeCell ref="Y80:Y82"/>
    <mergeCell ref="B77:B79"/>
    <mergeCell ref="C77:C79"/>
    <mergeCell ref="M77:M79"/>
    <mergeCell ref="N77:N79"/>
    <mergeCell ref="X77:X79"/>
    <mergeCell ref="Y77:Y79"/>
    <mergeCell ref="B85:D85"/>
    <mergeCell ref="M85:O85"/>
    <mergeCell ref="X85:Z85"/>
    <mergeCell ref="X89:X90"/>
    <mergeCell ref="Y89:Y90"/>
    <mergeCell ref="Z89:Z90"/>
    <mergeCell ref="B83:D83"/>
    <mergeCell ref="M83:O83"/>
    <mergeCell ref="X83:Z83"/>
    <mergeCell ref="B84:D84"/>
    <mergeCell ref="M84:O84"/>
    <mergeCell ref="X84:Z84"/>
    <mergeCell ref="X97:X99"/>
    <mergeCell ref="Y97:Y99"/>
    <mergeCell ref="X100:X102"/>
    <mergeCell ref="Y100:Y102"/>
    <mergeCell ref="X103:X105"/>
    <mergeCell ref="Y103:Y105"/>
    <mergeCell ref="AA89:AF89"/>
    <mergeCell ref="AG89:AG90"/>
    <mergeCell ref="X91:X93"/>
    <mergeCell ref="Y91:Y93"/>
    <mergeCell ref="X94:X96"/>
    <mergeCell ref="Y94:Y96"/>
    <mergeCell ref="X115:X117"/>
    <mergeCell ref="Y115:Y117"/>
    <mergeCell ref="X118:X120"/>
    <mergeCell ref="Y118:Y120"/>
    <mergeCell ref="X121:X123"/>
    <mergeCell ref="Y121:Y123"/>
    <mergeCell ref="X106:X108"/>
    <mergeCell ref="Y106:Y108"/>
    <mergeCell ref="X109:X111"/>
    <mergeCell ref="Y109:Y111"/>
    <mergeCell ref="X112:X114"/>
    <mergeCell ref="Y112:Y114"/>
    <mergeCell ref="X133:X135"/>
    <mergeCell ref="Y133:Y135"/>
    <mergeCell ref="X136:X138"/>
    <mergeCell ref="Y136:Y138"/>
    <mergeCell ref="X139:X141"/>
    <mergeCell ref="Y139:Y141"/>
    <mergeCell ref="X124:X126"/>
    <mergeCell ref="Y124:Y126"/>
    <mergeCell ref="X127:X129"/>
    <mergeCell ref="Y127:Y129"/>
    <mergeCell ref="X130:X132"/>
    <mergeCell ref="Y130:Y132"/>
    <mergeCell ref="X151:X153"/>
    <mergeCell ref="Y151:Y153"/>
    <mergeCell ref="X154:X156"/>
    <mergeCell ref="Y154:Y156"/>
    <mergeCell ref="X157:X159"/>
    <mergeCell ref="Y157:Y159"/>
    <mergeCell ref="X142:X144"/>
    <mergeCell ref="Y142:Y144"/>
    <mergeCell ref="X145:X147"/>
    <mergeCell ref="Y145:Y147"/>
    <mergeCell ref="X148:X150"/>
    <mergeCell ref="Y148:Y150"/>
    <mergeCell ref="X169:Z169"/>
    <mergeCell ref="X170:Z170"/>
    <mergeCell ref="X171:Z171"/>
    <mergeCell ref="X160:X162"/>
    <mergeCell ref="Y160:Y162"/>
    <mergeCell ref="X163:X165"/>
    <mergeCell ref="Y163:Y165"/>
    <mergeCell ref="X166:X168"/>
    <mergeCell ref="Y166:Y1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148"/>
  <sheetViews>
    <sheetView topLeftCell="A7" workbookViewId="0">
      <selection activeCell="C68" sqref="C68"/>
    </sheetView>
  </sheetViews>
  <sheetFormatPr baseColWidth="10" defaultRowHeight="14.5" x14ac:dyDescent="0.35"/>
  <cols>
    <col min="2" max="2" width="18.1796875" customWidth="1"/>
    <col min="3" max="3" width="13.90625" customWidth="1"/>
    <col min="8" max="8" width="9.1796875" bestFit="1" customWidth="1"/>
    <col min="9" max="9" width="1.6328125" bestFit="1" customWidth="1"/>
    <col min="10" max="11" width="9.1796875" bestFit="1" customWidth="1"/>
    <col min="12" max="12" width="1.6328125" bestFit="1" customWidth="1"/>
    <col min="13" max="14" width="9.1796875" bestFit="1" customWidth="1"/>
    <col min="15" max="15" width="1.6328125" bestFit="1" customWidth="1"/>
    <col min="16" max="17" width="9.1796875" bestFit="1" customWidth="1"/>
    <col min="18" max="18" width="1.6328125" bestFit="1" customWidth="1"/>
    <col min="19" max="20" width="9.1796875" bestFit="1" customWidth="1"/>
    <col min="21" max="21" width="1.6328125" bestFit="1" customWidth="1"/>
    <col min="22" max="23" width="9.1796875" bestFit="1" customWidth="1"/>
    <col min="24" max="24" width="1.6328125" bestFit="1" customWidth="1"/>
    <col min="25" max="26" width="9.1796875" bestFit="1" customWidth="1"/>
    <col min="27" max="27" width="1.6328125" bestFit="1" customWidth="1"/>
    <col min="28" max="29" width="9.1796875" bestFit="1" customWidth="1"/>
    <col min="30" max="30" width="1.6328125" bestFit="1" customWidth="1"/>
    <col min="31" max="32" width="9.1796875" bestFit="1" customWidth="1"/>
    <col min="33" max="33" width="1.6328125" bestFit="1" customWidth="1"/>
    <col min="34" max="34" width="9.1796875" bestFit="1" customWidth="1"/>
  </cols>
  <sheetData>
    <row r="1" spans="1:37" ht="31.25" customHeight="1" x14ac:dyDescent="0.35">
      <c r="B1" s="323" t="s">
        <v>109</v>
      </c>
      <c r="C1" s="323"/>
      <c r="D1" s="323"/>
      <c r="E1" s="323"/>
      <c r="F1" s="323"/>
      <c r="G1" s="323"/>
      <c r="H1" s="323"/>
      <c r="I1" s="323"/>
      <c r="J1" s="323"/>
    </row>
    <row r="2" spans="1:37" s="101" customFormat="1" x14ac:dyDescent="0.35">
      <c r="B2" s="308" t="s">
        <v>104</v>
      </c>
      <c r="C2" s="308"/>
      <c r="D2" s="102" t="s">
        <v>43</v>
      </c>
      <c r="E2" s="119">
        <f>VALUE(RIGHT(D2, 4))</f>
        <v>2020</v>
      </c>
      <c r="F2" s="316" t="s">
        <v>110</v>
      </c>
    </row>
    <row r="3" spans="1:37" x14ac:dyDescent="0.35">
      <c r="B3" s="309" t="s">
        <v>105</v>
      </c>
      <c r="C3" s="309"/>
      <c r="D3" s="103" t="s">
        <v>44</v>
      </c>
      <c r="E3" s="211">
        <f>VALUE(RIGHT(D3, 4))</f>
        <v>2021</v>
      </c>
      <c r="F3" s="316"/>
      <c r="H3" t="s">
        <v>67</v>
      </c>
    </row>
    <row r="4" spans="1:37" x14ac:dyDescent="0.35">
      <c r="B4" s="309" t="s">
        <v>106</v>
      </c>
      <c r="C4" s="309"/>
      <c r="D4">
        <f>E3-E2</f>
        <v>1</v>
      </c>
      <c r="H4" t="s">
        <v>43</v>
      </c>
      <c r="K4" s="212">
        <v>2020</v>
      </c>
      <c r="L4" s="213" t="s">
        <v>108</v>
      </c>
      <c r="M4" s="214">
        <v>2021</v>
      </c>
      <c r="N4" s="212">
        <v>2021</v>
      </c>
      <c r="O4" s="213" t="s">
        <v>108</v>
      </c>
      <c r="P4" s="214">
        <v>2022</v>
      </c>
      <c r="Q4" s="215">
        <v>2022</v>
      </c>
      <c r="R4" s="216" t="s">
        <v>108</v>
      </c>
      <c r="S4" s="217">
        <v>2023</v>
      </c>
      <c r="T4" s="212">
        <v>2023</v>
      </c>
      <c r="U4" s="213" t="s">
        <v>108</v>
      </c>
      <c r="V4" s="214">
        <v>2024</v>
      </c>
      <c r="W4" s="212">
        <v>2024</v>
      </c>
      <c r="X4" s="213" t="s">
        <v>108</v>
      </c>
      <c r="Y4" s="214">
        <v>2025</v>
      </c>
      <c r="Z4" s="212">
        <v>2025</v>
      </c>
      <c r="AA4" s="213" t="s">
        <v>108</v>
      </c>
      <c r="AB4" s="214">
        <v>2026</v>
      </c>
      <c r="AC4" s="212">
        <v>2026</v>
      </c>
      <c r="AD4" s="213" t="s">
        <v>108</v>
      </c>
      <c r="AE4" s="214">
        <v>2027</v>
      </c>
      <c r="AF4" s="212">
        <v>2027</v>
      </c>
      <c r="AG4" s="213" t="s">
        <v>108</v>
      </c>
      <c r="AH4" s="214">
        <v>2028</v>
      </c>
      <c r="AI4">
        <v>2028</v>
      </c>
      <c r="AJ4" t="s">
        <v>108</v>
      </c>
      <c r="AK4">
        <v>2029</v>
      </c>
    </row>
    <row r="5" spans="1:37" x14ac:dyDescent="0.35">
      <c r="B5" s="309"/>
      <c r="C5" s="309"/>
    </row>
    <row r="6" spans="1:37" s="101" customFormat="1" x14ac:dyDescent="0.35">
      <c r="A6" s="105" t="s">
        <v>112</v>
      </c>
      <c r="B6" s="175" t="s">
        <v>169</v>
      </c>
      <c r="C6" s="106" t="s">
        <v>171</v>
      </c>
      <c r="D6" s="105" t="str">
        <f>D2</f>
        <v>2019-2020</v>
      </c>
      <c r="E6" s="105" t="str">
        <f>D3</f>
        <v>2020-2021</v>
      </c>
      <c r="F6" s="105" t="s">
        <v>107</v>
      </c>
      <c r="G6" s="105" t="s">
        <v>68</v>
      </c>
      <c r="H6" s="105">
        <f>VALUE(LEFT(D2, 4))+1</f>
        <v>2020</v>
      </c>
      <c r="I6" s="108" t="s">
        <v>108</v>
      </c>
      <c r="J6" s="109">
        <f>VALUE(RIGHT(D2, 4))+1</f>
        <v>2021</v>
      </c>
      <c r="K6" s="105">
        <f>H6+1</f>
        <v>2021</v>
      </c>
      <c r="L6" s="108" t="s">
        <v>108</v>
      </c>
      <c r="M6" s="109">
        <f>J6+1</f>
        <v>2022</v>
      </c>
      <c r="N6" s="105">
        <f>K6+1</f>
        <v>2022</v>
      </c>
      <c r="O6" s="108" t="s">
        <v>108</v>
      </c>
      <c r="P6" s="109">
        <f>M6+1</f>
        <v>2023</v>
      </c>
      <c r="Q6" s="105">
        <f>N6+1</f>
        <v>2023</v>
      </c>
      <c r="R6" s="108" t="s">
        <v>108</v>
      </c>
      <c r="S6" s="109">
        <f>P6+1</f>
        <v>2024</v>
      </c>
      <c r="T6" s="105">
        <f t="shared" ref="T6" si="0">Q6+1</f>
        <v>2024</v>
      </c>
      <c r="U6" s="108" t="s">
        <v>108</v>
      </c>
      <c r="V6" s="109">
        <f t="shared" ref="V6:W6" si="1">S6+1</f>
        <v>2025</v>
      </c>
      <c r="W6" s="105">
        <f t="shared" si="1"/>
        <v>2025</v>
      </c>
      <c r="X6" s="108" t="s">
        <v>108</v>
      </c>
      <c r="Y6" s="109">
        <f t="shared" ref="Y6:Z6" si="2">V6+1</f>
        <v>2026</v>
      </c>
      <c r="Z6" s="105">
        <f t="shared" si="2"/>
        <v>2026</v>
      </c>
      <c r="AA6" s="108" t="s">
        <v>108</v>
      </c>
      <c r="AB6" s="109">
        <f t="shared" ref="AB6:AC6" si="3">Y6+1</f>
        <v>2027</v>
      </c>
      <c r="AC6" s="105">
        <f t="shared" si="3"/>
        <v>2027</v>
      </c>
      <c r="AD6" s="108" t="s">
        <v>108</v>
      </c>
      <c r="AE6" s="109">
        <f t="shared" ref="AE6:AF6" si="4">AB6+1</f>
        <v>2028</v>
      </c>
      <c r="AF6" s="105">
        <f t="shared" si="4"/>
        <v>2028</v>
      </c>
      <c r="AG6" s="108" t="s">
        <v>108</v>
      </c>
      <c r="AH6" s="109">
        <f t="shared" ref="AH6" si="5">AE6+1</f>
        <v>2029</v>
      </c>
    </row>
    <row r="7" spans="1:37" ht="15.5" x14ac:dyDescent="0.35">
      <c r="A7" s="176"/>
      <c r="B7" s="173" t="s">
        <v>199</v>
      </c>
      <c r="C7" s="182" t="s">
        <v>172</v>
      </c>
      <c r="D7" s="110">
        <v>38282</v>
      </c>
      <c r="E7" s="111">
        <v>45416</v>
      </c>
      <c r="F7" s="113">
        <f t="shared" ref="F7:F33" si="6">POWER(E7/D7,1/n)</f>
        <v>1.0891987421977791</v>
      </c>
      <c r="G7" s="113">
        <f>F7-1</f>
        <v>8.9198742197779124E-2</v>
      </c>
      <c r="H7" s="313">
        <f>D7*(G7+1)</f>
        <v>41696.706248815382</v>
      </c>
      <c r="I7" s="313"/>
      <c r="J7" s="313"/>
      <c r="K7" s="313">
        <f>H7*($G$7+1)</f>
        <v>45415.999999999993</v>
      </c>
      <c r="L7" s="313"/>
      <c r="M7" s="313"/>
      <c r="N7" s="313">
        <f t="shared" ref="N7" si="7">K7*($G$7+1)</f>
        <v>49467.050075654326</v>
      </c>
      <c r="O7" s="313"/>
      <c r="P7" s="313"/>
      <c r="Q7" s="313">
        <f t="shared" ref="Q7" si="8">N7*($G$7+1)</f>
        <v>53879.448722637244</v>
      </c>
      <c r="R7" s="313"/>
      <c r="S7" s="313"/>
      <c r="T7" s="313">
        <f t="shared" ref="T7" si="9">Q7*($G$7+1)</f>
        <v>58685.427779006226</v>
      </c>
      <c r="U7" s="313"/>
      <c r="V7" s="313"/>
      <c r="W7" s="313">
        <f t="shared" ref="W7" si="10">T7*($G$7+1)</f>
        <v>63920.094122232185</v>
      </c>
      <c r="X7" s="313"/>
      <c r="Y7" s="313"/>
      <c r="Z7" s="313">
        <f t="shared" ref="Z7" si="11">W7*($G$7+1)</f>
        <v>69621.686119098944</v>
      </c>
      <c r="AA7" s="313"/>
      <c r="AB7" s="313"/>
      <c r="AC7" s="313">
        <f t="shared" ref="AC7" si="12">Z7*($G$7+1)</f>
        <v>75831.852950611152</v>
      </c>
      <c r="AD7" s="313"/>
      <c r="AE7" s="313"/>
      <c r="AF7" s="313">
        <f t="shared" ref="AF7" si="13">AC7*($G$7+1)</f>
        <v>82595.958852332609</v>
      </c>
      <c r="AG7" s="313"/>
      <c r="AH7" s="313"/>
    </row>
    <row r="8" spans="1:37" ht="15.5" x14ac:dyDescent="0.35">
      <c r="A8" s="177"/>
      <c r="B8" s="174" t="s">
        <v>200</v>
      </c>
      <c r="C8" s="183" t="s">
        <v>173</v>
      </c>
      <c r="D8" s="110">
        <v>85161</v>
      </c>
      <c r="E8" s="111">
        <v>107201</v>
      </c>
      <c r="F8" s="112">
        <f t="shared" si="6"/>
        <v>1.1219643098553074</v>
      </c>
      <c r="G8" s="112">
        <f t="shared" ref="G8:G18" si="14">F8-1</f>
        <v>0.12196430985530737</v>
      </c>
      <c r="H8" s="312">
        <f t="shared" ref="H8:H18" si="15">D8*(G8+1)</f>
        <v>95547.602591587827</v>
      </c>
      <c r="I8" s="312"/>
      <c r="J8" s="312"/>
      <c r="K8" s="312">
        <f>H8*($G$8+1)</f>
        <v>107201.00000000001</v>
      </c>
      <c r="L8" s="312"/>
      <c r="M8" s="312"/>
      <c r="N8" s="312">
        <f>K8*($G$8+1)</f>
        <v>120275.69598079882</v>
      </c>
      <c r="O8" s="312"/>
      <c r="P8" s="312"/>
      <c r="Q8" s="312">
        <f t="shared" ref="Q8" si="16">N8*($G$8+1)</f>
        <v>134945.03823346371</v>
      </c>
      <c r="R8" s="312"/>
      <c r="S8" s="312"/>
      <c r="T8" s="312">
        <f t="shared" ref="T8" si="17">Q8*($G$8+1)</f>
        <v>151403.51669000619</v>
      </c>
      <c r="U8" s="312"/>
      <c r="V8" s="312"/>
      <c r="W8" s="312">
        <f t="shared" ref="W8" si="18">T8*($G$8+1)</f>
        <v>169869.34211276931</v>
      </c>
      <c r="X8" s="312"/>
      <c r="Y8" s="312"/>
      <c r="Z8" s="312">
        <f t="shared" ref="Z8" si="19">W8*($G$8+1)</f>
        <v>190587.33918912834</v>
      </c>
      <c r="AA8" s="312"/>
      <c r="AB8" s="312"/>
      <c r="AC8" s="312">
        <f t="shared" ref="AC8" si="20">Z8*($G$8+1)</f>
        <v>213832.19248048976</v>
      </c>
      <c r="AD8" s="312"/>
      <c r="AE8" s="312"/>
      <c r="AF8" s="312">
        <f t="shared" ref="AF8" si="21">AC8*($G$8+1)</f>
        <v>239912.08826121993</v>
      </c>
      <c r="AG8" s="312"/>
      <c r="AH8" s="312"/>
    </row>
    <row r="9" spans="1:37" ht="15.5" x14ac:dyDescent="0.35">
      <c r="A9" s="178"/>
      <c r="B9" s="174" t="s">
        <v>201</v>
      </c>
      <c r="C9" s="183" t="s">
        <v>174</v>
      </c>
      <c r="D9" s="110">
        <v>46696</v>
      </c>
      <c r="E9" s="111">
        <v>52494</v>
      </c>
      <c r="F9" s="112">
        <f t="shared" si="6"/>
        <v>1.0602663866644189</v>
      </c>
      <c r="G9" s="112">
        <f t="shared" si="14"/>
        <v>6.0266386664418858E-2</v>
      </c>
      <c r="H9" s="312">
        <f t="shared" si="15"/>
        <v>49510.199191681706</v>
      </c>
      <c r="I9" s="312"/>
      <c r="J9" s="312"/>
      <c r="K9" s="312">
        <f>H9*($G$9+1)</f>
        <v>52493.999999999993</v>
      </c>
      <c r="L9" s="312"/>
      <c r="M9" s="312"/>
      <c r="N9" s="312">
        <f>K9*($G$9+1)</f>
        <v>55657.623701561999</v>
      </c>
      <c r="O9" s="312"/>
      <c r="P9" s="312"/>
      <c r="Q9" s="312">
        <f t="shared" ref="Q9" si="22">N9*($G$9+1)</f>
        <v>59011.907572383061</v>
      </c>
      <c r="R9" s="312"/>
      <c r="S9" s="312"/>
      <c r="T9" s="312">
        <f t="shared" ref="T9" si="23">Q9*($G$9+1)</f>
        <v>62568.342011945249</v>
      </c>
      <c r="U9" s="312"/>
      <c r="V9" s="312"/>
      <c r="W9" s="312">
        <f t="shared" ref="W9" si="24">T9*($G$9+1)</f>
        <v>66339.109904588739</v>
      </c>
      <c r="X9" s="312"/>
      <c r="Y9" s="312"/>
      <c r="Z9" s="312">
        <f t="shared" ref="Z9" si="25">W9*($G$9+1)</f>
        <v>70337.128353072068</v>
      </c>
      <c r="AA9" s="312"/>
      <c r="AB9" s="312"/>
      <c r="AC9" s="312">
        <f t="shared" ref="AC9" si="26">Z9*($G$9+1)</f>
        <v>74576.092927263162</v>
      </c>
      <c r="AD9" s="312"/>
      <c r="AE9" s="312"/>
      <c r="AF9" s="312">
        <f t="shared" ref="AF9" si="27">AC9*($G$9+1)</f>
        <v>79070.52457953924</v>
      </c>
      <c r="AG9" s="312"/>
      <c r="AH9" s="312"/>
    </row>
    <row r="10" spans="1:37" ht="15.5" x14ac:dyDescent="0.35">
      <c r="A10" s="176"/>
      <c r="B10" s="173" t="s">
        <v>202</v>
      </c>
      <c r="C10" s="182" t="s">
        <v>175</v>
      </c>
      <c r="D10" s="110">
        <v>38292</v>
      </c>
      <c r="E10" s="111">
        <v>42566</v>
      </c>
      <c r="F10" s="113">
        <f t="shared" si="6"/>
        <v>1.0543320176029629</v>
      </c>
      <c r="G10" s="113">
        <f t="shared" si="14"/>
        <v>5.4332017602962912E-2</v>
      </c>
      <c r="H10" s="313">
        <f t="shared" si="15"/>
        <v>40372.481618052654</v>
      </c>
      <c r="I10" s="313"/>
      <c r="J10" s="313"/>
      <c r="K10" s="313">
        <f>H10*($G$10+1)</f>
        <v>42565.999999999985</v>
      </c>
      <c r="L10" s="313"/>
      <c r="M10" s="313"/>
      <c r="N10" s="313">
        <f>K10*($G$10+1)</f>
        <v>44878.6966612877</v>
      </c>
      <c r="O10" s="313"/>
      <c r="P10" s="313"/>
      <c r="Q10" s="313">
        <f t="shared" ref="Q10" si="28">N10*($G$10+1)</f>
        <v>47317.046798286814</v>
      </c>
      <c r="R10" s="313"/>
      <c r="S10" s="313"/>
      <c r="T10" s="313">
        <f t="shared" ref="T10" si="29">Q10*($G$10+1)</f>
        <v>49887.877417851552</v>
      </c>
      <c r="U10" s="313"/>
      <c r="V10" s="313"/>
      <c r="W10" s="313">
        <f t="shared" ref="W10" si="30">T10*($G$10+1)</f>
        <v>52598.386451892722</v>
      </c>
      <c r="X10" s="313"/>
      <c r="Y10" s="313"/>
      <c r="Z10" s="313">
        <f t="shared" ref="Z10" si="31">W10*($G$10+1)</f>
        <v>55456.162910484403</v>
      </c>
      <c r="AA10" s="313"/>
      <c r="AB10" s="313"/>
      <c r="AC10" s="313">
        <f t="shared" ref="AC10" si="32">Z10*($G$10+1)</f>
        <v>58469.208129929619</v>
      </c>
      <c r="AD10" s="313"/>
      <c r="AE10" s="313"/>
      <c r="AF10" s="313">
        <f t="shared" ref="AF10" si="33">AC10*($G$10+1)</f>
        <v>61645.958175276261</v>
      </c>
      <c r="AG10" s="313"/>
      <c r="AH10" s="313"/>
    </row>
    <row r="11" spans="1:37" ht="15.5" x14ac:dyDescent="0.35">
      <c r="A11" s="177"/>
      <c r="B11" s="174" t="s">
        <v>203</v>
      </c>
      <c r="C11" s="183" t="s">
        <v>176</v>
      </c>
      <c r="D11" s="110">
        <v>84988</v>
      </c>
      <c r="E11" s="111">
        <v>95060</v>
      </c>
      <c r="F11" s="112">
        <f t="shared" si="6"/>
        <v>1.0575967324979731</v>
      </c>
      <c r="G11" s="112">
        <f t="shared" si="14"/>
        <v>5.7596732497973147E-2</v>
      </c>
      <c r="H11" s="312">
        <f t="shared" si="15"/>
        <v>89883.031101537737</v>
      </c>
      <c r="I11" s="312"/>
      <c r="J11" s="312"/>
      <c r="K11" s="312">
        <f>H11*($G11+1)</f>
        <v>95060</v>
      </c>
      <c r="L11" s="312"/>
      <c r="M11" s="312"/>
      <c r="N11" s="312">
        <f>K11*($G11+1)</f>
        <v>100535.14539125733</v>
      </c>
      <c r="O11" s="312"/>
      <c r="P11" s="312"/>
      <c r="Q11" s="312">
        <f t="shared" ref="Q11" si="34">N11*($G11+1)</f>
        <v>106325.64126700241</v>
      </c>
      <c r="R11" s="312"/>
      <c r="S11" s="312"/>
      <c r="T11" s="312">
        <f t="shared" ref="T11" si="35">Q11*($G11+1)</f>
        <v>112449.65078473341</v>
      </c>
      <c r="U11" s="312"/>
      <c r="V11" s="312"/>
      <c r="W11" s="312">
        <f t="shared" ref="W11" si="36">T11*($G11+1)</f>
        <v>118926.38324047221</v>
      </c>
      <c r="X11" s="312"/>
      <c r="Y11" s="312"/>
      <c r="Z11" s="312">
        <f t="shared" ref="Z11" si="37">W11*($G11+1)</f>
        <v>125776.15432292513</v>
      </c>
      <c r="AA11" s="312"/>
      <c r="AB11" s="312"/>
      <c r="AC11" s="312">
        <f t="shared" ref="AC11" si="38">Z11*($G11+1)</f>
        <v>133020.44983808644</v>
      </c>
      <c r="AD11" s="312"/>
      <c r="AE11" s="312"/>
      <c r="AF11" s="312">
        <f t="shared" ref="AF11" si="39">AC11*($G11+1)</f>
        <v>140681.99310417075</v>
      </c>
      <c r="AG11" s="312"/>
      <c r="AH11" s="312"/>
    </row>
    <row r="12" spans="1:37" ht="15.5" x14ac:dyDescent="0.35">
      <c r="A12" s="178"/>
      <c r="B12" s="174" t="s">
        <v>204</v>
      </c>
      <c r="C12" s="183" t="s">
        <v>177</v>
      </c>
      <c r="D12" s="110">
        <v>35263</v>
      </c>
      <c r="E12" s="111">
        <v>35238</v>
      </c>
      <c r="F12" s="112">
        <f t="shared" si="6"/>
        <v>0.99964545795080706</v>
      </c>
      <c r="G12" s="112">
        <f t="shared" si="14"/>
        <v>-3.5454204919294074E-4</v>
      </c>
      <c r="H12" s="312">
        <f t="shared" si="15"/>
        <v>35250.497783719307</v>
      </c>
      <c r="I12" s="312"/>
      <c r="J12" s="312"/>
      <c r="K12" s="312">
        <f>H12*($G$12+1)</f>
        <v>35237.999999999993</v>
      </c>
      <c r="L12" s="312"/>
      <c r="M12" s="312"/>
      <c r="N12" s="312">
        <f>K12*($G$12+1)</f>
        <v>35225.506647270529</v>
      </c>
      <c r="O12" s="312"/>
      <c r="P12" s="312"/>
      <c r="Q12" s="312">
        <f t="shared" ref="Q12" si="40">N12*($G$12+1)</f>
        <v>35213.017723959943</v>
      </c>
      <c r="R12" s="312"/>
      <c r="S12" s="312"/>
      <c r="T12" s="312">
        <f t="shared" ref="T12" si="41">Q12*($G$12+1)</f>
        <v>35200.533228497821</v>
      </c>
      <c r="U12" s="312"/>
      <c r="V12" s="312"/>
      <c r="W12" s="312">
        <f t="shared" ref="W12" si="42">T12*($G$12+1)</f>
        <v>35188.053159314302</v>
      </c>
      <c r="X12" s="312"/>
      <c r="Y12" s="312"/>
      <c r="Z12" s="312">
        <f t="shared" ref="Z12" si="43">W12*($G$12+1)</f>
        <v>35175.577514840086</v>
      </c>
      <c r="AA12" s="312"/>
      <c r="AB12" s="312"/>
      <c r="AC12" s="312">
        <f t="shared" ref="AC12" si="44">Z12*($G$12+1)</f>
        <v>35163.106293506433</v>
      </c>
      <c r="AD12" s="312"/>
      <c r="AE12" s="312"/>
      <c r="AF12" s="312">
        <f t="shared" ref="AF12" si="45">AC12*($G$12+1)</f>
        <v>35150.63949374514</v>
      </c>
      <c r="AG12" s="312"/>
      <c r="AH12" s="312"/>
    </row>
    <row r="13" spans="1:37" ht="15.5" x14ac:dyDescent="0.35">
      <c r="A13" s="176"/>
      <c r="B13" s="173" t="s">
        <v>205</v>
      </c>
      <c r="C13" s="182" t="s">
        <v>178</v>
      </c>
      <c r="D13" s="110">
        <v>30441</v>
      </c>
      <c r="E13" s="111">
        <v>31348</v>
      </c>
      <c r="F13" s="113">
        <f t="shared" si="6"/>
        <v>1.0147883236462394</v>
      </c>
      <c r="G13" s="113">
        <f t="shared" si="14"/>
        <v>1.4788323646239387E-2</v>
      </c>
      <c r="H13" s="313">
        <f t="shared" si="15"/>
        <v>30891.171360115171</v>
      </c>
      <c r="I13" s="313"/>
      <c r="J13" s="313"/>
      <c r="K13" s="313">
        <f>H13*($G$13+1)</f>
        <v>31347.999999999996</v>
      </c>
      <c r="L13" s="313"/>
      <c r="M13" s="313"/>
      <c r="N13" s="313">
        <f>K13*($G$13+1)</f>
        <v>31811.584369662309</v>
      </c>
      <c r="O13" s="313"/>
      <c r="P13" s="313"/>
      <c r="Q13" s="313">
        <f t="shared" ref="Q13" si="46">N13*($G$13+1)</f>
        <v>32282.024375020526</v>
      </c>
      <c r="R13" s="313"/>
      <c r="S13" s="313"/>
      <c r="T13" s="313">
        <f t="shared" ref="T13" si="47">Q13*($G$13+1)</f>
        <v>32759.421399434119</v>
      </c>
      <c r="U13" s="313"/>
      <c r="V13" s="313"/>
      <c r="W13" s="313">
        <f t="shared" ref="W13" si="48">T13*($G$13+1)</f>
        <v>33243.87832555249</v>
      </c>
      <c r="X13" s="313"/>
      <c r="Y13" s="313"/>
      <c r="Z13" s="313">
        <f t="shared" ref="Z13" si="49">W13*($G$13+1)</f>
        <v>33735.499557486961</v>
      </c>
      <c r="AA13" s="313"/>
      <c r="AB13" s="313"/>
      <c r="AC13" s="313">
        <f t="shared" ref="AC13" si="50">Z13*($G$13+1)</f>
        <v>34234.391043310643</v>
      </c>
      <c r="AD13" s="313"/>
      <c r="AE13" s="313"/>
      <c r="AF13" s="313">
        <f t="shared" ref="AF13" si="51">AC13*($G$13+1)</f>
        <v>34740.660297891038</v>
      </c>
      <c r="AG13" s="313"/>
      <c r="AH13" s="313"/>
    </row>
    <row r="14" spans="1:37" ht="15.5" x14ac:dyDescent="0.35">
      <c r="A14" s="177"/>
      <c r="B14" s="174" t="s">
        <v>206</v>
      </c>
      <c r="C14" s="183" t="s">
        <v>179</v>
      </c>
      <c r="D14" s="110">
        <v>65704</v>
      </c>
      <c r="E14" s="111">
        <v>66586</v>
      </c>
      <c r="F14" s="112">
        <f t="shared" si="6"/>
        <v>1.0066895451196745</v>
      </c>
      <c r="G14" s="112">
        <f t="shared" si="14"/>
        <v>6.689545119674456E-3</v>
      </c>
      <c r="H14" s="312">
        <f t="shared" si="15"/>
        <v>66143.529872543091</v>
      </c>
      <c r="I14" s="312"/>
      <c r="J14" s="312"/>
      <c r="K14" s="312">
        <f>H14*($G$14+1)</f>
        <v>66586</v>
      </c>
      <c r="L14" s="312"/>
      <c r="M14" s="312"/>
      <c r="N14" s="312">
        <f>K14*($G$14+1)</f>
        <v>67031.430051338641</v>
      </c>
      <c r="O14" s="312"/>
      <c r="P14" s="312"/>
      <c r="Q14" s="312">
        <f t="shared" ref="Q14" si="52">N14*($G$14+1)</f>
        <v>67479.839827103366</v>
      </c>
      <c r="R14" s="312"/>
      <c r="S14" s="312"/>
      <c r="T14" s="312">
        <f t="shared" ref="T14" si="53">Q14*($G$14+1)</f>
        <v>67931.249260295182</v>
      </c>
      <c r="U14" s="312"/>
      <c r="V14" s="312"/>
      <c r="W14" s="312">
        <f t="shared" ref="W14" si="54">T14*($G$14+1)</f>
        <v>68385.678417257775</v>
      </c>
      <c r="X14" s="312"/>
      <c r="Y14" s="312"/>
      <c r="Z14" s="312">
        <f t="shared" ref="Z14" si="55">W14*($G$14+1)</f>
        <v>68843.147498569568</v>
      </c>
      <c r="AA14" s="312"/>
      <c r="AB14" s="312"/>
      <c r="AC14" s="312">
        <f t="shared" ref="AC14" si="56">Z14*($G$14+1)</f>
        <v>69303.676839941647</v>
      </c>
      <c r="AD14" s="312"/>
      <c r="AE14" s="312"/>
      <c r="AF14" s="312">
        <f t="shared" ref="AF14" si="57">AC14*($G$14+1)</f>
        <v>69767.286913121774</v>
      </c>
      <c r="AG14" s="312"/>
      <c r="AH14" s="312"/>
    </row>
    <row r="15" spans="1:37" ht="15.5" x14ac:dyDescent="0.35">
      <c r="A15" s="178"/>
      <c r="B15" s="174" t="s">
        <v>207</v>
      </c>
      <c r="C15" s="183" t="s">
        <v>180</v>
      </c>
      <c r="D15" s="110">
        <v>21322</v>
      </c>
      <c r="E15" s="111">
        <v>23610</v>
      </c>
      <c r="F15" s="112">
        <f t="shared" si="6"/>
        <v>1.0522865611834959</v>
      </c>
      <c r="G15" s="112">
        <f t="shared" si="14"/>
        <v>5.228656118349595E-2</v>
      </c>
      <c r="H15" s="312">
        <f t="shared" si="15"/>
        <v>22436.854057554501</v>
      </c>
      <c r="I15" s="312"/>
      <c r="J15" s="312"/>
      <c r="K15" s="312">
        <f>H15*($G$15+1)</f>
        <v>23609.999999999993</v>
      </c>
      <c r="L15" s="312"/>
      <c r="M15" s="312"/>
      <c r="N15" s="312">
        <f>K15*($G$15+1)</f>
        <v>24844.485709542332</v>
      </c>
      <c r="O15" s="312"/>
      <c r="P15" s="312"/>
      <c r="Q15" s="312">
        <f t="shared" ref="Q15" si="58">N15*($G$15+1)</f>
        <v>26143.518431666809</v>
      </c>
      <c r="R15" s="312"/>
      <c r="S15" s="312"/>
      <c r="T15" s="312">
        <f t="shared" ref="T15" si="59">Q15*($G$15+1)</f>
        <v>27510.473107696009</v>
      </c>
      <c r="U15" s="312"/>
      <c r="V15" s="312"/>
      <c r="W15" s="312">
        <f t="shared" ref="W15" si="60">T15*($G$15+1)</f>
        <v>28948.901143028477</v>
      </c>
      <c r="X15" s="312"/>
      <c r="Y15" s="312"/>
      <c r="Z15" s="312">
        <f t="shared" ref="Z15" si="61">W15*($G$15+1)</f>
        <v>30462.539633838413</v>
      </c>
      <c r="AA15" s="312"/>
      <c r="AB15" s="312"/>
      <c r="AC15" s="312">
        <f t="shared" ref="AC15" si="62">Z15*($G$15+1)</f>
        <v>32055.321076207776</v>
      </c>
      <c r="AD15" s="312"/>
      <c r="AE15" s="312"/>
      <c r="AF15" s="312">
        <f t="shared" ref="AF15" si="63">AC15*($G$15+1)</f>
        <v>33731.383582915521</v>
      </c>
      <c r="AG15" s="312"/>
      <c r="AH15" s="312"/>
    </row>
    <row r="16" spans="1:37" ht="15.5" x14ac:dyDescent="0.35">
      <c r="A16" s="179"/>
      <c r="B16" s="173" t="s">
        <v>208</v>
      </c>
      <c r="C16" s="182" t="s">
        <v>181</v>
      </c>
      <c r="D16" s="110">
        <v>18160</v>
      </c>
      <c r="E16" s="111">
        <v>21355</v>
      </c>
      <c r="F16" s="113">
        <f t="shared" si="6"/>
        <v>1.0844058849655962</v>
      </c>
      <c r="G16" s="113">
        <f t="shared" si="14"/>
        <v>8.4405884965596201E-2</v>
      </c>
      <c r="H16" s="313">
        <f t="shared" si="15"/>
        <v>19692.810870975227</v>
      </c>
      <c r="I16" s="313"/>
      <c r="J16" s="313"/>
      <c r="K16" s="313">
        <f>H16*($G$16+1)</f>
        <v>21355.000000000004</v>
      </c>
      <c r="L16" s="313"/>
      <c r="M16" s="313"/>
      <c r="N16" s="313">
        <f>K16*($G$16+1)</f>
        <v>23157.487673440311</v>
      </c>
      <c r="O16" s="313"/>
      <c r="P16" s="313"/>
      <c r="Q16" s="313">
        <f t="shared" ref="Q16" si="64">N16*($G$16+1)</f>
        <v>25112.115914096925</v>
      </c>
      <c r="R16" s="313"/>
      <c r="S16" s="313"/>
      <c r="T16" s="313">
        <f t="shared" ref="T16" si="65">Q16*($G$16+1)</f>
        <v>27231.726281184907</v>
      </c>
      <c r="U16" s="313"/>
      <c r="V16" s="313"/>
      <c r="W16" s="313">
        <f t="shared" ref="W16" si="66">T16*($G$16+1)</f>
        <v>29530.244237089202</v>
      </c>
      <c r="X16" s="313"/>
      <c r="Y16" s="313"/>
      <c r="Z16" s="313">
        <f t="shared" ref="Z16" si="67">W16*($G$16+1)</f>
        <v>32022.770635170913</v>
      </c>
      <c r="AA16" s="313"/>
      <c r="AB16" s="313"/>
      <c r="AC16" s="313">
        <f t="shared" ref="AC16" si="68">Z16*($G$16+1)</f>
        <v>34725.680929682821</v>
      </c>
      <c r="AD16" s="313"/>
      <c r="AE16" s="313"/>
      <c r="AF16" s="313">
        <f t="shared" ref="AF16" si="69">AC16*($G$16+1)</f>
        <v>37656.732759585626</v>
      </c>
      <c r="AG16" s="313"/>
      <c r="AH16" s="313"/>
    </row>
    <row r="17" spans="1:34" ht="15.5" x14ac:dyDescent="0.35">
      <c r="A17" s="180"/>
      <c r="B17" s="174" t="s">
        <v>209</v>
      </c>
      <c r="C17" s="183" t="s">
        <v>182</v>
      </c>
      <c r="D17" s="110">
        <v>39482</v>
      </c>
      <c r="E17" s="111">
        <v>44965</v>
      </c>
      <c r="F17" s="112">
        <f t="shared" si="6"/>
        <v>1.0671801210049561</v>
      </c>
      <c r="G17" s="112">
        <f t="shared" si="14"/>
        <v>6.7180121004956073E-2</v>
      </c>
      <c r="H17" s="312">
        <f t="shared" si="15"/>
        <v>42134.405537517676</v>
      </c>
      <c r="I17" s="312"/>
      <c r="J17" s="312"/>
      <c r="K17" s="312">
        <f>H17*($G$17+1)</f>
        <v>44965.000000000007</v>
      </c>
      <c r="L17" s="312"/>
      <c r="M17" s="312"/>
      <c r="N17" s="312">
        <f>K17*($G$17+1)</f>
        <v>47985.754140987854</v>
      </c>
      <c r="O17" s="312"/>
      <c r="P17" s="312"/>
      <c r="Q17" s="312">
        <f t="shared" ref="Q17" si="70">N17*($G$17+1)</f>
        <v>51209.442910693491</v>
      </c>
      <c r="R17" s="312"/>
      <c r="S17" s="312"/>
      <c r="T17" s="312">
        <f t="shared" ref="T17" si="71">Q17*($G$17+1)</f>
        <v>54649.699482030272</v>
      </c>
      <c r="U17" s="312"/>
      <c r="V17" s="312"/>
      <c r="W17" s="312">
        <f t="shared" ref="W17" si="72">T17*($G$17+1)</f>
        <v>58321.072906117552</v>
      </c>
      <c r="X17" s="312"/>
      <c r="Y17" s="312"/>
      <c r="Z17" s="312">
        <f t="shared" ref="Z17" si="73">W17*($G$17+1)</f>
        <v>62239.089641089391</v>
      </c>
      <c r="AA17" s="312"/>
      <c r="AB17" s="312"/>
      <c r="AC17" s="312">
        <f t="shared" ref="AC17" si="74">Z17*($G$17+1)</f>
        <v>66420.319214416086</v>
      </c>
      <c r="AD17" s="312"/>
      <c r="AE17" s="312"/>
      <c r="AF17" s="312">
        <f t="shared" ref="AF17" si="75">AC17*($G$17+1)</f>
        <v>70882.444296428366</v>
      </c>
      <c r="AG17" s="312"/>
      <c r="AH17" s="312"/>
    </row>
    <row r="18" spans="1:34" ht="15.5" x14ac:dyDescent="0.35">
      <c r="A18" s="181"/>
      <c r="B18" s="174" t="s">
        <v>210</v>
      </c>
      <c r="C18" s="183" t="s">
        <v>183</v>
      </c>
      <c r="D18" s="110">
        <v>42092</v>
      </c>
      <c r="E18" s="111">
        <v>42560</v>
      </c>
      <c r="F18" s="112">
        <f t="shared" si="6"/>
        <v>1.0055438838401005</v>
      </c>
      <c r="G18" s="112">
        <f t="shared" si="14"/>
        <v>5.5438838401005164E-3</v>
      </c>
      <c r="H18" s="312">
        <f t="shared" si="15"/>
        <v>42325.353158597514</v>
      </c>
      <c r="I18" s="312"/>
      <c r="J18" s="312"/>
      <c r="K18" s="312">
        <f>H18*($G$18+1)</f>
        <v>42560.000000000007</v>
      </c>
      <c r="L18" s="312"/>
      <c r="M18" s="312"/>
      <c r="N18" s="312">
        <f>K18*($G$18+1)</f>
        <v>42795.947696234689</v>
      </c>
      <c r="O18" s="312"/>
      <c r="P18" s="312"/>
      <c r="Q18" s="312">
        <f t="shared" ref="Q18" si="76">N18*($G$18+1)</f>
        <v>43033.203459089629</v>
      </c>
      <c r="R18" s="312"/>
      <c r="S18" s="312"/>
      <c r="T18" s="312">
        <f t="shared" ref="T18" si="77">Q18*($G$18+1)</f>
        <v>43271.774540334234</v>
      </c>
      <c r="U18" s="312"/>
      <c r="V18" s="312"/>
      <c r="W18" s="312">
        <f t="shared" ref="W18" si="78">T18*($G$18+1)</f>
        <v>43511.668231940865</v>
      </c>
      <c r="X18" s="312"/>
      <c r="Y18" s="312"/>
      <c r="Z18" s="312">
        <f t="shared" ref="Z18" si="79">W18*($G$18+1)</f>
        <v>43752.891866307735</v>
      </c>
      <c r="AA18" s="312"/>
      <c r="AB18" s="312"/>
      <c r="AC18" s="312">
        <f t="shared" ref="AC18" si="80">Z18*($G$18+1)</f>
        <v>43995.452816483026</v>
      </c>
      <c r="AD18" s="312"/>
      <c r="AE18" s="312"/>
      <c r="AF18" s="312">
        <f t="shared" ref="AF18" si="81">AC18*($G$18+1)</f>
        <v>44239.358496390232</v>
      </c>
      <c r="AG18" s="312"/>
      <c r="AH18" s="312"/>
    </row>
    <row r="19" spans="1:34" ht="15.5" x14ac:dyDescent="0.35">
      <c r="A19" s="176"/>
      <c r="B19" s="173" t="s">
        <v>211</v>
      </c>
      <c r="C19" s="182" t="s">
        <v>184</v>
      </c>
      <c r="D19" s="110">
        <v>38003</v>
      </c>
      <c r="E19" s="111">
        <v>38190</v>
      </c>
      <c r="F19" s="113">
        <f t="shared" si="6"/>
        <v>1.0024573128857373</v>
      </c>
      <c r="G19" s="113">
        <f>F19-1</f>
        <v>2.4573128857372506E-3</v>
      </c>
      <c r="H19" s="313">
        <f>D19*(G19+1)</f>
        <v>38096.385261596675</v>
      </c>
      <c r="I19" s="313"/>
      <c r="J19" s="313"/>
      <c r="K19" s="313">
        <f>H19*($G$7+1)</f>
        <v>41494.534909213107</v>
      </c>
      <c r="L19" s="313"/>
      <c r="M19" s="313"/>
      <c r="N19" s="313">
        <f t="shared" ref="N19" si="82">K19*($G$7+1)</f>
        <v>45195.795231196753</v>
      </c>
      <c r="O19" s="313"/>
      <c r="P19" s="313"/>
      <c r="Q19" s="313">
        <f t="shared" ref="Q19" si="83">N19*($G$7+1)</f>
        <v>49227.203318447886</v>
      </c>
      <c r="R19" s="313"/>
      <c r="S19" s="313"/>
      <c r="T19" s="313">
        <f t="shared" ref="T19" si="84">Q19*($G$7+1)</f>
        <v>53618.207936367777</v>
      </c>
      <c r="U19" s="313"/>
      <c r="V19" s="313"/>
      <c r="W19" s="313">
        <f t="shared" ref="W19" si="85">T19*($G$7+1)</f>
        <v>58400.884643190759</v>
      </c>
      <c r="X19" s="313"/>
      <c r="Y19" s="313"/>
      <c r="Z19" s="313">
        <f t="shared" ref="Z19" si="86">W19*($G$7+1)</f>
        <v>63610.170096600967</v>
      </c>
      <c r="AA19" s="313"/>
      <c r="AB19" s="313"/>
      <c r="AC19" s="313">
        <f t="shared" ref="AC19" si="87">Z19*($G$7+1)</f>
        <v>69284.117260204555</v>
      </c>
      <c r="AD19" s="313"/>
      <c r="AE19" s="313"/>
      <c r="AF19" s="313">
        <f t="shared" ref="AF19" si="88">AC19*($G$7+1)</f>
        <v>75464.173374098245</v>
      </c>
      <c r="AG19" s="313"/>
      <c r="AH19" s="313"/>
    </row>
    <row r="20" spans="1:34" ht="15.5" x14ac:dyDescent="0.35">
      <c r="A20" s="177"/>
      <c r="B20" s="174" t="s">
        <v>212</v>
      </c>
      <c r="C20" s="183" t="s">
        <v>185</v>
      </c>
      <c r="D20" s="110">
        <v>80095</v>
      </c>
      <c r="E20" s="111">
        <v>80750</v>
      </c>
      <c r="F20" s="112">
        <f t="shared" si="6"/>
        <v>1.004080568916514</v>
      </c>
      <c r="G20" s="112">
        <f t="shared" ref="G20:G33" si="89">F20-1</f>
        <v>4.0805689165139825E-3</v>
      </c>
      <c r="H20" s="312">
        <f t="shared" ref="H20:H33" si="90">D20*(G20+1)</f>
        <v>80421.833167368182</v>
      </c>
      <c r="I20" s="312"/>
      <c r="J20" s="312"/>
      <c r="K20" s="312">
        <f>H20*($G$8+1)</f>
        <v>90230.426546924908</v>
      </c>
      <c r="L20" s="312"/>
      <c r="M20" s="312"/>
      <c r="N20" s="312">
        <f>K20*($G$8+1)</f>
        <v>101235.31824867061</v>
      </c>
      <c r="O20" s="312"/>
      <c r="P20" s="312"/>
      <c r="Q20" s="312">
        <f t="shared" ref="Q20" si="91">N20*($G$8+1)</f>
        <v>113582.41397185212</v>
      </c>
      <c r="R20" s="312"/>
      <c r="S20" s="312"/>
      <c r="T20" s="312">
        <f t="shared" ref="T20" si="92">Q20*($G$8+1)</f>
        <v>127435.41470362888</v>
      </c>
      <c r="U20" s="312"/>
      <c r="V20" s="312"/>
      <c r="W20" s="312">
        <f t="shared" ref="W20" si="93">T20*($G$8+1)</f>
        <v>142977.98710908188</v>
      </c>
      <c r="X20" s="312"/>
      <c r="Y20" s="312"/>
      <c r="Z20" s="312">
        <f t="shared" ref="Z20" si="94">W20*($G$8+1)</f>
        <v>160416.19863134209</v>
      </c>
      <c r="AA20" s="312"/>
      <c r="AB20" s="312"/>
      <c r="AC20" s="312">
        <f t="shared" ref="AC20" si="95">Z20*($G$8+1)</f>
        <v>179981.24958702564</v>
      </c>
      <c r="AD20" s="312"/>
      <c r="AE20" s="312"/>
      <c r="AF20" s="312">
        <f t="shared" ref="AF20" si="96">AC20*($G$8+1)</f>
        <v>201932.53847980304</v>
      </c>
      <c r="AG20" s="312"/>
      <c r="AH20" s="312"/>
    </row>
    <row r="21" spans="1:34" ht="15.5" x14ac:dyDescent="0.35">
      <c r="A21" s="178"/>
      <c r="B21" s="174" t="s">
        <v>213</v>
      </c>
      <c r="C21" s="183" t="s">
        <v>186</v>
      </c>
      <c r="D21" s="110">
        <v>62833</v>
      </c>
      <c r="E21" s="111">
        <v>71984</v>
      </c>
      <c r="F21" s="112">
        <f t="shared" si="6"/>
        <v>1.0703457525120483</v>
      </c>
      <c r="G21" s="112">
        <f t="shared" si="89"/>
        <v>7.0345752512048332E-2</v>
      </c>
      <c r="H21" s="312">
        <f t="shared" si="90"/>
        <v>67253.034667589527</v>
      </c>
      <c r="I21" s="312"/>
      <c r="J21" s="312"/>
      <c r="K21" s="312">
        <f>H21*($G$9+1)</f>
        <v>71306.132059222044</v>
      </c>
      <c r="L21" s="312"/>
      <c r="M21" s="312"/>
      <c r="N21" s="312">
        <f>K21*($G$9+1)</f>
        <v>75603.494985447236</v>
      </c>
      <c r="O21" s="312"/>
      <c r="P21" s="312"/>
      <c r="Q21" s="312">
        <f t="shared" ref="Q21" si="97">N21*($G$9+1)</f>
        <v>80159.844447421652</v>
      </c>
      <c r="R21" s="312"/>
      <c r="S21" s="312"/>
      <c r="T21" s="312">
        <f t="shared" ref="T21" si="98">Q21*($G$9+1)</f>
        <v>84990.78862784963</v>
      </c>
      <c r="U21" s="312"/>
      <c r="V21" s="312"/>
      <c r="W21" s="312">
        <f t="shared" ref="W21" si="99">T21*($G$9+1)</f>
        <v>90112.876358209513</v>
      </c>
      <c r="X21" s="312"/>
      <c r="Y21" s="312"/>
      <c r="Z21" s="312">
        <f t="shared" ref="Z21" si="100">W21*($G$9+1)</f>
        <v>95543.653808256335</v>
      </c>
      <c r="AA21" s="312"/>
      <c r="AB21" s="312"/>
      <c r="AC21" s="312">
        <f t="shared" ref="AC21" si="101">Z21*($G$9+1)</f>
        <v>101301.72459199608</v>
      </c>
      <c r="AD21" s="312"/>
      <c r="AE21" s="312"/>
      <c r="AF21" s="312">
        <f t="shared" ref="AF21" si="102">AC21*($G$9+1)</f>
        <v>107406.81349602979</v>
      </c>
      <c r="AG21" s="312"/>
      <c r="AH21" s="312"/>
    </row>
    <row r="22" spans="1:34" ht="15.5" x14ac:dyDescent="0.35">
      <c r="A22" s="176"/>
      <c r="B22" s="173" t="s">
        <v>214</v>
      </c>
      <c r="C22" s="182" t="s">
        <v>187</v>
      </c>
      <c r="D22" s="110">
        <v>60136</v>
      </c>
      <c r="E22" s="111">
        <v>70468</v>
      </c>
      <c r="F22" s="113">
        <f t="shared" si="6"/>
        <v>1.0825019920187173</v>
      </c>
      <c r="G22" s="113">
        <f t="shared" si="89"/>
        <v>8.2501992018717329E-2</v>
      </c>
      <c r="H22" s="313">
        <f t="shared" si="90"/>
        <v>65097.339792037586</v>
      </c>
      <c r="I22" s="313"/>
      <c r="J22" s="313"/>
      <c r="K22" s="313">
        <f>H22*($G$10+1)</f>
        <v>68634.209603524636</v>
      </c>
      <c r="L22" s="313"/>
      <c r="M22" s="313"/>
      <c r="N22" s="313">
        <f>K22*($G$10+1)</f>
        <v>72363.244687868777</v>
      </c>
      <c r="O22" s="313"/>
      <c r="P22" s="313"/>
      <c r="Q22" s="313">
        <f t="shared" ref="Q22" si="103">N22*($G$10+1)</f>
        <v>76294.885772057576</v>
      </c>
      <c r="R22" s="313"/>
      <c r="S22" s="313"/>
      <c r="T22" s="313">
        <f t="shared" ref="T22" si="104">Q22*($G$10+1)</f>
        <v>80440.140848841053</v>
      </c>
      <c r="U22" s="313"/>
      <c r="V22" s="313"/>
      <c r="W22" s="313">
        <f t="shared" ref="W22" si="105">T22*($G$10+1)</f>
        <v>84810.615997425106</v>
      </c>
      <c r="X22" s="313"/>
      <c r="Y22" s="313"/>
      <c r="Z22" s="313">
        <f t="shared" ref="Z22" si="106">W22*($G$10+1)</f>
        <v>89418.547878715341</v>
      </c>
      <c r="AA22" s="313"/>
      <c r="AB22" s="313"/>
      <c r="AC22" s="313">
        <f t="shared" ref="AC22" si="107">Z22*($G$10+1)</f>
        <v>94276.837996093091</v>
      </c>
      <c r="AD22" s="313"/>
      <c r="AE22" s="313"/>
      <c r="AF22" s="313">
        <f t="shared" ref="AF22" si="108">AC22*($G$10+1)</f>
        <v>99399.088817648502</v>
      </c>
      <c r="AG22" s="313"/>
      <c r="AH22" s="313"/>
    </row>
    <row r="23" spans="1:34" ht="15.5" x14ac:dyDescent="0.35">
      <c r="A23" s="177"/>
      <c r="B23" s="174" t="s">
        <v>215</v>
      </c>
      <c r="C23" s="183" t="s">
        <v>188</v>
      </c>
      <c r="D23" s="110">
        <v>122969</v>
      </c>
      <c r="E23" s="111">
        <v>142452</v>
      </c>
      <c r="F23" s="112">
        <f t="shared" si="6"/>
        <v>1.0763077188189323</v>
      </c>
      <c r="G23" s="112">
        <f t="shared" si="89"/>
        <v>7.630771881893228E-2</v>
      </c>
      <c r="H23" s="312">
        <f t="shared" si="90"/>
        <v>132352.48387544529</v>
      </c>
      <c r="I23" s="312"/>
      <c r="J23" s="312"/>
      <c r="K23" s="312">
        <f>H23*($G23+1)</f>
        <v>142452.00000000003</v>
      </c>
      <c r="L23" s="312"/>
      <c r="M23" s="312"/>
      <c r="N23" s="312">
        <f>K23*($G23+1)</f>
        <v>153322.18716119457</v>
      </c>
      <c r="O23" s="312"/>
      <c r="P23" s="312"/>
      <c r="Q23" s="312">
        <f t="shared" ref="Q23" si="109">N23*($G23+1)</f>
        <v>165021.8535077947</v>
      </c>
      <c r="R23" s="312"/>
      <c r="S23" s="312"/>
      <c r="T23" s="312">
        <f t="shared" ref="T23" si="110">Q23*($G23+1)</f>
        <v>177614.29470424654</v>
      </c>
      <c r="U23" s="312"/>
      <c r="V23" s="312"/>
      <c r="W23" s="312">
        <f t="shared" ref="W23" si="111">T23*($G23+1)</f>
        <v>191167.63636276114</v>
      </c>
      <c r="X23" s="312"/>
      <c r="Y23" s="312"/>
      <c r="Z23" s="312">
        <f t="shared" ref="Z23" si="112">W23*($G23+1)</f>
        <v>205755.20260561063</v>
      </c>
      <c r="AA23" s="312"/>
      <c r="AB23" s="312"/>
      <c r="AC23" s="312">
        <f t="shared" ref="AC23" si="113">Z23*($G23+1)</f>
        <v>221455.912751572</v>
      </c>
      <c r="AD23" s="312"/>
      <c r="AE23" s="312"/>
      <c r="AF23" s="312">
        <f t="shared" ref="AF23" si="114">AC23*($G23+1)</f>
        <v>238354.70827260896</v>
      </c>
      <c r="AG23" s="312"/>
      <c r="AH23" s="312"/>
    </row>
    <row r="24" spans="1:34" ht="15.5" x14ac:dyDescent="0.35">
      <c r="A24" s="178"/>
      <c r="B24" s="174" t="s">
        <v>216</v>
      </c>
      <c r="C24" s="183" t="s">
        <v>189</v>
      </c>
      <c r="D24" s="110">
        <v>24397</v>
      </c>
      <c r="E24" s="111">
        <v>28130</v>
      </c>
      <c r="F24" s="112">
        <f t="shared" si="6"/>
        <v>1.073783318951897</v>
      </c>
      <c r="G24" s="112">
        <f t="shared" si="89"/>
        <v>7.3783318951897048E-2</v>
      </c>
      <c r="H24" s="312">
        <f t="shared" si="90"/>
        <v>26197.091632469434</v>
      </c>
      <c r="I24" s="312"/>
      <c r="J24" s="312"/>
      <c r="K24" s="312">
        <f>H24*($G$12+1)</f>
        <v>26187.803661919163</v>
      </c>
      <c r="L24" s="312"/>
      <c r="M24" s="312"/>
      <c r="N24" s="312">
        <f>K24*($G$12+1)</f>
        <v>26178.518984345003</v>
      </c>
      <c r="O24" s="312"/>
      <c r="P24" s="312"/>
      <c r="Q24" s="312">
        <f t="shared" ref="Q24" si="115">N24*($G$12+1)</f>
        <v>26169.237598579457</v>
      </c>
      <c r="R24" s="312"/>
      <c r="S24" s="312"/>
      <c r="T24" s="312">
        <f t="shared" ref="T24" si="116">Q24*($G$12+1)</f>
        <v>26159.95950345544</v>
      </c>
      <c r="U24" s="312"/>
      <c r="V24" s="312"/>
      <c r="W24" s="312">
        <f t="shared" ref="W24" si="117">T24*($G$12+1)</f>
        <v>26150.684697806282</v>
      </c>
      <c r="X24" s="312"/>
      <c r="Y24" s="312"/>
      <c r="Z24" s="312">
        <f t="shared" ref="Z24" si="118">W24*($G$12+1)</f>
        <v>26141.413180465723</v>
      </c>
      <c r="AA24" s="312"/>
      <c r="AB24" s="312"/>
      <c r="AC24" s="312">
        <f t="shared" ref="AC24" si="119">Z24*($G$12+1)</f>
        <v>26132.144950267921</v>
      </c>
      <c r="AD24" s="312"/>
      <c r="AE24" s="312"/>
      <c r="AF24" s="312">
        <f t="shared" ref="AF24" si="120">AC24*($G$12+1)</f>
        <v>26122.880006047446</v>
      </c>
      <c r="AG24" s="312"/>
      <c r="AH24" s="312"/>
    </row>
    <row r="25" spans="1:34" ht="15.5" x14ac:dyDescent="0.35">
      <c r="A25" s="176"/>
      <c r="B25" s="173" t="s">
        <v>217</v>
      </c>
      <c r="C25" s="182" t="s">
        <v>190</v>
      </c>
      <c r="D25" s="110">
        <v>21328</v>
      </c>
      <c r="E25" s="111">
        <v>25325</v>
      </c>
      <c r="F25" s="113">
        <f t="shared" si="6"/>
        <v>1.0896817088290687</v>
      </c>
      <c r="G25" s="113">
        <f t="shared" si="89"/>
        <v>8.9681708829068674E-2</v>
      </c>
      <c r="H25" s="313">
        <f t="shared" si="90"/>
        <v>23240.731485906377</v>
      </c>
      <c r="I25" s="313"/>
      <c r="J25" s="313"/>
      <c r="K25" s="313">
        <f>H25*($G$13+1)</f>
        <v>23584.422944895308</v>
      </c>
      <c r="L25" s="313"/>
      <c r="M25" s="313"/>
      <c r="N25" s="313">
        <f>K25*($G$13+1)</f>
        <v>23933.197024414214</v>
      </c>
      <c r="O25" s="313"/>
      <c r="P25" s="313"/>
      <c r="Q25" s="313">
        <f t="shared" ref="Q25" si="121">N25*($G$13+1)</f>
        <v>24287.128887900464</v>
      </c>
      <c r="R25" s="313"/>
      <c r="S25" s="313"/>
      <c r="T25" s="313">
        <f t="shared" ref="T25" si="122">Q25*($G$13+1)</f>
        <v>24646.294810332667</v>
      </c>
      <c r="U25" s="313"/>
      <c r="V25" s="313"/>
      <c r="W25" s="313">
        <f t="shared" ref="W25" si="123">T25*($G$13+1)</f>
        <v>25010.772194668498</v>
      </c>
      <c r="X25" s="313"/>
      <c r="Y25" s="313"/>
      <c r="Z25" s="313">
        <f t="shared" ref="Z25" si="124">W25*($G$13+1)</f>
        <v>25380.639588525621</v>
      </c>
      <c r="AA25" s="313"/>
      <c r="AB25" s="313"/>
      <c r="AC25" s="313">
        <f t="shared" ref="AC25" si="125">Z25*($G$13+1)</f>
        <v>25755.976701109295</v>
      </c>
      <c r="AD25" s="313"/>
      <c r="AE25" s="313"/>
      <c r="AF25" s="313">
        <f t="shared" ref="AF25" si="126">AC25*($G$13+1)</f>
        <v>26136.864420390302</v>
      </c>
      <c r="AG25" s="313"/>
      <c r="AH25" s="313"/>
    </row>
    <row r="26" spans="1:34" ht="15.5" x14ac:dyDescent="0.35">
      <c r="A26" s="177"/>
      <c r="B26" s="174" t="s">
        <v>218</v>
      </c>
      <c r="C26" s="183" t="s">
        <v>191</v>
      </c>
      <c r="D26" s="110">
        <v>45725</v>
      </c>
      <c r="E26" s="111">
        <v>53455</v>
      </c>
      <c r="F26" s="112">
        <f t="shared" si="6"/>
        <v>1.081228064720281</v>
      </c>
      <c r="G26" s="112">
        <f t="shared" si="89"/>
        <v>8.122806472028099E-2</v>
      </c>
      <c r="H26" s="312">
        <f t="shared" si="90"/>
        <v>49439.153259334846</v>
      </c>
      <c r="I26" s="312"/>
      <c r="J26" s="312"/>
      <c r="K26" s="312">
        <f>H26*($G$14+1)</f>
        <v>49769.878705741663</v>
      </c>
      <c r="L26" s="312"/>
      <c r="M26" s="312"/>
      <c r="N26" s="312">
        <f>K26*($G$14+1)</f>
        <v>50102.816554944446</v>
      </c>
      <c r="O26" s="312"/>
      <c r="P26" s="312"/>
      <c r="Q26" s="312">
        <f t="shared" ref="Q26" si="127">N26*($G$14+1)</f>
        <v>50437.981606911519</v>
      </c>
      <c r="R26" s="312"/>
      <c r="S26" s="312"/>
      <c r="T26" s="312">
        <f t="shared" ref="T26" si="128">Q26*($G$14+1)</f>
        <v>50775.388760616261</v>
      </c>
      <c r="U26" s="312"/>
      <c r="V26" s="312"/>
      <c r="W26" s="312">
        <f t="shared" ref="W26" si="129">T26*($G$14+1)</f>
        <v>51115.053014699413</v>
      </c>
      <c r="X26" s="312"/>
      <c r="Y26" s="312"/>
      <c r="Z26" s="312">
        <f t="shared" ref="Z26" si="130">W26*($G$14+1)</f>
        <v>51456.989468135798</v>
      </c>
      <c r="AA26" s="312"/>
      <c r="AB26" s="312"/>
      <c r="AC26" s="312">
        <f t="shared" ref="AC26" si="131">Z26*($G$14+1)</f>
        <v>51801.213320905503</v>
      </c>
      <c r="AD26" s="312"/>
      <c r="AE26" s="312"/>
      <c r="AF26" s="312">
        <f t="shared" ref="AF26" si="132">AC26*($G$14+1)</f>
        <v>52147.739874669584</v>
      </c>
      <c r="AG26" s="312"/>
      <c r="AH26" s="312"/>
    </row>
    <row r="27" spans="1:34" ht="15.5" x14ac:dyDescent="0.35">
      <c r="A27" s="178"/>
      <c r="B27" s="174" t="s">
        <v>219</v>
      </c>
      <c r="C27" s="183" t="s">
        <v>192</v>
      </c>
      <c r="D27" s="110">
        <v>29688</v>
      </c>
      <c r="E27" s="111">
        <v>33188</v>
      </c>
      <c r="F27" s="112">
        <f t="shared" si="6"/>
        <v>1.0573044742551592</v>
      </c>
      <c r="G27" s="112">
        <f t="shared" si="89"/>
        <v>5.7304474255159166E-2</v>
      </c>
      <c r="H27" s="312">
        <f t="shared" si="90"/>
        <v>31389.255231687166</v>
      </c>
      <c r="I27" s="312"/>
      <c r="J27" s="312"/>
      <c r="K27" s="312">
        <f>H27*($G$15+1)</f>
        <v>33030.491445863147</v>
      </c>
      <c r="L27" s="312"/>
      <c r="M27" s="312"/>
      <c r="N27" s="312">
        <f>K27*($G$15+1)</f>
        <v>34757.542257768211</v>
      </c>
      <c r="O27" s="312"/>
      <c r="P27" s="312"/>
      <c r="Q27" s="312">
        <f t="shared" ref="Q27" si="133">N27*($G$15+1)</f>
        <v>36574.894617616956</v>
      </c>
      <c r="R27" s="312"/>
      <c r="S27" s="312"/>
      <c r="T27" s="312">
        <f t="shared" ref="T27" si="134">Q27*($G$15+1)</f>
        <v>38487.270082820898</v>
      </c>
      <c r="U27" s="312"/>
      <c r="V27" s="312"/>
      <c r="W27" s="312">
        <f t="shared" ref="W27" si="135">T27*($G$15+1)</f>
        <v>40499.637084792048</v>
      </c>
      <c r="X27" s="312"/>
      <c r="Y27" s="312"/>
      <c r="Z27" s="312">
        <f t="shared" ref="Z27" si="136">W27*($G$15+1)</f>
        <v>42617.223837135411</v>
      </c>
      <c r="AA27" s="312"/>
      <c r="AB27" s="312"/>
      <c r="AC27" s="312">
        <f t="shared" ref="AC27" si="137">Z27*($G$15+1)</f>
        <v>44845.53191876653</v>
      </c>
      <c r="AD27" s="312"/>
      <c r="AE27" s="312"/>
      <c r="AF27" s="312">
        <f t="shared" ref="AF27" si="138">AC27*($G$15+1)</f>
        <v>47190.350567243535</v>
      </c>
      <c r="AG27" s="312"/>
      <c r="AH27" s="312"/>
    </row>
    <row r="28" spans="1:34" ht="15.5" x14ac:dyDescent="0.35">
      <c r="A28" s="179"/>
      <c r="B28" s="173" t="s">
        <v>220</v>
      </c>
      <c r="C28" s="182" t="s">
        <v>193</v>
      </c>
      <c r="D28" s="110">
        <v>22077</v>
      </c>
      <c r="E28" s="111">
        <v>26119</v>
      </c>
      <c r="F28" s="113">
        <f t="shared" si="6"/>
        <v>1.0876977843509592</v>
      </c>
      <c r="G28" s="113">
        <f t="shared" si="89"/>
        <v>8.7697784350959207E-2</v>
      </c>
      <c r="H28" s="313">
        <f t="shared" si="90"/>
        <v>24013.103985116126</v>
      </c>
      <c r="I28" s="313"/>
      <c r="J28" s="313"/>
      <c r="K28" s="313">
        <f>H28*($G$16+1)</f>
        <v>26039.951277750737</v>
      </c>
      <c r="L28" s="313"/>
      <c r="M28" s="313"/>
      <c r="N28" s="313">
        <f>K28*($G$16+1)</f>
        <v>28237.876409810295</v>
      </c>
      <c r="O28" s="313"/>
      <c r="P28" s="313"/>
      <c r="Q28" s="313">
        <f t="shared" ref="Q28" si="139">N28*($G$16+1)</f>
        <v>30621.319357729466</v>
      </c>
      <c r="R28" s="313"/>
      <c r="S28" s="313"/>
      <c r="T28" s="313">
        <f t="shared" ref="T28" si="140">Q28*($G$16+1)</f>
        <v>33205.938916932762</v>
      </c>
      <c r="U28" s="313"/>
      <c r="V28" s="313"/>
      <c r="W28" s="313">
        <f t="shared" ref="W28" si="141">T28*($G$16+1)</f>
        <v>36008.715577330004</v>
      </c>
      <c r="X28" s="313"/>
      <c r="Y28" s="313"/>
      <c r="Z28" s="313">
        <f t="shared" ref="Z28" si="142">W28*($G$16+1)</f>
        <v>39048.063082108994</v>
      </c>
      <c r="AA28" s="313"/>
      <c r="AB28" s="313"/>
      <c r="AC28" s="313">
        <f t="shared" ref="AC28" si="143">Z28*($G$16+1)</f>
        <v>42343.949402746832</v>
      </c>
      <c r="AD28" s="313"/>
      <c r="AE28" s="313"/>
      <c r="AF28" s="313">
        <f t="shared" ref="AF28" si="144">AC28*($G$16+1)</f>
        <v>45918.027925024107</v>
      </c>
      <c r="AG28" s="313"/>
      <c r="AH28" s="313"/>
    </row>
    <row r="29" spans="1:34" ht="15.5" x14ac:dyDescent="0.35">
      <c r="A29" s="180"/>
      <c r="B29" s="174" t="s">
        <v>221</v>
      </c>
      <c r="C29" s="183" t="s">
        <v>194</v>
      </c>
      <c r="D29" s="110">
        <v>51765</v>
      </c>
      <c r="E29" s="111">
        <v>59307</v>
      </c>
      <c r="F29" s="112">
        <f t="shared" si="6"/>
        <v>1.0703723181442217</v>
      </c>
      <c r="G29" s="112">
        <f t="shared" si="89"/>
        <v>7.0372318144221735E-2</v>
      </c>
      <c r="H29" s="312">
        <f t="shared" si="90"/>
        <v>55407.823048735641</v>
      </c>
      <c r="I29" s="312"/>
      <c r="J29" s="312"/>
      <c r="K29" s="312">
        <f>H29*($G$17+1)</f>
        <v>59130.127305770897</v>
      </c>
      <c r="L29" s="312"/>
      <c r="M29" s="312"/>
      <c r="N29" s="312">
        <f>K29*($G$17+1)</f>
        <v>63102.49641321104</v>
      </c>
      <c r="O29" s="312"/>
      <c r="P29" s="312"/>
      <c r="Q29" s="312">
        <f t="shared" ref="Q29" si="145">N29*($G$17+1)</f>
        <v>67341.729757965368</v>
      </c>
      <c r="R29" s="312"/>
      <c r="S29" s="312"/>
      <c r="T29" s="312">
        <f t="shared" ref="T29" si="146">Q29*($G$17+1)</f>
        <v>71865.755311788525</v>
      </c>
      <c r="U29" s="312"/>
      <c r="V29" s="312"/>
      <c r="W29" s="312">
        <f t="shared" ref="W29" si="147">T29*($G$17+1)</f>
        <v>76693.705449747038</v>
      </c>
      <c r="X29" s="312"/>
      <c r="Y29" s="312"/>
      <c r="Z29" s="312">
        <f t="shared" ref="Z29" si="148">W29*($G$17+1)</f>
        <v>81845.997862179502</v>
      </c>
      <c r="AA29" s="312"/>
      <c r="AB29" s="312"/>
      <c r="AC29" s="312">
        <f t="shared" ref="AC29" si="149">Z29*($G$17+1)</f>
        <v>87344.421902332091</v>
      </c>
      <c r="AD29" s="312"/>
      <c r="AE29" s="312"/>
      <c r="AF29" s="312">
        <f t="shared" ref="AF29" si="150">AC29*($G$17+1)</f>
        <v>93212.230734838697</v>
      </c>
      <c r="AG29" s="312"/>
      <c r="AH29" s="312"/>
    </row>
    <row r="30" spans="1:34" ht="15.5" x14ac:dyDescent="0.35">
      <c r="A30" s="181"/>
      <c r="B30" s="174" t="s">
        <v>222</v>
      </c>
      <c r="C30" s="183" t="s">
        <v>195</v>
      </c>
      <c r="D30" s="110">
        <v>43496</v>
      </c>
      <c r="E30" s="111">
        <v>49169</v>
      </c>
      <c r="F30" s="112">
        <f t="shared" si="6"/>
        <v>1.0632148354303554</v>
      </c>
      <c r="G30" s="112">
        <f t="shared" si="89"/>
        <v>6.3214835430355443E-2</v>
      </c>
      <c r="H30" s="312">
        <f t="shared" si="90"/>
        <v>46245.592481878739</v>
      </c>
      <c r="I30" s="312"/>
      <c r="J30" s="312"/>
      <c r="K30" s="312">
        <f>H30*($G$18+1)</f>
        <v>46501.972674714903</v>
      </c>
      <c r="L30" s="312"/>
      <c r="M30" s="312"/>
      <c r="N30" s="312">
        <f>K30*($G$18+1)</f>
        <v>46759.774209559051</v>
      </c>
      <c r="O30" s="312"/>
      <c r="P30" s="312"/>
      <c r="Q30" s="312">
        <f t="shared" ref="Q30" si="151">N30*($G$18+1)</f>
        <v>47019.004966166176</v>
      </c>
      <c r="R30" s="312"/>
      <c r="S30" s="312"/>
      <c r="T30" s="312">
        <f t="shared" ref="T30" si="152">Q30*($G$18+1)</f>
        <v>47279.672867975707</v>
      </c>
      <c r="U30" s="312"/>
      <c r="V30" s="312"/>
      <c r="W30" s="312">
        <f t="shared" ref="W30" si="153">T30*($G$18+1)</f>
        <v>47541.785882353717</v>
      </c>
      <c r="X30" s="312"/>
      <c r="Y30" s="312"/>
      <c r="Z30" s="312">
        <f t="shared" ref="Z30" si="154">W30*($G$18+1)</f>
        <v>47805.352020836413</v>
      </c>
      <c r="AA30" s="312"/>
      <c r="AB30" s="312"/>
      <c r="AC30" s="312">
        <f t="shared" ref="AC30" si="155">Z30*($G$18+1)</f>
        <v>48070.379339375046</v>
      </c>
      <c r="AD30" s="312"/>
      <c r="AE30" s="312"/>
      <c r="AF30" s="312">
        <f t="shared" ref="AF30" si="156">AC30*($G$18+1)</f>
        <v>48336.87593858211</v>
      </c>
      <c r="AG30" s="312"/>
      <c r="AH30" s="312"/>
    </row>
    <row r="31" spans="1:34" ht="15.5" x14ac:dyDescent="0.35">
      <c r="A31" s="179"/>
      <c r="B31" s="173" t="s">
        <v>223</v>
      </c>
      <c r="C31" s="182" t="s">
        <v>196</v>
      </c>
      <c r="D31" s="110">
        <v>30985</v>
      </c>
      <c r="E31" s="111">
        <v>36204</v>
      </c>
      <c r="F31" s="113">
        <f t="shared" si="6"/>
        <v>1.0809423389638302</v>
      </c>
      <c r="G31" s="113">
        <f t="shared" si="89"/>
        <v>8.0942338963830185E-2</v>
      </c>
      <c r="H31" s="313">
        <f t="shared" si="90"/>
        <v>33492.998372794282</v>
      </c>
      <c r="I31" s="313"/>
      <c r="J31" s="313"/>
      <c r="K31" s="313">
        <f>H31*($G$16+1)</f>
        <v>36320.004540601258</v>
      </c>
      <c r="L31" s="313"/>
      <c r="M31" s="313"/>
      <c r="N31" s="313">
        <f>K31*($G$16+1)</f>
        <v>39385.626665805183</v>
      </c>
      <c r="O31" s="313"/>
      <c r="P31" s="313"/>
      <c r="Q31" s="313">
        <f t="shared" ref="Q31" si="157">N31*($G$16+1)</f>
        <v>42710.005339457057</v>
      </c>
      <c r="R31" s="313"/>
      <c r="S31" s="313"/>
      <c r="T31" s="313">
        <f t="shared" ref="T31" si="158">Q31*($G$16+1)</f>
        <v>46314.981137019269</v>
      </c>
      <c r="U31" s="313"/>
      <c r="V31" s="313"/>
      <c r="W31" s="313">
        <f t="shared" ref="W31" si="159">T31*($G$16+1)</f>
        <v>50224.238107054276</v>
      </c>
      <c r="X31" s="313"/>
      <c r="Y31" s="313"/>
      <c r="Z31" s="313">
        <f t="shared" ref="Z31" si="160">W31*($G$16+1)</f>
        <v>54463.459371203011</v>
      </c>
      <c r="AA31" s="313"/>
      <c r="AB31" s="313"/>
      <c r="AC31" s="313">
        <f t="shared" ref="AC31" si="161">Z31*($G$16+1)</f>
        <v>59060.495857717193</v>
      </c>
      <c r="AD31" s="313"/>
      <c r="AE31" s="313"/>
      <c r="AF31" s="313">
        <f t="shared" ref="AF31" si="162">AC31*($G$16+1)</f>
        <v>64045.549277094738</v>
      </c>
      <c r="AG31" s="313"/>
      <c r="AH31" s="313"/>
    </row>
    <row r="32" spans="1:34" ht="15.5" x14ac:dyDescent="0.35">
      <c r="A32" s="180"/>
      <c r="B32" s="174" t="s">
        <v>224</v>
      </c>
      <c r="C32" s="183" t="s">
        <v>197</v>
      </c>
      <c r="D32" s="110">
        <v>74481</v>
      </c>
      <c r="E32" s="111">
        <v>85373</v>
      </c>
      <c r="F32" s="112">
        <f t="shared" si="6"/>
        <v>1.0706253490562965</v>
      </c>
      <c r="G32" s="112">
        <f t="shared" si="89"/>
        <v>7.0625349056296471E-2</v>
      </c>
      <c r="H32" s="312">
        <f t="shared" si="90"/>
        <v>79741.246623062019</v>
      </c>
      <c r="I32" s="312"/>
      <c r="J32" s="312"/>
      <c r="K32" s="312">
        <f>H32*($G$17+1)</f>
        <v>85098.273220285366</v>
      </c>
      <c r="L32" s="312"/>
      <c r="M32" s="312"/>
      <c r="N32" s="312">
        <f>K32*($G$17+1)</f>
        <v>90815.185512536947</v>
      </c>
      <c r="O32" s="312"/>
      <c r="P32" s="312"/>
      <c r="Q32" s="312">
        <f t="shared" ref="Q32" si="163">N32*($G$17+1)</f>
        <v>96916.160664356707</v>
      </c>
      <c r="R32" s="312"/>
      <c r="S32" s="312"/>
      <c r="T32" s="312">
        <f t="shared" ref="T32" si="164">Q32*($G$17+1)</f>
        <v>103427.00006512395</v>
      </c>
      <c r="U32" s="312"/>
      <c r="V32" s="312"/>
      <c r="W32" s="312">
        <f t="shared" ref="W32" si="165">T32*($G$17+1)</f>
        <v>110375.23844467859</v>
      </c>
      <c r="X32" s="312"/>
      <c r="Y32" s="312"/>
      <c r="Z32" s="312">
        <f t="shared" ref="Z32" si="166">W32*($G$17+1)</f>
        <v>117790.26031934297</v>
      </c>
      <c r="AA32" s="312"/>
      <c r="AB32" s="312"/>
      <c r="AC32" s="312">
        <f t="shared" ref="AC32" si="167">Z32*($G$17+1)</f>
        <v>125703.42426080171</v>
      </c>
      <c r="AD32" s="312"/>
      <c r="AE32" s="312"/>
      <c r="AF32" s="312">
        <f t="shared" ref="AF32" si="168">AC32*($G$17+1)</f>
        <v>134148.1955133797</v>
      </c>
      <c r="AG32" s="312"/>
      <c r="AH32" s="312"/>
    </row>
    <row r="33" spans="1:34" ht="15" x14ac:dyDescent="0.4">
      <c r="A33" s="181"/>
      <c r="B33" s="440" t="s">
        <v>198</v>
      </c>
      <c r="C33" s="441"/>
      <c r="D33" s="185">
        <v>241032</v>
      </c>
      <c r="E33" s="186">
        <v>309501</v>
      </c>
      <c r="F33" s="187">
        <f t="shared" si="6"/>
        <v>1.1331663673665215</v>
      </c>
      <c r="G33" s="187">
        <f t="shared" si="89"/>
        <v>0.13316636736652154</v>
      </c>
      <c r="H33" s="434">
        <f t="shared" si="90"/>
        <v>273129.35585908743</v>
      </c>
      <c r="I33" s="434"/>
      <c r="J33" s="434"/>
      <c r="K33" s="434">
        <f>H33*($G$18+1)</f>
        <v>274643.55328129168</v>
      </c>
      <c r="L33" s="434"/>
      <c r="M33" s="434"/>
      <c r="N33" s="434">
        <f>K33*($G$18+1)</f>
        <v>276166.14523811563</v>
      </c>
      <c r="O33" s="434"/>
      <c r="P33" s="434"/>
      <c r="Q33" s="434">
        <f t="shared" ref="Q33" si="169">N33*($G$18+1)</f>
        <v>277697.17826788407</v>
      </c>
      <c r="R33" s="434"/>
      <c r="S33" s="434"/>
      <c r="T33" s="434">
        <f t="shared" ref="T33" si="170">Q33*($G$18+1)</f>
        <v>279236.69916692493</v>
      </c>
      <c r="U33" s="434"/>
      <c r="V33" s="434"/>
      <c r="W33" s="434">
        <f t="shared" ref="W33" si="171">T33*($G$18+1)</f>
        <v>280784.75499099947</v>
      </c>
      <c r="X33" s="434"/>
      <c r="Y33" s="434"/>
      <c r="Z33" s="434">
        <f t="shared" ref="Z33" si="172">W33*($G$18+1)</f>
        <v>282341.39305674064</v>
      </c>
      <c r="AA33" s="434"/>
      <c r="AB33" s="434"/>
      <c r="AC33" s="434">
        <f t="shared" ref="AC33" si="173">Z33*($G$18+1)</f>
        <v>283906.66094309936</v>
      </c>
      <c r="AD33" s="434"/>
      <c r="AE33" s="434"/>
      <c r="AF33" s="434">
        <f t="shared" ref="AF33" si="174">AC33*($G$18+1)</f>
        <v>285480.60649279872</v>
      </c>
      <c r="AG33" s="434"/>
      <c r="AH33" s="434"/>
    </row>
    <row r="37" spans="1:34" ht="15" thickBot="1" x14ac:dyDescent="0.4"/>
    <row r="38" spans="1:34" x14ac:dyDescent="0.35">
      <c r="A38" s="435" t="s">
        <v>170</v>
      </c>
      <c r="B38" s="438" t="s">
        <v>171</v>
      </c>
    </row>
    <row r="39" spans="1:34" x14ac:dyDescent="0.35">
      <c r="A39" s="436"/>
      <c r="B39" s="439"/>
    </row>
    <row r="40" spans="1:34" ht="15" thickBot="1" x14ac:dyDescent="0.4">
      <c r="A40" s="437"/>
      <c r="B40" s="437"/>
    </row>
    <row r="41" spans="1:34" ht="16" thickBot="1" x14ac:dyDescent="0.4">
      <c r="A41" s="184" t="s">
        <v>199</v>
      </c>
      <c r="B41" s="172" t="s">
        <v>172</v>
      </c>
    </row>
    <row r="42" spans="1:34" ht="16" thickBot="1" x14ac:dyDescent="0.4">
      <c r="A42" s="184" t="s">
        <v>200</v>
      </c>
      <c r="B42" s="172" t="s">
        <v>173</v>
      </c>
    </row>
    <row r="43" spans="1:34" ht="16" thickBot="1" x14ac:dyDescent="0.4">
      <c r="A43" s="184" t="s">
        <v>201</v>
      </c>
      <c r="B43" s="172" t="s">
        <v>174</v>
      </c>
    </row>
    <row r="44" spans="1:34" ht="16" thickBot="1" x14ac:dyDescent="0.4">
      <c r="A44" s="184" t="s">
        <v>202</v>
      </c>
      <c r="B44" s="172" t="s">
        <v>175</v>
      </c>
    </row>
    <row r="45" spans="1:34" ht="16" thickBot="1" x14ac:dyDescent="0.4">
      <c r="A45" s="184" t="s">
        <v>203</v>
      </c>
      <c r="B45" s="172" t="s">
        <v>176</v>
      </c>
    </row>
    <row r="46" spans="1:34" ht="16" thickBot="1" x14ac:dyDescent="0.4">
      <c r="A46" s="184" t="s">
        <v>204</v>
      </c>
      <c r="B46" s="172" t="s">
        <v>177</v>
      </c>
    </row>
    <row r="47" spans="1:34" ht="16" thickBot="1" x14ac:dyDescent="0.4">
      <c r="A47" s="184" t="s">
        <v>205</v>
      </c>
      <c r="B47" s="172" t="s">
        <v>178</v>
      </c>
    </row>
    <row r="48" spans="1:34" ht="16" thickBot="1" x14ac:dyDescent="0.4">
      <c r="A48" s="184" t="s">
        <v>206</v>
      </c>
      <c r="B48" s="172" t="s">
        <v>179</v>
      </c>
    </row>
    <row r="49" spans="1:2" ht="16" thickBot="1" x14ac:dyDescent="0.4">
      <c r="A49" s="184" t="s">
        <v>207</v>
      </c>
      <c r="B49" s="172" t="s">
        <v>180</v>
      </c>
    </row>
    <row r="50" spans="1:2" ht="16" thickBot="1" x14ac:dyDescent="0.4">
      <c r="A50" s="184" t="s">
        <v>208</v>
      </c>
      <c r="B50" s="172" t="s">
        <v>181</v>
      </c>
    </row>
    <row r="51" spans="1:2" ht="16" thickBot="1" x14ac:dyDescent="0.4">
      <c r="A51" s="184" t="s">
        <v>209</v>
      </c>
      <c r="B51" s="172" t="s">
        <v>182</v>
      </c>
    </row>
    <row r="52" spans="1:2" ht="16" thickBot="1" x14ac:dyDescent="0.4">
      <c r="A52" s="184" t="s">
        <v>210</v>
      </c>
      <c r="B52" s="172" t="s">
        <v>183</v>
      </c>
    </row>
    <row r="53" spans="1:2" ht="16" thickBot="1" x14ac:dyDescent="0.4">
      <c r="A53" s="184" t="s">
        <v>211</v>
      </c>
      <c r="B53" s="172" t="s">
        <v>184</v>
      </c>
    </row>
    <row r="54" spans="1:2" ht="16" thickBot="1" x14ac:dyDescent="0.4">
      <c r="A54" s="184" t="s">
        <v>212</v>
      </c>
      <c r="B54" s="172" t="s">
        <v>185</v>
      </c>
    </row>
    <row r="55" spans="1:2" ht="16" thickBot="1" x14ac:dyDescent="0.4">
      <c r="A55" s="184" t="s">
        <v>213</v>
      </c>
      <c r="B55" s="172" t="s">
        <v>186</v>
      </c>
    </row>
    <row r="56" spans="1:2" ht="16" thickBot="1" x14ac:dyDescent="0.4">
      <c r="A56" s="184" t="s">
        <v>214</v>
      </c>
      <c r="B56" s="172" t="s">
        <v>187</v>
      </c>
    </row>
    <row r="57" spans="1:2" ht="16" thickBot="1" x14ac:dyDescent="0.4">
      <c r="A57" s="184" t="s">
        <v>215</v>
      </c>
      <c r="B57" s="172" t="s">
        <v>188</v>
      </c>
    </row>
    <row r="58" spans="1:2" ht="16" thickBot="1" x14ac:dyDescent="0.4">
      <c r="A58" s="184" t="s">
        <v>216</v>
      </c>
      <c r="B58" s="172" t="s">
        <v>189</v>
      </c>
    </row>
    <row r="59" spans="1:2" ht="16" thickBot="1" x14ac:dyDescent="0.4">
      <c r="A59" s="184" t="s">
        <v>217</v>
      </c>
      <c r="B59" s="172" t="s">
        <v>190</v>
      </c>
    </row>
    <row r="60" spans="1:2" ht="16" thickBot="1" x14ac:dyDescent="0.4">
      <c r="A60" s="184" t="s">
        <v>218</v>
      </c>
      <c r="B60" s="172" t="s">
        <v>191</v>
      </c>
    </row>
    <row r="61" spans="1:2" ht="16" thickBot="1" x14ac:dyDescent="0.4">
      <c r="A61" s="184" t="s">
        <v>219</v>
      </c>
      <c r="B61" s="172" t="s">
        <v>192</v>
      </c>
    </row>
    <row r="62" spans="1:2" ht="16" thickBot="1" x14ac:dyDescent="0.4">
      <c r="A62" s="184" t="s">
        <v>220</v>
      </c>
      <c r="B62" s="172" t="s">
        <v>193</v>
      </c>
    </row>
    <row r="63" spans="1:2" ht="16" thickBot="1" x14ac:dyDescent="0.4">
      <c r="A63" s="184" t="s">
        <v>221</v>
      </c>
      <c r="B63" s="172" t="s">
        <v>194</v>
      </c>
    </row>
    <row r="64" spans="1:2" ht="16" thickBot="1" x14ac:dyDescent="0.4">
      <c r="A64" s="184" t="s">
        <v>222</v>
      </c>
      <c r="B64" s="172" t="s">
        <v>195</v>
      </c>
    </row>
    <row r="65" spans="1:8" ht="16" thickBot="1" x14ac:dyDescent="0.4">
      <c r="A65" s="184" t="s">
        <v>223</v>
      </c>
      <c r="B65" s="172" t="s">
        <v>196</v>
      </c>
    </row>
    <row r="66" spans="1:8" ht="16" thickBot="1" x14ac:dyDescent="0.4">
      <c r="A66" s="184" t="s">
        <v>224</v>
      </c>
      <c r="B66" s="172" t="s">
        <v>197</v>
      </c>
    </row>
    <row r="67" spans="1:8" ht="16" thickBot="1" x14ac:dyDescent="0.4">
      <c r="A67" s="432" t="s">
        <v>198</v>
      </c>
      <c r="B67" s="433"/>
    </row>
    <row r="68" spans="1:8" ht="15" thickBot="1" x14ac:dyDescent="0.4">
      <c r="C68" s="112">
        <v>20</v>
      </c>
      <c r="D68" s="112">
        <v>21</v>
      </c>
    </row>
    <row r="69" spans="1:8" x14ac:dyDescent="0.35">
      <c r="A69" s="456" t="s">
        <v>232</v>
      </c>
      <c r="B69" s="456" t="s">
        <v>116</v>
      </c>
    </row>
    <row r="70" spans="1:8" ht="15" thickBot="1" x14ac:dyDescent="0.4">
      <c r="A70" s="457"/>
      <c r="B70" s="457"/>
      <c r="C70" s="204" t="s">
        <v>241</v>
      </c>
      <c r="D70" s="204" t="s">
        <v>241</v>
      </c>
    </row>
    <row r="71" spans="1:8" ht="16" thickBot="1" x14ac:dyDescent="0.4">
      <c r="A71" s="448" t="s">
        <v>199</v>
      </c>
      <c r="B71" s="205" t="s">
        <v>242</v>
      </c>
      <c r="C71" s="124">
        <v>93564</v>
      </c>
      <c r="D71" s="124">
        <v>97528</v>
      </c>
      <c r="E71" s="210" t="s">
        <v>172</v>
      </c>
      <c r="F71" s="219">
        <v>101659.94168697359</v>
      </c>
      <c r="G71" s="219">
        <f>ROUND(F71,0)</f>
        <v>101660</v>
      </c>
      <c r="H71" s="219">
        <v>101660</v>
      </c>
    </row>
    <row r="72" spans="1:8" ht="16" thickBot="1" x14ac:dyDescent="0.4">
      <c r="A72" s="449"/>
      <c r="B72" s="205" t="s">
        <v>243</v>
      </c>
      <c r="C72" s="124">
        <v>98114</v>
      </c>
      <c r="D72" s="124">
        <v>101630</v>
      </c>
      <c r="E72" s="210" t="s">
        <v>173</v>
      </c>
      <c r="F72" s="219">
        <v>105271.99889923968</v>
      </c>
      <c r="G72" s="219">
        <f t="shared" ref="G72:G135" si="175">ROUND(F72,0)</f>
        <v>105272</v>
      </c>
      <c r="H72" s="219">
        <v>105272</v>
      </c>
    </row>
    <row r="73" spans="1:8" ht="16" thickBot="1" x14ac:dyDescent="0.4">
      <c r="A73" s="450"/>
      <c r="B73" s="204" t="s">
        <v>132</v>
      </c>
      <c r="C73" s="207">
        <v>191678</v>
      </c>
      <c r="D73" s="207">
        <v>199158</v>
      </c>
      <c r="E73" s="210" t="s">
        <v>174</v>
      </c>
      <c r="F73" s="219">
        <v>206929.89787038681</v>
      </c>
      <c r="G73" s="219">
        <f t="shared" si="175"/>
        <v>206930</v>
      </c>
      <c r="H73" s="219">
        <v>206930</v>
      </c>
    </row>
    <row r="74" spans="1:8" ht="16" thickBot="1" x14ac:dyDescent="0.4">
      <c r="A74" s="448" t="s">
        <v>200</v>
      </c>
      <c r="B74" s="205" t="s">
        <v>242</v>
      </c>
      <c r="C74" s="124">
        <v>46760</v>
      </c>
      <c r="D74" s="124">
        <v>52795</v>
      </c>
      <c r="E74" s="210" t="s">
        <v>175</v>
      </c>
      <c r="F74" s="219">
        <v>59608.897027373809</v>
      </c>
      <c r="G74" s="219">
        <f t="shared" si="175"/>
        <v>59609</v>
      </c>
      <c r="H74" s="219">
        <v>59609</v>
      </c>
    </row>
    <row r="75" spans="1:8" ht="16" thickBot="1" x14ac:dyDescent="0.4">
      <c r="A75" s="449"/>
      <c r="B75" s="205" t="s">
        <v>243</v>
      </c>
      <c r="C75" s="124">
        <v>43533</v>
      </c>
      <c r="D75" s="124">
        <v>49531</v>
      </c>
      <c r="E75" s="210" t="s">
        <v>176</v>
      </c>
      <c r="F75" s="219">
        <v>56355.407644775201</v>
      </c>
      <c r="G75" s="219">
        <f t="shared" si="175"/>
        <v>56355</v>
      </c>
      <c r="H75" s="219">
        <v>56355</v>
      </c>
    </row>
    <row r="76" spans="1:8" ht="16" thickBot="1" x14ac:dyDescent="0.4">
      <c r="A76" s="450"/>
      <c r="B76" s="204" t="s">
        <v>132</v>
      </c>
      <c r="C76" s="207">
        <v>90293</v>
      </c>
      <c r="D76" s="207">
        <v>102326</v>
      </c>
      <c r="E76" s="210" t="s">
        <v>177</v>
      </c>
      <c r="F76" s="219">
        <v>115962.59151872234</v>
      </c>
      <c r="G76" s="219">
        <f t="shared" si="175"/>
        <v>115963</v>
      </c>
      <c r="H76" s="219">
        <v>115963</v>
      </c>
    </row>
    <row r="77" spans="1:8" ht="16" thickBot="1" x14ac:dyDescent="0.4">
      <c r="A77" s="448" t="s">
        <v>201</v>
      </c>
      <c r="B77" s="205" t="s">
        <v>242</v>
      </c>
      <c r="C77" s="124">
        <v>25547</v>
      </c>
      <c r="D77" s="124">
        <v>25784</v>
      </c>
      <c r="E77" s="210" t="s">
        <v>178</v>
      </c>
      <c r="F77" s="219">
        <v>26023.198653462252</v>
      </c>
      <c r="G77" s="219">
        <f t="shared" si="175"/>
        <v>26023</v>
      </c>
      <c r="H77" s="219">
        <v>26023</v>
      </c>
    </row>
    <row r="78" spans="1:8" ht="16" thickBot="1" x14ac:dyDescent="0.4">
      <c r="A78" s="449"/>
      <c r="B78" s="205" t="s">
        <v>243</v>
      </c>
      <c r="C78" s="124">
        <v>22956</v>
      </c>
      <c r="D78" s="124">
        <v>23569</v>
      </c>
      <c r="E78" s="210" t="s">
        <v>179</v>
      </c>
      <c r="F78" s="219">
        <v>24198.369097403731</v>
      </c>
      <c r="G78" s="219">
        <f t="shared" si="175"/>
        <v>24198</v>
      </c>
      <c r="H78" s="219">
        <v>24198</v>
      </c>
    </row>
    <row r="79" spans="1:8" ht="16" thickBot="1" x14ac:dyDescent="0.4">
      <c r="A79" s="450"/>
      <c r="B79" s="204" t="s">
        <v>132</v>
      </c>
      <c r="C79" s="207">
        <v>48503</v>
      </c>
      <c r="D79" s="207">
        <v>49353</v>
      </c>
      <c r="E79" s="210" t="s">
        <v>180</v>
      </c>
      <c r="F79" s="219">
        <v>50217.895985815325</v>
      </c>
      <c r="G79" s="219">
        <f t="shared" si="175"/>
        <v>50218</v>
      </c>
      <c r="H79" s="219">
        <v>50218</v>
      </c>
    </row>
    <row r="80" spans="1:8" ht="16" thickBot="1" x14ac:dyDescent="0.4">
      <c r="A80" s="448" t="s">
        <v>202</v>
      </c>
      <c r="B80" s="205" t="s">
        <v>242</v>
      </c>
      <c r="C80" s="124">
        <v>65179</v>
      </c>
      <c r="D80" s="124">
        <v>69406</v>
      </c>
      <c r="E80" s="210" t="s">
        <v>181</v>
      </c>
      <c r="F80" s="219">
        <v>73907.130149281205</v>
      </c>
      <c r="G80" s="219">
        <f t="shared" si="175"/>
        <v>73907</v>
      </c>
      <c r="H80" s="219">
        <v>73907</v>
      </c>
    </row>
    <row r="81" spans="1:8" ht="16" thickBot="1" x14ac:dyDescent="0.4">
      <c r="A81" s="449"/>
      <c r="B81" s="205" t="s">
        <v>243</v>
      </c>
      <c r="C81" s="124">
        <v>63166</v>
      </c>
      <c r="D81" s="124">
        <v>67607</v>
      </c>
      <c r="E81" s="210" t="s">
        <v>182</v>
      </c>
      <c r="F81" s="219">
        <v>72360.232545989958</v>
      </c>
      <c r="G81" s="219">
        <f t="shared" si="175"/>
        <v>72360</v>
      </c>
      <c r="H81" s="219">
        <v>72360</v>
      </c>
    </row>
    <row r="82" spans="1:8" ht="16" thickBot="1" x14ac:dyDescent="0.4">
      <c r="A82" s="450"/>
      <c r="B82" s="204" t="s">
        <v>132</v>
      </c>
      <c r="C82" s="207">
        <v>128345</v>
      </c>
      <c r="D82" s="207">
        <v>137013</v>
      </c>
      <c r="E82" s="210" t="s">
        <v>183</v>
      </c>
      <c r="F82" s="219">
        <v>146266.4082667809</v>
      </c>
      <c r="G82" s="219">
        <f t="shared" si="175"/>
        <v>146266</v>
      </c>
      <c r="H82" s="219">
        <v>146266</v>
      </c>
    </row>
    <row r="83" spans="1:8" ht="16" thickBot="1" x14ac:dyDescent="0.4">
      <c r="A83" s="448" t="s">
        <v>203</v>
      </c>
      <c r="B83" s="205" t="s">
        <v>242</v>
      </c>
      <c r="C83" s="124">
        <v>28647</v>
      </c>
      <c r="D83" s="124">
        <v>30685</v>
      </c>
      <c r="E83" s="210" t="s">
        <v>184</v>
      </c>
      <c r="F83" s="219">
        <v>31552.475982531429</v>
      </c>
      <c r="G83" s="219">
        <f t="shared" si="175"/>
        <v>31552</v>
      </c>
      <c r="H83" s="219">
        <v>31552</v>
      </c>
    </row>
    <row r="84" spans="1:8" ht="16" thickBot="1" x14ac:dyDescent="0.4">
      <c r="A84" s="449"/>
      <c r="B84" s="205" t="s">
        <v>243</v>
      </c>
      <c r="C84" s="124">
        <v>26779</v>
      </c>
      <c r="D84" s="124">
        <v>28379</v>
      </c>
      <c r="E84" s="210" t="s">
        <v>185</v>
      </c>
      <c r="F84" s="219">
        <v>29062.4442629156</v>
      </c>
      <c r="G84" s="219">
        <f t="shared" si="175"/>
        <v>29062</v>
      </c>
      <c r="H84" s="219">
        <v>29062</v>
      </c>
    </row>
    <row r="85" spans="1:8" ht="16" thickBot="1" x14ac:dyDescent="0.4">
      <c r="A85" s="450"/>
      <c r="B85" s="204" t="s">
        <v>132</v>
      </c>
      <c r="C85" s="207">
        <v>55426</v>
      </c>
      <c r="D85" s="207">
        <v>59064</v>
      </c>
      <c r="E85" s="210" t="s">
        <v>186</v>
      </c>
      <c r="F85" s="219">
        <v>60597.739951120733</v>
      </c>
      <c r="G85" s="219">
        <f t="shared" si="175"/>
        <v>60598</v>
      </c>
      <c r="H85" s="219">
        <v>60598</v>
      </c>
    </row>
    <row r="86" spans="1:8" ht="16" thickBot="1" x14ac:dyDescent="0.4">
      <c r="A86" s="448" t="s">
        <v>204</v>
      </c>
      <c r="B86" s="205" t="s">
        <v>242</v>
      </c>
      <c r="C86" s="124">
        <v>30038</v>
      </c>
      <c r="D86" s="124">
        <v>33106</v>
      </c>
      <c r="E86" s="210" t="s">
        <v>187</v>
      </c>
      <c r="F86" s="219">
        <v>37832.609646823097</v>
      </c>
      <c r="G86" s="219">
        <f t="shared" si="175"/>
        <v>37833</v>
      </c>
      <c r="H86" s="219">
        <v>37833</v>
      </c>
    </row>
    <row r="87" spans="1:8" ht="16" thickBot="1" x14ac:dyDescent="0.4">
      <c r="A87" s="449"/>
      <c r="B87" s="205" t="s">
        <v>243</v>
      </c>
      <c r="C87" s="124">
        <v>28234</v>
      </c>
      <c r="D87" s="124">
        <v>31458</v>
      </c>
      <c r="E87" s="210" t="s">
        <v>188</v>
      </c>
      <c r="F87" s="219">
        <v>35050.143939930567</v>
      </c>
      <c r="G87" s="219">
        <f t="shared" si="175"/>
        <v>35050</v>
      </c>
      <c r="H87" s="219">
        <v>35050</v>
      </c>
    </row>
    <row r="88" spans="1:8" ht="16" thickBot="1" x14ac:dyDescent="0.4">
      <c r="A88" s="450"/>
      <c r="B88" s="204" t="s">
        <v>132</v>
      </c>
      <c r="C88" s="207">
        <v>58272</v>
      </c>
      <c r="D88" s="207">
        <v>64564</v>
      </c>
      <c r="E88" s="210" t="s">
        <v>189</v>
      </c>
      <c r="F88" s="219">
        <v>73998.522540868653</v>
      </c>
      <c r="G88" s="219">
        <f t="shared" si="175"/>
        <v>73999</v>
      </c>
      <c r="H88" s="219">
        <v>73999</v>
      </c>
    </row>
    <row r="89" spans="1:8" ht="16" thickBot="1" x14ac:dyDescent="0.4">
      <c r="A89" s="448" t="s">
        <v>205</v>
      </c>
      <c r="B89" s="205" t="s">
        <v>242</v>
      </c>
      <c r="C89" s="124">
        <v>18964</v>
      </c>
      <c r="D89" s="124">
        <v>20484</v>
      </c>
      <c r="E89" s="210" t="s">
        <v>190</v>
      </c>
      <c r="F89" s="219">
        <v>19984.253664866097</v>
      </c>
      <c r="G89" s="219">
        <f t="shared" si="175"/>
        <v>19984</v>
      </c>
      <c r="H89" s="219">
        <v>19984</v>
      </c>
    </row>
    <row r="90" spans="1:8" ht="16" thickBot="1" x14ac:dyDescent="0.4">
      <c r="A90" s="449"/>
      <c r="B90" s="205" t="s">
        <v>243</v>
      </c>
      <c r="C90" s="124">
        <v>16578</v>
      </c>
      <c r="D90" s="124">
        <v>17847</v>
      </c>
      <c r="E90" s="210" t="s">
        <v>191</v>
      </c>
      <c r="F90" s="219">
        <v>17894.356691428187</v>
      </c>
      <c r="G90" s="219">
        <f t="shared" si="175"/>
        <v>17894</v>
      </c>
      <c r="H90" s="219">
        <v>17894</v>
      </c>
    </row>
    <row r="91" spans="1:8" ht="16" thickBot="1" x14ac:dyDescent="0.4">
      <c r="A91" s="450"/>
      <c r="B91" s="204" t="s">
        <v>132</v>
      </c>
      <c r="C91" s="207">
        <v>35542</v>
      </c>
      <c r="D91" s="207">
        <v>38331</v>
      </c>
      <c r="E91" s="210" t="s">
        <v>192</v>
      </c>
      <c r="F91" s="219">
        <v>37884.663982157617</v>
      </c>
      <c r="G91" s="219">
        <f t="shared" si="175"/>
        <v>37885</v>
      </c>
      <c r="H91" s="219">
        <v>37885</v>
      </c>
    </row>
    <row r="92" spans="1:8" ht="16" thickBot="1" x14ac:dyDescent="0.4">
      <c r="A92" s="448" t="s">
        <v>206</v>
      </c>
      <c r="B92" s="205" t="s">
        <v>242</v>
      </c>
      <c r="C92" s="124">
        <v>25040</v>
      </c>
      <c r="D92" s="124">
        <v>26675</v>
      </c>
      <c r="E92" s="210" t="s">
        <v>193</v>
      </c>
      <c r="F92" s="219">
        <v>28399.020457157883</v>
      </c>
      <c r="G92" s="219">
        <f t="shared" si="175"/>
        <v>28399</v>
      </c>
      <c r="H92" s="219">
        <v>28399</v>
      </c>
    </row>
    <row r="93" spans="1:8" ht="16" thickBot="1" x14ac:dyDescent="0.4">
      <c r="A93" s="449"/>
      <c r="B93" s="205" t="s">
        <v>243</v>
      </c>
      <c r="C93" s="124">
        <v>22255</v>
      </c>
      <c r="D93" s="124">
        <v>23133</v>
      </c>
      <c r="E93" s="210" t="s">
        <v>194</v>
      </c>
      <c r="F93" s="219">
        <v>25124.198249580881</v>
      </c>
      <c r="G93" s="219">
        <f t="shared" si="175"/>
        <v>25124</v>
      </c>
      <c r="H93" s="219">
        <v>25124</v>
      </c>
    </row>
    <row r="94" spans="1:8" ht="16" thickBot="1" x14ac:dyDescent="0.4">
      <c r="A94" s="450"/>
      <c r="B94" s="204" t="s">
        <v>132</v>
      </c>
      <c r="C94" s="207">
        <v>47295</v>
      </c>
      <c r="D94" s="207">
        <v>49808</v>
      </c>
      <c r="E94" s="210" t="s">
        <v>195</v>
      </c>
      <c r="F94" s="219">
        <v>53534.210041223552</v>
      </c>
      <c r="G94" s="219">
        <f t="shared" si="175"/>
        <v>53534</v>
      </c>
      <c r="H94" s="219">
        <v>53534</v>
      </c>
    </row>
    <row r="95" spans="1:8" ht="16" thickBot="1" x14ac:dyDescent="0.4">
      <c r="A95" s="448" t="s">
        <v>207</v>
      </c>
      <c r="B95" s="205" t="s">
        <v>242</v>
      </c>
      <c r="C95" s="124">
        <v>39852</v>
      </c>
      <c r="D95" s="124">
        <v>43410</v>
      </c>
      <c r="E95" s="210" t="s">
        <v>196</v>
      </c>
      <c r="F95" s="219">
        <v>45703.971263263746</v>
      </c>
      <c r="G95" s="219">
        <f t="shared" si="175"/>
        <v>45704</v>
      </c>
      <c r="H95" s="219">
        <v>45704</v>
      </c>
    </row>
    <row r="96" spans="1:8" ht="16" thickBot="1" x14ac:dyDescent="0.4">
      <c r="A96" s="449"/>
      <c r="B96" s="205" t="s">
        <v>243</v>
      </c>
      <c r="C96" s="124">
        <v>33692</v>
      </c>
      <c r="D96" s="124">
        <v>35945</v>
      </c>
      <c r="E96" s="210" t="s">
        <v>197</v>
      </c>
      <c r="F96" s="219">
        <v>38534.086986679642</v>
      </c>
      <c r="G96" s="219">
        <f t="shared" si="175"/>
        <v>38534</v>
      </c>
      <c r="H96" s="219">
        <v>38534</v>
      </c>
    </row>
    <row r="97" spans="1:8" ht="15" thickBot="1" x14ac:dyDescent="0.4">
      <c r="A97" s="450"/>
      <c r="B97" s="204" t="s">
        <v>132</v>
      </c>
      <c r="C97" s="207">
        <v>73544</v>
      </c>
      <c r="D97" s="207">
        <v>79355</v>
      </c>
      <c r="E97" t="s">
        <v>172</v>
      </c>
      <c r="F97" s="219">
        <v>85625.149910257824</v>
      </c>
      <c r="G97" s="219">
        <f t="shared" si="175"/>
        <v>85625</v>
      </c>
      <c r="H97" s="219">
        <v>85625</v>
      </c>
    </row>
    <row r="98" spans="1:8" ht="15" thickBot="1" x14ac:dyDescent="0.4">
      <c r="A98" s="448" t="s">
        <v>208</v>
      </c>
      <c r="B98" s="205" t="s">
        <v>242</v>
      </c>
      <c r="C98" s="124">
        <v>19326</v>
      </c>
      <c r="D98" s="124">
        <v>19413</v>
      </c>
      <c r="E98" t="s">
        <v>173</v>
      </c>
      <c r="F98" s="219">
        <v>19500.391648556335</v>
      </c>
      <c r="G98" s="219">
        <f t="shared" si="175"/>
        <v>19500</v>
      </c>
      <c r="H98" s="219">
        <v>19500</v>
      </c>
    </row>
    <row r="99" spans="1:8" ht="15" thickBot="1" x14ac:dyDescent="0.4">
      <c r="A99" s="449"/>
      <c r="B99" s="205" t="s">
        <v>243</v>
      </c>
      <c r="C99" s="124">
        <v>15234</v>
      </c>
      <c r="D99" s="124">
        <v>15453</v>
      </c>
      <c r="E99" t="s">
        <v>174</v>
      </c>
      <c r="F99" s="219">
        <v>15675.148286727061</v>
      </c>
      <c r="G99" s="219">
        <f t="shared" si="175"/>
        <v>15675</v>
      </c>
      <c r="H99" s="219">
        <v>15675</v>
      </c>
    </row>
    <row r="100" spans="1:8" ht="15" thickBot="1" x14ac:dyDescent="0.4">
      <c r="A100" s="450"/>
      <c r="B100" s="204" t="s">
        <v>132</v>
      </c>
      <c r="C100" s="207">
        <v>34560</v>
      </c>
      <c r="D100" s="207">
        <v>34866</v>
      </c>
      <c r="E100" t="s">
        <v>175</v>
      </c>
      <c r="F100" s="219">
        <v>35174.709374999991</v>
      </c>
      <c r="G100" s="219">
        <f t="shared" si="175"/>
        <v>35175</v>
      </c>
      <c r="H100" s="219">
        <v>35175</v>
      </c>
    </row>
    <row r="101" spans="1:8" ht="15" thickBot="1" x14ac:dyDescent="0.4">
      <c r="A101" s="448" t="s">
        <v>209</v>
      </c>
      <c r="B101" s="205" t="s">
        <v>242</v>
      </c>
      <c r="C101" s="124">
        <v>33503</v>
      </c>
      <c r="D101" s="124">
        <v>35814</v>
      </c>
      <c r="E101" t="s">
        <v>176</v>
      </c>
      <c r="F101" s="219">
        <v>38284.410231919544</v>
      </c>
      <c r="G101" s="219">
        <f t="shared" si="175"/>
        <v>38284</v>
      </c>
      <c r="H101" s="219">
        <v>38284</v>
      </c>
    </row>
    <row r="102" spans="1:8" ht="15" thickBot="1" x14ac:dyDescent="0.4">
      <c r="A102" s="449"/>
      <c r="B102" s="205" t="s">
        <v>243</v>
      </c>
      <c r="C102" s="124">
        <v>30562</v>
      </c>
      <c r="D102" s="124">
        <v>33254</v>
      </c>
      <c r="E102" t="s">
        <v>177</v>
      </c>
      <c r="F102" s="219">
        <v>36183.120083764152</v>
      </c>
      <c r="G102" s="219">
        <f t="shared" si="175"/>
        <v>36183</v>
      </c>
      <c r="H102" s="219">
        <v>36183</v>
      </c>
    </row>
    <row r="103" spans="1:8" ht="15" thickBot="1" x14ac:dyDescent="0.4">
      <c r="A103" s="450"/>
      <c r="B103" s="204" t="s">
        <v>132</v>
      </c>
      <c r="C103" s="207">
        <v>64065</v>
      </c>
      <c r="D103" s="207">
        <v>69068</v>
      </c>
      <c r="E103" t="s">
        <v>178</v>
      </c>
      <c r="F103" s="219">
        <v>74461.69708889407</v>
      </c>
      <c r="G103" s="219">
        <f t="shared" si="175"/>
        <v>74462</v>
      </c>
      <c r="H103" s="219">
        <v>74462</v>
      </c>
    </row>
    <row r="104" spans="1:8" ht="15" thickBot="1" x14ac:dyDescent="0.4">
      <c r="A104" s="448" t="s">
        <v>210</v>
      </c>
      <c r="B104" s="205" t="s">
        <v>242</v>
      </c>
      <c r="C104" s="124">
        <v>46433</v>
      </c>
      <c r="D104" s="124">
        <v>52932</v>
      </c>
      <c r="E104" t="s">
        <v>179</v>
      </c>
      <c r="F104" s="219">
        <v>60340.633256520174</v>
      </c>
      <c r="G104" s="219">
        <f t="shared" si="175"/>
        <v>60341</v>
      </c>
      <c r="H104" s="219">
        <v>60341</v>
      </c>
    </row>
    <row r="105" spans="1:8" ht="15" thickBot="1" x14ac:dyDescent="0.4">
      <c r="A105" s="449"/>
      <c r="B105" s="205" t="s">
        <v>243</v>
      </c>
      <c r="C105" s="124">
        <v>42978</v>
      </c>
      <c r="D105" s="124">
        <v>50471</v>
      </c>
      <c r="E105" t="s">
        <v>180</v>
      </c>
      <c r="F105" s="219">
        <v>59270.367187863543</v>
      </c>
      <c r="G105" s="219">
        <f t="shared" si="175"/>
        <v>59270</v>
      </c>
      <c r="H105" s="219">
        <v>59270</v>
      </c>
    </row>
    <row r="106" spans="1:8" ht="15" thickBot="1" x14ac:dyDescent="0.4">
      <c r="A106" s="450"/>
      <c r="B106" s="204" t="s">
        <v>132</v>
      </c>
      <c r="C106" s="207">
        <v>89411</v>
      </c>
      <c r="D106" s="207">
        <v>103403</v>
      </c>
      <c r="E106" t="s">
        <v>181</v>
      </c>
      <c r="F106" s="219">
        <v>119584.61944279794</v>
      </c>
      <c r="G106" s="219">
        <f t="shared" si="175"/>
        <v>119585</v>
      </c>
      <c r="H106" s="219">
        <v>119585</v>
      </c>
    </row>
    <row r="107" spans="1:8" ht="15" thickBot="1" x14ac:dyDescent="0.4">
      <c r="A107" s="448" t="s">
        <v>211</v>
      </c>
      <c r="B107" s="205" t="s">
        <v>242</v>
      </c>
      <c r="C107" s="124">
        <v>21289</v>
      </c>
      <c r="D107" s="124">
        <v>23786</v>
      </c>
      <c r="E107" t="s">
        <v>182</v>
      </c>
      <c r="F107" s="219">
        <v>26575.874677063272</v>
      </c>
      <c r="G107" s="219">
        <f t="shared" si="175"/>
        <v>26576</v>
      </c>
      <c r="H107" s="219">
        <v>26576</v>
      </c>
    </row>
    <row r="108" spans="1:8" ht="15" thickBot="1" x14ac:dyDescent="0.4">
      <c r="A108" s="449"/>
      <c r="B108" s="205" t="s">
        <v>243</v>
      </c>
      <c r="C108" s="124">
        <v>19209</v>
      </c>
      <c r="D108" s="124">
        <v>21516</v>
      </c>
      <c r="E108" t="s">
        <v>183</v>
      </c>
      <c r="F108" s="219">
        <v>24100.070591910044</v>
      </c>
      <c r="G108" s="219">
        <f t="shared" si="175"/>
        <v>24100</v>
      </c>
      <c r="H108" s="219">
        <v>24100</v>
      </c>
    </row>
    <row r="109" spans="1:8" ht="15" thickBot="1" x14ac:dyDescent="0.4">
      <c r="A109" s="450"/>
      <c r="B109" s="204" t="s">
        <v>132</v>
      </c>
      <c r="C109" s="207">
        <v>40498</v>
      </c>
      <c r="D109" s="207">
        <v>45302</v>
      </c>
      <c r="E109" t="s">
        <v>184</v>
      </c>
      <c r="F109" s="219">
        <v>48008.269220536611</v>
      </c>
      <c r="G109" s="219">
        <f t="shared" si="175"/>
        <v>48008</v>
      </c>
      <c r="H109" s="219">
        <v>48008</v>
      </c>
    </row>
    <row r="110" spans="1:8" ht="15" thickBot="1" x14ac:dyDescent="0.4">
      <c r="A110" s="448" t="s">
        <v>212</v>
      </c>
      <c r="B110" s="205" t="s">
        <v>242</v>
      </c>
      <c r="C110" s="124">
        <v>12248</v>
      </c>
      <c r="D110" s="124">
        <v>12636</v>
      </c>
      <c r="E110" t="s">
        <v>185</v>
      </c>
      <c r="F110" s="219">
        <v>12524.58707541576</v>
      </c>
      <c r="G110" s="219">
        <f t="shared" si="175"/>
        <v>12525</v>
      </c>
      <c r="H110" s="219">
        <v>12525</v>
      </c>
    </row>
    <row r="111" spans="1:8" ht="15" thickBot="1" x14ac:dyDescent="0.4">
      <c r="A111" s="449"/>
      <c r="B111" s="205" t="s">
        <v>243</v>
      </c>
      <c r="C111" s="124">
        <v>10896</v>
      </c>
      <c r="D111" s="124">
        <v>25460</v>
      </c>
      <c r="E111" t="s">
        <v>186</v>
      </c>
      <c r="F111" s="219">
        <v>17016.139094826802</v>
      </c>
      <c r="G111" s="219">
        <f t="shared" si="175"/>
        <v>17016</v>
      </c>
      <c r="H111" s="219">
        <v>17016</v>
      </c>
    </row>
    <row r="112" spans="1:8" ht="15" thickBot="1" x14ac:dyDescent="0.4">
      <c r="A112" s="450"/>
      <c r="B112" s="204" t="s">
        <v>132</v>
      </c>
      <c r="C112" s="207">
        <v>23144</v>
      </c>
      <c r="D112" s="207">
        <v>38096</v>
      </c>
      <c r="E112" t="s">
        <v>187</v>
      </c>
      <c r="F112" s="219">
        <v>30088.565813737183</v>
      </c>
      <c r="G112" s="219">
        <f t="shared" si="175"/>
        <v>30089</v>
      </c>
      <c r="H112" s="219">
        <v>30089</v>
      </c>
    </row>
    <row r="113" spans="1:8" ht="15" thickBot="1" x14ac:dyDescent="0.4">
      <c r="A113" s="448" t="s">
        <v>213</v>
      </c>
      <c r="B113" s="205" t="s">
        <v>242</v>
      </c>
      <c r="C113" s="124">
        <v>75294</v>
      </c>
      <c r="D113" s="124">
        <v>79216</v>
      </c>
      <c r="E113" t="s">
        <v>188</v>
      </c>
      <c r="F113" s="219">
        <v>83342.293622333789</v>
      </c>
      <c r="G113" s="219">
        <f t="shared" si="175"/>
        <v>83342</v>
      </c>
      <c r="H113" s="219">
        <v>83342</v>
      </c>
    </row>
    <row r="114" spans="1:8" ht="15" thickBot="1" x14ac:dyDescent="0.4">
      <c r="A114" s="449"/>
      <c r="B114" s="205" t="s">
        <v>243</v>
      </c>
      <c r="C114" s="124">
        <v>71818</v>
      </c>
      <c r="D114" s="124">
        <v>76346</v>
      </c>
      <c r="E114" t="s">
        <v>189</v>
      </c>
      <c r="F114" s="219">
        <v>84043.277176387754</v>
      </c>
      <c r="G114" s="219">
        <f t="shared" si="175"/>
        <v>84043</v>
      </c>
      <c r="H114" s="219">
        <v>84043</v>
      </c>
    </row>
    <row r="115" spans="1:8" ht="15" thickBot="1" x14ac:dyDescent="0.4">
      <c r="A115" s="450"/>
      <c r="B115" s="204" t="s">
        <v>132</v>
      </c>
      <c r="C115" s="207">
        <v>147112</v>
      </c>
      <c r="D115" s="207">
        <v>155562</v>
      </c>
      <c r="E115" t="s">
        <v>190</v>
      </c>
      <c r="F115" s="219">
        <v>169340.12800048321</v>
      </c>
      <c r="G115" s="219">
        <f t="shared" si="175"/>
        <v>169340</v>
      </c>
      <c r="H115" s="219">
        <v>169340</v>
      </c>
    </row>
    <row r="116" spans="1:8" ht="15" thickBot="1" x14ac:dyDescent="0.4">
      <c r="A116" s="448" t="s">
        <v>214</v>
      </c>
      <c r="B116" s="205" t="s">
        <v>242</v>
      </c>
      <c r="C116" s="124">
        <v>67383</v>
      </c>
      <c r="D116" s="124">
        <v>72543</v>
      </c>
      <c r="E116" t="s">
        <v>191</v>
      </c>
      <c r="F116" s="219">
        <v>85096.219585748579</v>
      </c>
      <c r="G116" s="219">
        <f t="shared" si="175"/>
        <v>85096</v>
      </c>
      <c r="H116" s="219">
        <v>85096</v>
      </c>
    </row>
    <row r="117" spans="1:8" ht="15" thickBot="1" x14ac:dyDescent="0.4">
      <c r="A117" s="449"/>
      <c r="B117" s="205" t="s">
        <v>243</v>
      </c>
      <c r="C117" s="124">
        <v>65483</v>
      </c>
      <c r="D117" s="124">
        <v>71293</v>
      </c>
      <c r="E117" t="s">
        <v>192</v>
      </c>
      <c r="F117" s="219">
        <v>86952.343437997944</v>
      </c>
      <c r="G117" s="219">
        <f t="shared" si="175"/>
        <v>86952</v>
      </c>
      <c r="H117" s="219">
        <v>86952</v>
      </c>
    </row>
    <row r="118" spans="1:8" ht="15" thickBot="1" x14ac:dyDescent="0.4">
      <c r="A118" s="450"/>
      <c r="B118" s="204" t="s">
        <v>132</v>
      </c>
      <c r="C118" s="207">
        <v>132866</v>
      </c>
      <c r="D118" s="207">
        <v>143836</v>
      </c>
      <c r="E118" t="s">
        <v>193</v>
      </c>
      <c r="F118" s="219">
        <v>171930.92867937579</v>
      </c>
      <c r="G118" s="219">
        <f t="shared" si="175"/>
        <v>171931</v>
      </c>
      <c r="H118" s="219">
        <v>171931</v>
      </c>
    </row>
    <row r="119" spans="1:8" ht="15" thickBot="1" x14ac:dyDescent="0.4">
      <c r="A119" s="448" t="s">
        <v>215</v>
      </c>
      <c r="B119" s="205" t="s">
        <v>242</v>
      </c>
      <c r="C119" s="124">
        <v>32638</v>
      </c>
      <c r="D119" s="124">
        <v>38059</v>
      </c>
      <c r="E119" t="s">
        <v>194</v>
      </c>
      <c r="F119" s="219">
        <v>41623.604317605728</v>
      </c>
      <c r="G119" s="219">
        <f t="shared" si="175"/>
        <v>41624</v>
      </c>
      <c r="H119" s="219">
        <v>41624</v>
      </c>
    </row>
    <row r="120" spans="1:8" ht="15" thickBot="1" x14ac:dyDescent="0.4">
      <c r="A120" s="449"/>
      <c r="B120" s="205" t="s">
        <v>243</v>
      </c>
      <c r="C120" s="124">
        <v>28690</v>
      </c>
      <c r="D120" s="124">
        <v>34363</v>
      </c>
      <c r="E120" t="s">
        <v>195</v>
      </c>
      <c r="F120" s="219">
        <v>37221.680657074969</v>
      </c>
      <c r="G120" s="219">
        <f t="shared" si="175"/>
        <v>37222</v>
      </c>
      <c r="H120" s="219">
        <v>37222</v>
      </c>
    </row>
    <row r="121" spans="1:8" ht="15" thickBot="1" x14ac:dyDescent="0.4">
      <c r="A121" s="450"/>
      <c r="B121" s="204" t="s">
        <v>132</v>
      </c>
      <c r="C121" s="207">
        <v>61328</v>
      </c>
      <c r="D121" s="207">
        <v>72422</v>
      </c>
      <c r="E121" t="s">
        <v>196</v>
      </c>
      <c r="F121" s="219">
        <v>82885.381012968137</v>
      </c>
      <c r="G121" s="219">
        <f t="shared" si="175"/>
        <v>82885</v>
      </c>
      <c r="H121" s="219">
        <v>82885</v>
      </c>
    </row>
    <row r="122" spans="1:8" ht="15" thickBot="1" x14ac:dyDescent="0.4">
      <c r="A122" s="448" t="s">
        <v>216</v>
      </c>
      <c r="B122" s="205" t="s">
        <v>242</v>
      </c>
      <c r="C122" s="124">
        <v>46879</v>
      </c>
      <c r="D122" s="124">
        <v>61785</v>
      </c>
      <c r="E122" t="s">
        <v>197</v>
      </c>
      <c r="F122" s="219">
        <v>63559.419761397039</v>
      </c>
      <c r="G122" s="219">
        <f t="shared" si="175"/>
        <v>63559</v>
      </c>
      <c r="H122" s="219">
        <v>63559</v>
      </c>
    </row>
    <row r="123" spans="1:8" ht="16" thickBot="1" x14ac:dyDescent="0.4">
      <c r="A123" s="449"/>
      <c r="B123" s="205" t="s">
        <v>243</v>
      </c>
      <c r="C123" s="124">
        <v>38282</v>
      </c>
      <c r="D123" s="124">
        <v>45416</v>
      </c>
      <c r="E123" s="210" t="s">
        <v>172</v>
      </c>
      <c r="F123" s="219">
        <v>53879.448722637244</v>
      </c>
      <c r="G123" s="219">
        <f t="shared" si="175"/>
        <v>53879</v>
      </c>
      <c r="H123" s="219">
        <v>53879</v>
      </c>
    </row>
    <row r="124" spans="1:8" ht="16" thickBot="1" x14ac:dyDescent="0.4">
      <c r="A124" s="450"/>
      <c r="B124" s="204" t="s">
        <v>132</v>
      </c>
      <c r="C124" s="207">
        <v>85161</v>
      </c>
      <c r="D124" s="207">
        <v>107201</v>
      </c>
      <c r="E124" s="210" t="s">
        <v>173</v>
      </c>
      <c r="F124" s="219">
        <v>134945.03823346371</v>
      </c>
      <c r="G124" s="219">
        <f t="shared" si="175"/>
        <v>134945</v>
      </c>
      <c r="H124" s="219">
        <v>134945</v>
      </c>
    </row>
    <row r="125" spans="1:8" ht="16" thickBot="1" x14ac:dyDescent="0.4">
      <c r="A125" s="448" t="s">
        <v>217</v>
      </c>
      <c r="B125" s="205" t="s">
        <v>242</v>
      </c>
      <c r="C125" s="124">
        <v>46696</v>
      </c>
      <c r="D125" s="124">
        <v>52494</v>
      </c>
      <c r="E125" s="210" t="s">
        <v>174</v>
      </c>
      <c r="F125" s="219">
        <v>59011.907572383061</v>
      </c>
      <c r="G125" s="219">
        <f t="shared" si="175"/>
        <v>59012</v>
      </c>
      <c r="H125" s="219">
        <v>59012</v>
      </c>
    </row>
    <row r="126" spans="1:8" ht="16" thickBot="1" x14ac:dyDescent="0.4">
      <c r="A126" s="449"/>
      <c r="B126" s="205" t="s">
        <v>243</v>
      </c>
      <c r="C126" s="124">
        <v>38292</v>
      </c>
      <c r="D126" s="124">
        <v>42566</v>
      </c>
      <c r="E126" s="210" t="s">
        <v>175</v>
      </c>
      <c r="F126" s="219">
        <v>47317.046798286814</v>
      </c>
      <c r="G126" s="219">
        <f t="shared" si="175"/>
        <v>47317</v>
      </c>
      <c r="H126" s="219">
        <v>47317</v>
      </c>
    </row>
    <row r="127" spans="1:8" ht="16" thickBot="1" x14ac:dyDescent="0.4">
      <c r="A127" s="450"/>
      <c r="B127" s="204" t="s">
        <v>132</v>
      </c>
      <c r="C127" s="207">
        <v>84988</v>
      </c>
      <c r="D127" s="207">
        <v>95060</v>
      </c>
      <c r="E127" s="210" t="s">
        <v>176</v>
      </c>
      <c r="F127" s="219">
        <v>106325.64126700241</v>
      </c>
      <c r="G127" s="219">
        <f t="shared" si="175"/>
        <v>106326</v>
      </c>
      <c r="H127" s="219">
        <v>106326</v>
      </c>
    </row>
    <row r="128" spans="1:8" ht="16" thickBot="1" x14ac:dyDescent="0.4">
      <c r="A128" s="448" t="s">
        <v>218</v>
      </c>
      <c r="B128" s="205" t="s">
        <v>242</v>
      </c>
      <c r="C128" s="124">
        <v>35263</v>
      </c>
      <c r="D128" s="124">
        <v>35238</v>
      </c>
      <c r="E128" s="210" t="s">
        <v>177</v>
      </c>
      <c r="F128" s="219">
        <v>35213.017723959943</v>
      </c>
      <c r="G128" s="219">
        <f t="shared" si="175"/>
        <v>35213</v>
      </c>
      <c r="H128" s="219">
        <v>35213</v>
      </c>
    </row>
    <row r="129" spans="1:8" ht="16" thickBot="1" x14ac:dyDescent="0.4">
      <c r="A129" s="449"/>
      <c r="B129" s="205" t="s">
        <v>243</v>
      </c>
      <c r="C129" s="124">
        <v>30441</v>
      </c>
      <c r="D129" s="124">
        <v>31348</v>
      </c>
      <c r="E129" s="210" t="s">
        <v>178</v>
      </c>
      <c r="F129" s="219">
        <v>32282.024375020526</v>
      </c>
      <c r="G129" s="219">
        <f t="shared" si="175"/>
        <v>32282</v>
      </c>
      <c r="H129" s="219">
        <v>32282</v>
      </c>
    </row>
    <row r="130" spans="1:8" ht="16" thickBot="1" x14ac:dyDescent="0.4">
      <c r="A130" s="450"/>
      <c r="B130" s="204" t="s">
        <v>132</v>
      </c>
      <c r="C130" s="207">
        <v>65704</v>
      </c>
      <c r="D130" s="207">
        <v>66586</v>
      </c>
      <c r="E130" s="210" t="s">
        <v>179</v>
      </c>
      <c r="F130" s="219">
        <v>67479.839827103366</v>
      </c>
      <c r="G130" s="219">
        <f t="shared" si="175"/>
        <v>67480</v>
      </c>
      <c r="H130" s="219">
        <v>67480</v>
      </c>
    </row>
    <row r="131" spans="1:8" ht="16" thickBot="1" x14ac:dyDescent="0.4">
      <c r="A131" s="448" t="s">
        <v>219</v>
      </c>
      <c r="B131" s="205" t="s">
        <v>242</v>
      </c>
      <c r="C131" s="124">
        <v>21322</v>
      </c>
      <c r="D131" s="124">
        <v>23610</v>
      </c>
      <c r="E131" s="210" t="s">
        <v>180</v>
      </c>
      <c r="F131" s="219">
        <v>26143.518431666809</v>
      </c>
      <c r="G131" s="219">
        <f t="shared" si="175"/>
        <v>26144</v>
      </c>
      <c r="H131" s="219">
        <v>26144</v>
      </c>
    </row>
    <row r="132" spans="1:8" ht="16" thickBot="1" x14ac:dyDescent="0.4">
      <c r="A132" s="449"/>
      <c r="B132" s="205" t="s">
        <v>243</v>
      </c>
      <c r="C132" s="124">
        <v>18160</v>
      </c>
      <c r="D132" s="124">
        <v>21355</v>
      </c>
      <c r="E132" s="210" t="s">
        <v>181</v>
      </c>
      <c r="F132" s="219">
        <v>25112.115914096925</v>
      </c>
      <c r="G132" s="219">
        <f t="shared" si="175"/>
        <v>25112</v>
      </c>
      <c r="H132" s="219">
        <v>25112</v>
      </c>
    </row>
    <row r="133" spans="1:8" ht="16" thickBot="1" x14ac:dyDescent="0.4">
      <c r="A133" s="450"/>
      <c r="B133" s="204" t="s">
        <v>132</v>
      </c>
      <c r="C133" s="207">
        <v>39482</v>
      </c>
      <c r="D133" s="207">
        <v>44965</v>
      </c>
      <c r="E133" s="210" t="s">
        <v>182</v>
      </c>
      <c r="F133" s="219">
        <v>51209.442910693491</v>
      </c>
      <c r="G133" s="219">
        <f t="shared" si="175"/>
        <v>51209</v>
      </c>
      <c r="H133" s="219">
        <v>51209</v>
      </c>
    </row>
    <row r="134" spans="1:8" ht="16" thickBot="1" x14ac:dyDescent="0.4">
      <c r="A134" s="448" t="s">
        <v>220</v>
      </c>
      <c r="B134" s="205" t="s">
        <v>242</v>
      </c>
      <c r="C134" s="124">
        <v>42092</v>
      </c>
      <c r="D134" s="124">
        <v>42560</v>
      </c>
      <c r="E134" s="210" t="s">
        <v>183</v>
      </c>
      <c r="F134" s="219">
        <v>43033.203459089629</v>
      </c>
      <c r="G134" s="219">
        <f t="shared" si="175"/>
        <v>43033</v>
      </c>
      <c r="H134" s="219">
        <v>43033</v>
      </c>
    </row>
    <row r="135" spans="1:8" ht="16" thickBot="1" x14ac:dyDescent="0.4">
      <c r="A135" s="449"/>
      <c r="B135" s="205" t="s">
        <v>243</v>
      </c>
      <c r="C135" s="124">
        <v>38003</v>
      </c>
      <c r="D135" s="124">
        <v>38190</v>
      </c>
      <c r="E135" s="210" t="s">
        <v>184</v>
      </c>
      <c r="F135" s="219">
        <v>49227.203318447886</v>
      </c>
      <c r="G135" s="219">
        <f t="shared" si="175"/>
        <v>49227</v>
      </c>
      <c r="H135" s="219">
        <v>49227</v>
      </c>
    </row>
    <row r="136" spans="1:8" ht="16" thickBot="1" x14ac:dyDescent="0.4">
      <c r="A136" s="450"/>
      <c r="B136" s="204" t="s">
        <v>132</v>
      </c>
      <c r="C136" s="207">
        <v>80095</v>
      </c>
      <c r="D136" s="207">
        <v>80750</v>
      </c>
      <c r="E136" s="210" t="s">
        <v>185</v>
      </c>
      <c r="F136" s="219">
        <v>113582.41397185212</v>
      </c>
      <c r="G136" s="219">
        <f t="shared" ref="G136:G148" si="176">ROUND(F136,0)</f>
        <v>113582</v>
      </c>
      <c r="H136" s="219">
        <v>113582</v>
      </c>
    </row>
    <row r="137" spans="1:8" ht="16" thickBot="1" x14ac:dyDescent="0.4">
      <c r="A137" s="448" t="s">
        <v>221</v>
      </c>
      <c r="B137" s="205" t="s">
        <v>242</v>
      </c>
      <c r="C137" s="124">
        <v>62833</v>
      </c>
      <c r="D137" s="124">
        <v>71984</v>
      </c>
      <c r="E137" s="210" t="s">
        <v>186</v>
      </c>
      <c r="F137" s="219">
        <v>80159.844447421652</v>
      </c>
      <c r="G137" s="219">
        <f t="shared" si="176"/>
        <v>80160</v>
      </c>
      <c r="H137" s="219">
        <v>80160</v>
      </c>
    </row>
    <row r="138" spans="1:8" ht="16" thickBot="1" x14ac:dyDescent="0.4">
      <c r="A138" s="449"/>
      <c r="B138" s="205" t="s">
        <v>243</v>
      </c>
      <c r="C138" s="124">
        <v>60136</v>
      </c>
      <c r="D138" s="124">
        <v>70468</v>
      </c>
      <c r="E138" s="210" t="s">
        <v>187</v>
      </c>
      <c r="F138" s="219">
        <v>76294.885772057576</v>
      </c>
      <c r="G138" s="219">
        <f t="shared" si="176"/>
        <v>76295</v>
      </c>
      <c r="H138" s="219">
        <v>76295</v>
      </c>
    </row>
    <row r="139" spans="1:8" ht="16" thickBot="1" x14ac:dyDescent="0.4">
      <c r="A139" s="450"/>
      <c r="B139" s="204" t="s">
        <v>132</v>
      </c>
      <c r="C139" s="207">
        <v>122969</v>
      </c>
      <c r="D139" s="207">
        <v>142452</v>
      </c>
      <c r="E139" s="210" t="s">
        <v>188</v>
      </c>
      <c r="F139" s="219">
        <v>165021.8535077947</v>
      </c>
      <c r="G139" s="219">
        <f t="shared" si="176"/>
        <v>165022</v>
      </c>
      <c r="H139" s="219">
        <v>165022</v>
      </c>
    </row>
    <row r="140" spans="1:8" ht="16" thickBot="1" x14ac:dyDescent="0.4">
      <c r="A140" s="448" t="s">
        <v>222</v>
      </c>
      <c r="B140" s="205" t="s">
        <v>242</v>
      </c>
      <c r="C140" s="124">
        <v>24397</v>
      </c>
      <c r="D140" s="124">
        <v>28130</v>
      </c>
      <c r="E140" s="210" t="s">
        <v>189</v>
      </c>
      <c r="F140" s="219">
        <v>26169.237598579457</v>
      </c>
      <c r="G140" s="219">
        <f t="shared" si="176"/>
        <v>26169</v>
      </c>
      <c r="H140" s="219">
        <v>26169</v>
      </c>
    </row>
    <row r="141" spans="1:8" ht="16" thickBot="1" x14ac:dyDescent="0.4">
      <c r="A141" s="449"/>
      <c r="B141" s="205" t="s">
        <v>243</v>
      </c>
      <c r="C141" s="124">
        <v>21328</v>
      </c>
      <c r="D141" s="124">
        <v>25325</v>
      </c>
      <c r="E141" s="210" t="s">
        <v>190</v>
      </c>
      <c r="F141" s="219">
        <v>24287.128887900464</v>
      </c>
      <c r="G141" s="219">
        <f t="shared" si="176"/>
        <v>24287</v>
      </c>
      <c r="H141" s="219">
        <v>24287</v>
      </c>
    </row>
    <row r="142" spans="1:8" ht="16" thickBot="1" x14ac:dyDescent="0.4">
      <c r="A142" s="450"/>
      <c r="B142" s="204" t="s">
        <v>132</v>
      </c>
      <c r="C142" s="207">
        <v>45725</v>
      </c>
      <c r="D142" s="207">
        <v>53455</v>
      </c>
      <c r="E142" s="210" t="s">
        <v>191</v>
      </c>
      <c r="F142" s="219">
        <v>50437.981606911519</v>
      </c>
      <c r="G142" s="219">
        <f t="shared" si="176"/>
        <v>50438</v>
      </c>
      <c r="H142" s="219">
        <v>50438</v>
      </c>
    </row>
    <row r="143" spans="1:8" ht="16" thickBot="1" x14ac:dyDescent="0.4">
      <c r="A143" s="448" t="s">
        <v>223</v>
      </c>
      <c r="B143" s="205" t="s">
        <v>242</v>
      </c>
      <c r="C143" s="124">
        <v>29688</v>
      </c>
      <c r="D143" s="124">
        <v>33188</v>
      </c>
      <c r="E143" s="210" t="s">
        <v>192</v>
      </c>
      <c r="F143" s="219">
        <v>36574.894617616956</v>
      </c>
      <c r="G143" s="219">
        <f t="shared" si="176"/>
        <v>36575</v>
      </c>
      <c r="H143" s="219">
        <v>36575</v>
      </c>
    </row>
    <row r="144" spans="1:8" ht="16" thickBot="1" x14ac:dyDescent="0.4">
      <c r="A144" s="449"/>
      <c r="B144" s="205" t="s">
        <v>243</v>
      </c>
      <c r="C144" s="124">
        <v>22077</v>
      </c>
      <c r="D144" s="124">
        <v>26119</v>
      </c>
      <c r="E144" s="210" t="s">
        <v>193</v>
      </c>
      <c r="F144" s="219">
        <v>30621.319357729466</v>
      </c>
      <c r="G144" s="219">
        <f t="shared" si="176"/>
        <v>30621</v>
      </c>
      <c r="H144" s="219">
        <v>30621</v>
      </c>
    </row>
    <row r="145" spans="1:8" ht="16" thickBot="1" x14ac:dyDescent="0.4">
      <c r="A145" s="450"/>
      <c r="B145" s="204" t="s">
        <v>132</v>
      </c>
      <c r="C145" s="207">
        <v>51765</v>
      </c>
      <c r="D145" s="207">
        <v>59307</v>
      </c>
      <c r="E145" s="210" t="s">
        <v>194</v>
      </c>
      <c r="F145" s="219">
        <v>67341.729757965368</v>
      </c>
      <c r="G145" s="219">
        <f t="shared" si="176"/>
        <v>67342</v>
      </c>
      <c r="H145" s="219">
        <v>67342</v>
      </c>
    </row>
    <row r="146" spans="1:8" ht="16" thickBot="1" x14ac:dyDescent="0.4">
      <c r="A146" s="448" t="s">
        <v>224</v>
      </c>
      <c r="B146" s="205" t="s">
        <v>242</v>
      </c>
      <c r="C146" s="124">
        <v>43496</v>
      </c>
      <c r="D146" s="124">
        <v>49169</v>
      </c>
      <c r="E146" s="210" t="s">
        <v>195</v>
      </c>
      <c r="F146" s="219">
        <v>47019.004966166176</v>
      </c>
      <c r="G146" s="219">
        <f t="shared" si="176"/>
        <v>47019</v>
      </c>
      <c r="H146" s="219">
        <v>47019</v>
      </c>
    </row>
    <row r="147" spans="1:8" ht="16" thickBot="1" x14ac:dyDescent="0.4">
      <c r="A147" s="449"/>
      <c r="B147" s="205" t="s">
        <v>243</v>
      </c>
      <c r="C147" s="124">
        <v>30985</v>
      </c>
      <c r="D147" s="124">
        <v>36204</v>
      </c>
      <c r="E147" s="210" t="s">
        <v>196</v>
      </c>
      <c r="F147" s="219">
        <v>42710.005339457057</v>
      </c>
      <c r="G147" s="219">
        <f t="shared" si="176"/>
        <v>42710</v>
      </c>
      <c r="H147" s="219">
        <v>42710</v>
      </c>
    </row>
    <row r="148" spans="1:8" ht="16" thickBot="1" x14ac:dyDescent="0.4">
      <c r="A148" s="450"/>
      <c r="B148" s="204" t="s">
        <v>132</v>
      </c>
      <c r="C148" s="207">
        <v>74481</v>
      </c>
      <c r="D148" s="207">
        <v>85373</v>
      </c>
      <c r="E148" s="210" t="s">
        <v>197</v>
      </c>
      <c r="F148" s="219">
        <v>96916.160664356707</v>
      </c>
      <c r="G148" s="219">
        <f t="shared" si="176"/>
        <v>96916</v>
      </c>
      <c r="H148" s="219">
        <v>96916</v>
      </c>
    </row>
  </sheetData>
  <mergeCells count="281">
    <mergeCell ref="Z7:AB7"/>
    <mergeCell ref="AC7:AE7"/>
    <mergeCell ref="AF7:AH7"/>
    <mergeCell ref="H7:J7"/>
    <mergeCell ref="K7:M7"/>
    <mergeCell ref="N7:P7"/>
    <mergeCell ref="Q7:S7"/>
    <mergeCell ref="T7:V7"/>
    <mergeCell ref="W7:Y7"/>
    <mergeCell ref="B1:J1"/>
    <mergeCell ref="B2:C2"/>
    <mergeCell ref="F2:F3"/>
    <mergeCell ref="B3:C3"/>
    <mergeCell ref="B4:C4"/>
    <mergeCell ref="B5:C5"/>
    <mergeCell ref="AC8:AE8"/>
    <mergeCell ref="AF8:AH8"/>
    <mergeCell ref="H9:J9"/>
    <mergeCell ref="K9:M9"/>
    <mergeCell ref="N9:P9"/>
    <mergeCell ref="Q9:S9"/>
    <mergeCell ref="T9:V9"/>
    <mergeCell ref="W9:Y9"/>
    <mergeCell ref="Z9:AB9"/>
    <mergeCell ref="AC9:AE9"/>
    <mergeCell ref="AF9:AH9"/>
    <mergeCell ref="H8:J8"/>
    <mergeCell ref="K8:M8"/>
    <mergeCell ref="N8:P8"/>
    <mergeCell ref="Q8:S8"/>
    <mergeCell ref="T8:V8"/>
    <mergeCell ref="W8:Y8"/>
    <mergeCell ref="Z8:AB8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Z11:AB11"/>
    <mergeCell ref="AC11:AE11"/>
    <mergeCell ref="AF11:AH11"/>
    <mergeCell ref="H12:J12"/>
    <mergeCell ref="K12:M12"/>
    <mergeCell ref="N12:P12"/>
    <mergeCell ref="Q12:S12"/>
    <mergeCell ref="T12:V12"/>
    <mergeCell ref="W12:Y12"/>
    <mergeCell ref="Z12:AB12"/>
    <mergeCell ref="H11:J11"/>
    <mergeCell ref="K11:M11"/>
    <mergeCell ref="N11:P11"/>
    <mergeCell ref="Q11:S11"/>
    <mergeCell ref="T11:V11"/>
    <mergeCell ref="W11:Y11"/>
    <mergeCell ref="AC12:AE12"/>
    <mergeCell ref="AF12:AH12"/>
    <mergeCell ref="H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H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Z15:AB15"/>
    <mergeCell ref="AC15:AE15"/>
    <mergeCell ref="AF15:AH15"/>
    <mergeCell ref="H16:J16"/>
    <mergeCell ref="K16:M16"/>
    <mergeCell ref="N16:P16"/>
    <mergeCell ref="Q16:S16"/>
    <mergeCell ref="T16:V16"/>
    <mergeCell ref="W16:Y16"/>
    <mergeCell ref="Z16:AB16"/>
    <mergeCell ref="H15:J15"/>
    <mergeCell ref="K15:M15"/>
    <mergeCell ref="N15:P15"/>
    <mergeCell ref="Q15:S15"/>
    <mergeCell ref="T15:V15"/>
    <mergeCell ref="W15:Y15"/>
    <mergeCell ref="AC16:AE16"/>
    <mergeCell ref="AF16:AH16"/>
    <mergeCell ref="H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H18:J18"/>
    <mergeCell ref="K18:M18"/>
    <mergeCell ref="N18:P18"/>
    <mergeCell ref="Q18:S18"/>
    <mergeCell ref="T18:V18"/>
    <mergeCell ref="W18:Y18"/>
    <mergeCell ref="Z18:AB18"/>
    <mergeCell ref="AC18:AE18"/>
    <mergeCell ref="AF18:AH18"/>
    <mergeCell ref="Z19:AB19"/>
    <mergeCell ref="AC19:AE19"/>
    <mergeCell ref="AF19:AH19"/>
    <mergeCell ref="H20:J20"/>
    <mergeCell ref="K20:M20"/>
    <mergeCell ref="N20:P20"/>
    <mergeCell ref="Q20:S20"/>
    <mergeCell ref="T20:V20"/>
    <mergeCell ref="W20:Y20"/>
    <mergeCell ref="Z20:AB20"/>
    <mergeCell ref="H19:J19"/>
    <mergeCell ref="K19:M19"/>
    <mergeCell ref="N19:P19"/>
    <mergeCell ref="Q19:S19"/>
    <mergeCell ref="T19:V19"/>
    <mergeCell ref="W19:Y19"/>
    <mergeCell ref="AC20:AE20"/>
    <mergeCell ref="AF20:AH20"/>
    <mergeCell ref="H21:J21"/>
    <mergeCell ref="K21:M21"/>
    <mergeCell ref="N21:P21"/>
    <mergeCell ref="Q21:S21"/>
    <mergeCell ref="T21:V21"/>
    <mergeCell ref="W21:Y21"/>
    <mergeCell ref="Z21:AB21"/>
    <mergeCell ref="AC21:AE21"/>
    <mergeCell ref="AF21:AH21"/>
    <mergeCell ref="H22:J22"/>
    <mergeCell ref="K22:M22"/>
    <mergeCell ref="N22:P22"/>
    <mergeCell ref="Q22:S22"/>
    <mergeCell ref="T22:V22"/>
    <mergeCell ref="W22:Y22"/>
    <mergeCell ref="Z22:AB22"/>
    <mergeCell ref="AC22:AE22"/>
    <mergeCell ref="AF22:AH22"/>
    <mergeCell ref="Z23:AB23"/>
    <mergeCell ref="AC23:AE23"/>
    <mergeCell ref="AF23:AH23"/>
    <mergeCell ref="H24:J24"/>
    <mergeCell ref="K24:M24"/>
    <mergeCell ref="N24:P24"/>
    <mergeCell ref="Q24:S24"/>
    <mergeCell ref="T24:V24"/>
    <mergeCell ref="W24:Y24"/>
    <mergeCell ref="Z24:AB24"/>
    <mergeCell ref="H23:J23"/>
    <mergeCell ref="K23:M23"/>
    <mergeCell ref="N23:P23"/>
    <mergeCell ref="Q23:S23"/>
    <mergeCell ref="T23:V23"/>
    <mergeCell ref="W23:Y23"/>
    <mergeCell ref="AC24:AE24"/>
    <mergeCell ref="AF24:AH24"/>
    <mergeCell ref="H25:J25"/>
    <mergeCell ref="K25:M25"/>
    <mergeCell ref="N25:P25"/>
    <mergeCell ref="Q25:S25"/>
    <mergeCell ref="T25:V25"/>
    <mergeCell ref="W25:Y25"/>
    <mergeCell ref="Z25:AB25"/>
    <mergeCell ref="AC25:AE25"/>
    <mergeCell ref="AF25:AH25"/>
    <mergeCell ref="H26:J26"/>
    <mergeCell ref="K26:M26"/>
    <mergeCell ref="N26:P26"/>
    <mergeCell ref="Q26:S26"/>
    <mergeCell ref="T26:V26"/>
    <mergeCell ref="W26:Y26"/>
    <mergeCell ref="Z26:AB26"/>
    <mergeCell ref="AC26:AE26"/>
    <mergeCell ref="AF26:AH26"/>
    <mergeCell ref="Z27:AB27"/>
    <mergeCell ref="AC27:AE27"/>
    <mergeCell ref="AF27:AH27"/>
    <mergeCell ref="H28:J28"/>
    <mergeCell ref="K28:M28"/>
    <mergeCell ref="N28:P28"/>
    <mergeCell ref="Q28:S28"/>
    <mergeCell ref="T28:V28"/>
    <mergeCell ref="W28:Y28"/>
    <mergeCell ref="Z28:AB28"/>
    <mergeCell ref="H27:J27"/>
    <mergeCell ref="K27:M27"/>
    <mergeCell ref="N27:P27"/>
    <mergeCell ref="Q27:S27"/>
    <mergeCell ref="T27:V27"/>
    <mergeCell ref="W27:Y27"/>
    <mergeCell ref="AC28:AE28"/>
    <mergeCell ref="AF28:AH28"/>
    <mergeCell ref="H29:J29"/>
    <mergeCell ref="K29:M29"/>
    <mergeCell ref="N29:P29"/>
    <mergeCell ref="Q29:S29"/>
    <mergeCell ref="T29:V29"/>
    <mergeCell ref="W29:Y29"/>
    <mergeCell ref="Z29:AB29"/>
    <mergeCell ref="AC29:AE29"/>
    <mergeCell ref="AF29:AH29"/>
    <mergeCell ref="H30:J30"/>
    <mergeCell ref="K30:M30"/>
    <mergeCell ref="N30:P30"/>
    <mergeCell ref="Q30:S30"/>
    <mergeCell ref="T30:V30"/>
    <mergeCell ref="W30:Y30"/>
    <mergeCell ref="Z30:AB30"/>
    <mergeCell ref="AC30:AE30"/>
    <mergeCell ref="AF30:AH30"/>
    <mergeCell ref="Z31:AB31"/>
    <mergeCell ref="AC31:AE31"/>
    <mergeCell ref="AF31:AH31"/>
    <mergeCell ref="H32:J32"/>
    <mergeCell ref="K32:M32"/>
    <mergeCell ref="N32:P32"/>
    <mergeCell ref="Q32:S32"/>
    <mergeCell ref="T32:V32"/>
    <mergeCell ref="W32:Y32"/>
    <mergeCell ref="Z32:AB32"/>
    <mergeCell ref="H31:J31"/>
    <mergeCell ref="K31:M31"/>
    <mergeCell ref="N31:P31"/>
    <mergeCell ref="Q31:S31"/>
    <mergeCell ref="T31:V31"/>
    <mergeCell ref="W31:Y31"/>
    <mergeCell ref="AC33:AE33"/>
    <mergeCell ref="AF33:AH33"/>
    <mergeCell ref="A38:A40"/>
    <mergeCell ref="B38:B40"/>
    <mergeCell ref="A67:B67"/>
    <mergeCell ref="A69:A70"/>
    <mergeCell ref="B69:B70"/>
    <mergeCell ref="AC32:AE32"/>
    <mergeCell ref="AF32:AH32"/>
    <mergeCell ref="B33:C33"/>
    <mergeCell ref="H33:J33"/>
    <mergeCell ref="K33:M33"/>
    <mergeCell ref="N33:P33"/>
    <mergeCell ref="Q33:S33"/>
    <mergeCell ref="T33:V33"/>
    <mergeCell ref="W33:Y33"/>
    <mergeCell ref="Z33:AB33"/>
    <mergeCell ref="A89:A91"/>
    <mergeCell ref="A92:A94"/>
    <mergeCell ref="A95:A97"/>
    <mergeCell ref="A98:A100"/>
    <mergeCell ref="A101:A103"/>
    <mergeCell ref="A104:A106"/>
    <mergeCell ref="A71:A73"/>
    <mergeCell ref="A74:A76"/>
    <mergeCell ref="A77:A79"/>
    <mergeCell ref="A80:A82"/>
    <mergeCell ref="A83:A85"/>
    <mergeCell ref="A86:A88"/>
    <mergeCell ref="A143:A145"/>
    <mergeCell ref="A146:A148"/>
    <mergeCell ref="A125:A127"/>
    <mergeCell ref="A128:A130"/>
    <mergeCell ref="A131:A133"/>
    <mergeCell ref="A134:A136"/>
    <mergeCell ref="A137:A139"/>
    <mergeCell ref="A140:A142"/>
    <mergeCell ref="A107:A109"/>
    <mergeCell ref="A110:A112"/>
    <mergeCell ref="A113:A115"/>
    <mergeCell ref="A116:A118"/>
    <mergeCell ref="A119:A121"/>
    <mergeCell ref="A122:A12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63"/>
  <sheetViews>
    <sheetView topLeftCell="A33" workbookViewId="0">
      <selection activeCell="R37" sqref="R37:S37"/>
    </sheetView>
  </sheetViews>
  <sheetFormatPr baseColWidth="10" defaultRowHeight="14.5" x14ac:dyDescent="0.35"/>
  <cols>
    <col min="4" max="4" width="12.90625" customWidth="1"/>
    <col min="5" max="5" width="13.90625" customWidth="1"/>
    <col min="6" max="6" width="11.81640625" customWidth="1"/>
    <col min="7" max="7" width="12.6328125" customWidth="1"/>
    <col min="10" max="10" width="9.1796875" bestFit="1" customWidth="1"/>
    <col min="11" max="11" width="1.6328125" bestFit="1" customWidth="1"/>
    <col min="12" max="12" width="11" customWidth="1"/>
    <col min="13" max="13" width="13.36328125" customWidth="1"/>
    <col min="14" max="14" width="1.6328125" bestFit="1" customWidth="1"/>
    <col min="15" max="16" width="9.1796875" bestFit="1" customWidth="1"/>
    <col min="17" max="17" width="1.6328125" bestFit="1" customWidth="1"/>
    <col min="18" max="19" width="9.1796875" bestFit="1" customWidth="1"/>
    <col min="20" max="20" width="1.6328125" bestFit="1" customWidth="1"/>
    <col min="21" max="22" width="9.1796875" bestFit="1" customWidth="1"/>
    <col min="23" max="23" width="1.6328125" bestFit="1" customWidth="1"/>
    <col min="24" max="25" width="9.1796875" bestFit="1" customWidth="1"/>
    <col min="26" max="26" width="1.6328125" bestFit="1" customWidth="1"/>
    <col min="27" max="28" width="9.1796875" bestFit="1" customWidth="1"/>
    <col min="29" max="29" width="1.6328125" bestFit="1" customWidth="1"/>
    <col min="30" max="31" width="9.1796875" bestFit="1" customWidth="1"/>
    <col min="32" max="32" width="1.6328125" bestFit="1" customWidth="1"/>
    <col min="33" max="34" width="9.1796875" bestFit="1" customWidth="1"/>
    <col min="35" max="35" width="1.6328125" bestFit="1" customWidth="1"/>
    <col min="36" max="36" width="9.1796875" bestFit="1" customWidth="1"/>
  </cols>
  <sheetData>
    <row r="1" spans="1:39" ht="31.25" customHeight="1" x14ac:dyDescent="0.35">
      <c r="D1" s="323" t="s">
        <v>109</v>
      </c>
      <c r="E1" s="323"/>
      <c r="F1" s="323"/>
      <c r="G1" s="323"/>
      <c r="H1" s="323"/>
      <c r="I1" s="323"/>
      <c r="J1" s="323"/>
      <c r="K1" s="323"/>
      <c r="L1" s="323"/>
    </row>
    <row r="2" spans="1:39" s="101" customFormat="1" x14ac:dyDescent="0.35">
      <c r="D2" s="308" t="s">
        <v>104</v>
      </c>
      <c r="E2" s="308"/>
      <c r="F2" s="102" t="s">
        <v>42</v>
      </c>
      <c r="G2" s="119">
        <f>VALUE(RIGHT(F2, 4))</f>
        <v>2019</v>
      </c>
      <c r="H2" s="316" t="s">
        <v>110</v>
      </c>
    </row>
    <row r="3" spans="1:39" x14ac:dyDescent="0.35">
      <c r="D3" s="309" t="s">
        <v>105</v>
      </c>
      <c r="E3" s="309"/>
      <c r="F3" s="103" t="s">
        <v>43</v>
      </c>
      <c r="G3" s="211">
        <f>VALUE(RIGHT(F3, 4))</f>
        <v>2020</v>
      </c>
      <c r="H3" s="316"/>
      <c r="J3" t="s">
        <v>67</v>
      </c>
    </row>
    <row r="4" spans="1:39" x14ac:dyDescent="0.35">
      <c r="D4" s="309" t="s">
        <v>106</v>
      </c>
      <c r="E4" s="309"/>
      <c r="F4">
        <f>G3-G2</f>
        <v>1</v>
      </c>
      <c r="J4" t="s">
        <v>43</v>
      </c>
      <c r="M4" s="212">
        <v>2020</v>
      </c>
      <c r="N4" s="213" t="s">
        <v>108</v>
      </c>
      <c r="O4" s="214">
        <v>2021</v>
      </c>
      <c r="P4" s="212">
        <v>2021</v>
      </c>
      <c r="Q4" s="213" t="s">
        <v>108</v>
      </c>
      <c r="R4" s="214">
        <v>2022</v>
      </c>
      <c r="S4" s="215">
        <v>2022</v>
      </c>
      <c r="T4" s="216" t="s">
        <v>108</v>
      </c>
      <c r="U4" s="217">
        <v>2023</v>
      </c>
      <c r="V4" s="212">
        <v>2023</v>
      </c>
      <c r="W4" s="213" t="s">
        <v>108</v>
      </c>
      <c r="X4" s="214">
        <v>2024</v>
      </c>
      <c r="Y4" s="212">
        <v>2024</v>
      </c>
      <c r="Z4" s="213" t="s">
        <v>108</v>
      </c>
      <c r="AA4" s="214">
        <v>2025</v>
      </c>
      <c r="AB4" s="212">
        <v>2025</v>
      </c>
      <c r="AC4" s="213" t="s">
        <v>108</v>
      </c>
      <c r="AD4" s="214">
        <v>2026</v>
      </c>
      <c r="AE4" s="212">
        <v>2026</v>
      </c>
      <c r="AF4" s="213" t="s">
        <v>108</v>
      </c>
      <c r="AG4" s="214">
        <v>2027</v>
      </c>
      <c r="AH4" s="212">
        <v>2027</v>
      </c>
      <c r="AI4" s="213" t="s">
        <v>108</v>
      </c>
      <c r="AJ4" s="214">
        <v>2028</v>
      </c>
      <c r="AK4">
        <v>2028</v>
      </c>
      <c r="AL4" t="s">
        <v>108</v>
      </c>
      <c r="AM4">
        <v>2029</v>
      </c>
    </row>
    <row r="5" spans="1:39" x14ac:dyDescent="0.35">
      <c r="D5" s="201"/>
      <c r="E5" s="201"/>
      <c r="F5" s="250" t="s">
        <v>271</v>
      </c>
      <c r="G5" s="250" t="s">
        <v>273</v>
      </c>
      <c r="M5" s="244"/>
      <c r="N5" s="245"/>
      <c r="O5" s="246"/>
      <c r="P5" s="244"/>
      <c r="Q5" s="245"/>
      <c r="R5" s="246"/>
      <c r="S5" s="247"/>
      <c r="T5" s="248"/>
      <c r="U5" s="249"/>
      <c r="V5" s="244"/>
      <c r="W5" s="245"/>
      <c r="X5" s="246"/>
      <c r="Y5" s="244"/>
      <c r="Z5" s="245"/>
      <c r="AA5" s="246"/>
      <c r="AB5" s="244"/>
      <c r="AC5" s="245"/>
      <c r="AD5" s="246"/>
      <c r="AE5" s="244"/>
      <c r="AF5" s="245"/>
      <c r="AG5" s="246"/>
      <c r="AH5" s="244"/>
      <c r="AI5" s="245"/>
      <c r="AJ5" s="246"/>
    </row>
    <row r="6" spans="1:39" ht="24" customHeight="1" x14ac:dyDescent="0.35">
      <c r="C6" s="233"/>
      <c r="D6" s="234"/>
      <c r="E6" s="233" t="s">
        <v>245</v>
      </c>
      <c r="F6" s="250" t="s">
        <v>274</v>
      </c>
      <c r="G6" s="250" t="s">
        <v>272</v>
      </c>
      <c r="M6" s="251">
        <f>G3</f>
        <v>2020</v>
      </c>
      <c r="P6" s="251">
        <f>M6+1</f>
        <v>2021</v>
      </c>
      <c r="S6" s="251">
        <f>P6+1</f>
        <v>2022</v>
      </c>
      <c r="V6" s="251">
        <f>S6+1</f>
        <v>2023</v>
      </c>
      <c r="Y6" s="251">
        <f>V6+1</f>
        <v>2024</v>
      </c>
    </row>
    <row r="7" spans="1:39" s="101" customFormat="1" ht="15" thickBot="1" x14ac:dyDescent="0.4">
      <c r="A7" s="175" t="s">
        <v>169</v>
      </c>
      <c r="B7" s="106" t="s">
        <v>171</v>
      </c>
      <c r="C7" s="225"/>
      <c r="D7" s="175"/>
      <c r="E7" s="225"/>
      <c r="F7" s="105" t="str">
        <f>F2</f>
        <v>2018-2019</v>
      </c>
      <c r="G7" s="105" t="str">
        <f>F3</f>
        <v>2019-2020</v>
      </c>
      <c r="H7" s="105" t="s">
        <v>107</v>
      </c>
      <c r="I7" s="105" t="s">
        <v>68</v>
      </c>
      <c r="J7" s="105">
        <f>VALUE(LEFT(F2, 4))+1</f>
        <v>2019</v>
      </c>
      <c r="K7" s="108" t="s">
        <v>108</v>
      </c>
      <c r="L7" s="109">
        <f>VALUE(RIGHT(F2, 4))+1</f>
        <v>2020</v>
      </c>
      <c r="M7" s="105">
        <f>J7+1</f>
        <v>2020</v>
      </c>
      <c r="N7" s="108" t="s">
        <v>108</v>
      </c>
      <c r="O7" s="109">
        <f>L7+1</f>
        <v>2021</v>
      </c>
      <c r="P7" s="105">
        <f>M7+1</f>
        <v>2021</v>
      </c>
      <c r="Q7" s="108" t="s">
        <v>108</v>
      </c>
      <c r="R7" s="109">
        <f>O7+1</f>
        <v>2022</v>
      </c>
      <c r="S7" s="105">
        <f>P7+1</f>
        <v>2022</v>
      </c>
      <c r="T7" s="108" t="s">
        <v>108</v>
      </c>
      <c r="U7" s="109">
        <f>R7+1</f>
        <v>2023</v>
      </c>
      <c r="V7" s="105">
        <f t="shared" ref="V7" si="0">S7+1</f>
        <v>2023</v>
      </c>
      <c r="W7" s="108" t="s">
        <v>108</v>
      </c>
      <c r="X7" s="109">
        <f t="shared" ref="X7:Y7" si="1">U7+1</f>
        <v>2024</v>
      </c>
      <c r="Y7" s="105">
        <f t="shared" si="1"/>
        <v>2024</v>
      </c>
      <c r="Z7" s="108" t="s">
        <v>108</v>
      </c>
      <c r="AA7" s="109">
        <f t="shared" ref="AA7:AB7" si="2">X7+1</f>
        <v>2025</v>
      </c>
      <c r="AB7" s="105">
        <f t="shared" si="2"/>
        <v>2025</v>
      </c>
      <c r="AC7" s="108" t="s">
        <v>108</v>
      </c>
      <c r="AD7" s="109">
        <f t="shared" ref="AD7:AE7" si="3">AA7+1</f>
        <v>2026</v>
      </c>
      <c r="AE7" s="105">
        <f t="shared" si="3"/>
        <v>2026</v>
      </c>
      <c r="AF7" s="108" t="s">
        <v>108</v>
      </c>
      <c r="AG7" s="109">
        <f t="shared" ref="AG7:AH7" si="4">AD7+1</f>
        <v>2027</v>
      </c>
      <c r="AH7" s="105">
        <f t="shared" si="4"/>
        <v>2027</v>
      </c>
      <c r="AI7" s="108" t="s">
        <v>108</v>
      </c>
      <c r="AJ7" s="109">
        <f t="shared" ref="AJ7" si="5">AG7+1</f>
        <v>2028</v>
      </c>
    </row>
    <row r="8" spans="1:39" ht="16" thickBot="1" x14ac:dyDescent="0.4">
      <c r="A8" s="228" t="s">
        <v>199</v>
      </c>
      <c r="B8" s="182" t="s">
        <v>172</v>
      </c>
      <c r="C8" s="224"/>
      <c r="D8" s="228"/>
      <c r="E8" s="243" t="s">
        <v>246</v>
      </c>
      <c r="F8" s="110">
        <v>2111981</v>
      </c>
      <c r="G8" s="111">
        <v>2183788</v>
      </c>
      <c r="H8" s="113">
        <f t="shared" ref="H8:H34" si="6">POWER(G8/F8,1/n)</f>
        <v>1.0168578230927152</v>
      </c>
      <c r="I8" s="113">
        <f>H8-1</f>
        <v>1.6857823092715218E-2</v>
      </c>
      <c r="J8" s="313">
        <f>F8*(I8+1)</f>
        <v>2147584.4020731756</v>
      </c>
      <c r="K8" s="313"/>
      <c r="L8" s="313"/>
      <c r="M8" s="313">
        <f>J8*($I$8+1)</f>
        <v>2183788</v>
      </c>
      <c r="N8" s="313"/>
      <c r="O8" s="313"/>
      <c r="P8" s="313">
        <f t="shared" ref="P8" si="7">M8*($I$8+1)</f>
        <v>2220601.9117759946</v>
      </c>
      <c r="Q8" s="313"/>
      <c r="R8" s="313"/>
      <c r="S8" s="313">
        <f t="shared" ref="S8" si="8">P8*($I$8+1)</f>
        <v>2258036.4259640593</v>
      </c>
      <c r="T8" s="313"/>
      <c r="U8" s="313"/>
      <c r="V8" s="313">
        <f t="shared" ref="V8" si="9">S8*($I$8+1)</f>
        <v>2296102.0045698686</v>
      </c>
      <c r="W8" s="313"/>
      <c r="X8" s="313"/>
      <c r="Y8" s="313">
        <f t="shared" ref="Y8" si="10">V8*($I$8+1)</f>
        <v>2334809.285965736</v>
      </c>
      <c r="Z8" s="313"/>
      <c r="AA8" s="313"/>
      <c r="AB8" s="313">
        <f t="shared" ref="AB8" si="11">Y8*($I$8+1)</f>
        <v>2374169.087863775</v>
      </c>
      <c r="AC8" s="313"/>
      <c r="AD8" s="313"/>
      <c r="AE8" s="313">
        <f t="shared" ref="AE8" si="12">AB8*($I$8+1)</f>
        <v>2414192.4103391757</v>
      </c>
      <c r="AF8" s="313"/>
      <c r="AG8" s="313"/>
      <c r="AH8" s="313">
        <f t="shared" ref="AH8" si="13">AE8*($I$8+1)</f>
        <v>2454890.4389044493</v>
      </c>
      <c r="AI8" s="313"/>
      <c r="AJ8" s="313"/>
    </row>
    <row r="9" spans="1:39" ht="16" thickBot="1" x14ac:dyDescent="0.4">
      <c r="A9" s="229" t="s">
        <v>200</v>
      </c>
      <c r="B9" s="183" t="s">
        <v>173</v>
      </c>
      <c r="C9" s="224"/>
      <c r="D9" s="229"/>
      <c r="E9" s="243" t="s">
        <v>247</v>
      </c>
      <c r="F9" s="110">
        <v>2007032</v>
      </c>
      <c r="G9" s="111">
        <v>2092356</v>
      </c>
      <c r="H9" s="112">
        <f t="shared" si="6"/>
        <v>1.0210350268030617</v>
      </c>
      <c r="I9" s="112">
        <f t="shared" ref="I9:I19" si="14">H9-1</f>
        <v>2.1035026803061685E-2</v>
      </c>
      <c r="J9" s="312">
        <f t="shared" ref="J9:J19" si="15">F9*(I9+1)</f>
        <v>2049249.9719146024</v>
      </c>
      <c r="K9" s="312"/>
      <c r="L9" s="312"/>
      <c r="M9" s="312">
        <f>J9*($I$9+1)</f>
        <v>2092355.9999999995</v>
      </c>
      <c r="N9" s="312"/>
      <c r="O9" s="312"/>
      <c r="P9" s="312">
        <f>M9*($I$9+1)</f>
        <v>2136368.7645415463</v>
      </c>
      <c r="Q9" s="312"/>
      <c r="R9" s="312"/>
      <c r="S9" s="312">
        <f t="shared" ref="S9" si="16">P9*($I$9+1)</f>
        <v>2181307.3387649017</v>
      </c>
      <c r="T9" s="312"/>
      <c r="U9" s="312"/>
      <c r="V9" s="312">
        <f t="shared" ref="V9" si="17">S9*($I$9+1)</f>
        <v>2227191.1971015367</v>
      </c>
      <c r="W9" s="312"/>
      <c r="X9" s="312"/>
      <c r="Y9" s="312">
        <f t="shared" ref="Y9" si="18">V9*($I$9+1)</f>
        <v>2274040.2236281107</v>
      </c>
      <c r="Z9" s="312"/>
      <c r="AA9" s="312"/>
      <c r="AB9" s="312">
        <f t="shared" ref="AB9" si="19">Y9*($I$9+1)</f>
        <v>2321874.7206833684</v>
      </c>
      <c r="AC9" s="312"/>
      <c r="AD9" s="312"/>
      <c r="AE9" s="312">
        <f t="shared" ref="AE9" si="20">AB9*($I$9+1)</f>
        <v>2370715.4176662946</v>
      </c>
      <c r="AF9" s="312"/>
      <c r="AG9" s="312"/>
      <c r="AH9" s="312">
        <f t="shared" ref="AH9" si="21">AE9*($I$9+1)</f>
        <v>2420583.4800193366</v>
      </c>
      <c r="AI9" s="312"/>
      <c r="AJ9" s="312"/>
    </row>
    <row r="10" spans="1:39" ht="16" thickBot="1" x14ac:dyDescent="0.4">
      <c r="A10" s="229" t="s">
        <v>201</v>
      </c>
      <c r="B10" s="183" t="s">
        <v>174</v>
      </c>
      <c r="C10" s="224"/>
      <c r="D10" s="229"/>
      <c r="E10" s="243" t="s">
        <v>248</v>
      </c>
      <c r="F10" s="110">
        <v>1911152</v>
      </c>
      <c r="G10" s="111">
        <v>1988382</v>
      </c>
      <c r="H10" s="112">
        <f t="shared" si="6"/>
        <v>1.0200049911258715</v>
      </c>
      <c r="I10" s="112">
        <f t="shared" si="14"/>
        <v>2.0004991125871507E-2</v>
      </c>
      <c r="J10" s="312">
        <f t="shared" si="15"/>
        <v>1949384.5788001916</v>
      </c>
      <c r="K10" s="312"/>
      <c r="L10" s="312"/>
      <c r="M10" s="312">
        <f>J10*($I$10+1)</f>
        <v>1988382.0000000002</v>
      </c>
      <c r="N10" s="312"/>
      <c r="O10" s="312"/>
      <c r="P10" s="312">
        <f>M10*($I$10+1)</f>
        <v>2028159.5642648428</v>
      </c>
      <c r="Q10" s="312"/>
      <c r="R10" s="312"/>
      <c r="S10" s="312">
        <f t="shared" ref="S10" si="22">P10*($I$10+1)</f>
        <v>2068732.8783498125</v>
      </c>
      <c r="T10" s="312"/>
      <c r="U10" s="312"/>
      <c r="V10" s="312">
        <f t="shared" ref="V10" si="23">S10*($I$10+1)</f>
        <v>2110117.8612229992</v>
      </c>
      <c r="W10" s="312"/>
      <c r="X10" s="312"/>
      <c r="Y10" s="312">
        <f t="shared" ref="Y10" si="24">V10*($I$10+1)</f>
        <v>2152330.7503113081</v>
      </c>
      <c r="Z10" s="312"/>
      <c r="AA10" s="312"/>
      <c r="AB10" s="312">
        <f t="shared" ref="AB10" si="25">Y10*($I$10+1)</f>
        <v>2195388.107871226</v>
      </c>
      <c r="AC10" s="312"/>
      <c r="AD10" s="312"/>
      <c r="AE10" s="312">
        <f t="shared" ref="AE10" si="26">AB10*($I$10+1)</f>
        <v>2239306.8274870338</v>
      </c>
      <c r="AF10" s="312"/>
      <c r="AG10" s="312"/>
      <c r="AH10" s="312">
        <f t="shared" ref="AH10" si="27">AE10*($I$10+1)</f>
        <v>2284104.1406990155</v>
      </c>
      <c r="AI10" s="312"/>
      <c r="AJ10" s="312"/>
    </row>
    <row r="11" spans="1:39" ht="16" thickBot="1" x14ac:dyDescent="0.4">
      <c r="A11" s="228" t="s">
        <v>202</v>
      </c>
      <c r="B11" s="182" t="s">
        <v>175</v>
      </c>
      <c r="C11" s="224"/>
      <c r="D11" s="228"/>
      <c r="E11" s="243" t="s">
        <v>249</v>
      </c>
      <c r="F11" s="110">
        <v>1823520</v>
      </c>
      <c r="G11" s="111">
        <v>1893393</v>
      </c>
      <c r="H11" s="113">
        <f t="shared" si="6"/>
        <v>1.0189787286206793</v>
      </c>
      <c r="I11" s="113">
        <f t="shared" si="14"/>
        <v>1.8978728620679286E-2</v>
      </c>
      <c r="J11" s="313">
        <f t="shared" si="15"/>
        <v>1858128.0912143812</v>
      </c>
      <c r="K11" s="313"/>
      <c r="L11" s="313"/>
      <c r="M11" s="313">
        <f>J11*($I$11+1)</f>
        <v>1893392.9999999998</v>
      </c>
      <c r="N11" s="313"/>
      <c r="O11" s="313"/>
      <c r="P11" s="313">
        <f>M11*($I$11+1)</f>
        <v>1929327.1919192935</v>
      </c>
      <c r="Q11" s="313"/>
      <c r="R11" s="313"/>
      <c r="S11" s="313">
        <f t="shared" ref="S11" si="28">P11*($I$11+1)</f>
        <v>1965943.3691152269</v>
      </c>
      <c r="T11" s="313"/>
      <c r="U11" s="313"/>
      <c r="V11" s="313">
        <f t="shared" ref="V11" si="29">S11*($I$11+1)</f>
        <v>2003254.4748012887</v>
      </c>
      <c r="W11" s="313"/>
      <c r="X11" s="313"/>
      <c r="Y11" s="313">
        <f t="shared" ref="Y11" si="30">V11*($I$11+1)</f>
        <v>2041273.6978367039</v>
      </c>
      <c r="Z11" s="313"/>
      <c r="AA11" s="313"/>
      <c r="AB11" s="313">
        <f t="shared" ref="AB11" si="31">Y11*($I$11+1)</f>
        <v>2080014.4773884772</v>
      </c>
      <c r="AC11" s="313"/>
      <c r="AD11" s="313"/>
      <c r="AE11" s="313">
        <f t="shared" ref="AE11" si="32">AB11*($I$11+1)</f>
        <v>2119490.5076819169</v>
      </c>
      <c r="AF11" s="313"/>
      <c r="AG11" s="313"/>
      <c r="AH11" s="313">
        <f t="shared" ref="AH11" si="33">AE11*($I$11+1)</f>
        <v>2159715.7428413178</v>
      </c>
      <c r="AI11" s="313"/>
      <c r="AJ11" s="313"/>
    </row>
    <row r="12" spans="1:39" ht="16" thickBot="1" x14ac:dyDescent="0.4">
      <c r="A12" s="229" t="s">
        <v>203</v>
      </c>
      <c r="B12" s="183" t="s">
        <v>176</v>
      </c>
      <c r="C12" s="224"/>
      <c r="D12" s="229"/>
      <c r="E12" s="243" t="s">
        <v>250</v>
      </c>
      <c r="F12" s="110">
        <v>1743315</v>
      </c>
      <c r="G12" s="111">
        <v>1806576</v>
      </c>
      <c r="H12" s="112">
        <f t="shared" si="6"/>
        <v>1.0179822012728892</v>
      </c>
      <c r="I12" s="112">
        <f t="shared" si="14"/>
        <v>1.7982201272889187E-2</v>
      </c>
      <c r="J12" s="312">
        <f t="shared" si="15"/>
        <v>1774663.6412120468</v>
      </c>
      <c r="K12" s="312"/>
      <c r="L12" s="312"/>
      <c r="M12" s="312">
        <f>J12*($I12+1)</f>
        <v>1806576.0000000002</v>
      </c>
      <c r="N12" s="312"/>
      <c r="O12" s="312"/>
      <c r="P12" s="312">
        <f>M12*($I12+1)</f>
        <v>1839062.2132467714</v>
      </c>
      <c r="Q12" s="312"/>
      <c r="R12" s="312"/>
      <c r="S12" s="312">
        <f t="shared" ref="S12" si="34">P12*($I12+1)</f>
        <v>1872132.6001187398</v>
      </c>
      <c r="T12" s="312"/>
      <c r="U12" s="312"/>
      <c r="V12" s="312">
        <f t="shared" ref="V12" si="35">S12*($I12+1)</f>
        <v>1905797.6653436122</v>
      </c>
      <c r="W12" s="312"/>
      <c r="X12" s="312"/>
      <c r="Y12" s="312">
        <f t="shared" ref="Y12" si="36">V12*($I12+1)</f>
        <v>1940068.1025472234</v>
      </c>
      <c r="Z12" s="312"/>
      <c r="AA12" s="312"/>
      <c r="AB12" s="312">
        <f t="shared" ref="AB12" si="37">Y12*($I12+1)</f>
        <v>1974954.7976503398</v>
      </c>
      <c r="AC12" s="312"/>
      <c r="AD12" s="312"/>
      <c r="AE12" s="312">
        <f t="shared" ref="AE12" si="38">AB12*($I12+1)</f>
        <v>2010468.8323265463</v>
      </c>
      <c r="AF12" s="312"/>
      <c r="AG12" s="312"/>
      <c r="AH12" s="312">
        <f t="shared" ref="AH12" si="39">AE12*($I12+1)</f>
        <v>2046621.4875223127</v>
      </c>
      <c r="AI12" s="312"/>
      <c r="AJ12" s="312"/>
    </row>
    <row r="13" spans="1:39" ht="16" thickBot="1" x14ac:dyDescent="0.4">
      <c r="A13" s="229" t="s">
        <v>204</v>
      </c>
      <c r="B13" s="183" t="s">
        <v>177</v>
      </c>
      <c r="C13" s="224"/>
      <c r="D13" s="229"/>
      <c r="E13" s="243" t="s">
        <v>251</v>
      </c>
      <c r="F13" s="110">
        <v>1669717</v>
      </c>
      <c r="G13" s="111">
        <v>1727116</v>
      </c>
      <c r="H13" s="112">
        <f t="shared" si="6"/>
        <v>1.0170430099846774</v>
      </c>
      <c r="I13" s="112">
        <f t="shared" si="14"/>
        <v>1.7043009984677449E-2</v>
      </c>
      <c r="J13" s="312">
        <f t="shared" si="15"/>
        <v>1698174.0035025857</v>
      </c>
      <c r="K13" s="312"/>
      <c r="L13" s="312"/>
      <c r="M13" s="312">
        <f>J13*($I$13+1)</f>
        <v>1727116</v>
      </c>
      <c r="N13" s="312"/>
      <c r="O13" s="312"/>
      <c r="P13" s="312">
        <f>M13*($I$13+1)</f>
        <v>1756551.2552326962</v>
      </c>
      <c r="Q13" s="312"/>
      <c r="R13" s="312"/>
      <c r="S13" s="312">
        <f t="shared" ref="S13" si="40">P13*($I$13+1)</f>
        <v>1786488.1758142246</v>
      </c>
      <c r="T13" s="312"/>
      <c r="U13" s="312"/>
      <c r="V13" s="312">
        <f t="shared" ref="V13" si="41">S13*($I$13+1)</f>
        <v>1816935.3116321347</v>
      </c>
      <c r="W13" s="312"/>
      <c r="X13" s="312"/>
      <c r="Y13" s="312">
        <f t="shared" ref="Y13" si="42">V13*($I$13+1)</f>
        <v>1847901.3582897943</v>
      </c>
      <c r="Z13" s="312"/>
      <c r="AA13" s="312"/>
      <c r="AB13" s="312">
        <f t="shared" ref="AB13" si="43">Y13*($I$13+1)</f>
        <v>1879395.1595898264</v>
      </c>
      <c r="AC13" s="312"/>
      <c r="AD13" s="312"/>
      <c r="AE13" s="312">
        <f t="shared" ref="AE13" si="44">AB13*($I$13+1)</f>
        <v>1911425.7100598703</v>
      </c>
      <c r="AF13" s="312"/>
      <c r="AG13" s="312"/>
      <c r="AH13" s="312">
        <f t="shared" ref="AH13" si="45">AE13*($I$13+1)</f>
        <v>1944002.1575213899</v>
      </c>
      <c r="AI13" s="312"/>
      <c r="AJ13" s="312"/>
    </row>
    <row r="14" spans="1:39" ht="16" thickBot="1" x14ac:dyDescent="0.4">
      <c r="A14" s="228" t="s">
        <v>205</v>
      </c>
      <c r="B14" s="182" t="s">
        <v>178</v>
      </c>
      <c r="C14" s="224"/>
      <c r="D14" s="228"/>
      <c r="E14" s="243" t="s">
        <v>252</v>
      </c>
      <c r="F14" s="110">
        <v>1601904</v>
      </c>
      <c r="G14" s="111">
        <v>1654202</v>
      </c>
      <c r="H14" s="113">
        <f t="shared" si="6"/>
        <v>1.0161925996554406</v>
      </c>
      <c r="I14" s="113">
        <f t="shared" si="14"/>
        <v>1.619259965544062E-2</v>
      </c>
      <c r="J14" s="313">
        <f t="shared" si="15"/>
        <v>1627842.9901584489</v>
      </c>
      <c r="K14" s="313"/>
      <c r="L14" s="313"/>
      <c r="M14" s="313">
        <f>J14*($I$14+1)</f>
        <v>1654202</v>
      </c>
      <c r="N14" s="313"/>
      <c r="O14" s="313"/>
      <c r="P14" s="313">
        <f>M14*($I$14+1)</f>
        <v>1680987.8307352292</v>
      </c>
      <c r="Q14" s="313"/>
      <c r="R14" s="313"/>
      <c r="S14" s="313">
        <f t="shared" ref="S14" si="46">P14*($I$14+1)</f>
        <v>1708207.3937039922</v>
      </c>
      <c r="T14" s="313"/>
      <c r="U14" s="313"/>
      <c r="V14" s="313">
        <f t="shared" ref="V14" si="47">S14*($I$14+1)</f>
        <v>1735867.7121587046</v>
      </c>
      <c r="W14" s="313"/>
      <c r="X14" s="313"/>
      <c r="Y14" s="313">
        <f t="shared" ref="Y14" si="48">V14*($I$14+1)</f>
        <v>1763975.9230764962</v>
      </c>
      <c r="Z14" s="313"/>
      <c r="AA14" s="313"/>
      <c r="AB14" s="313">
        <f t="shared" ref="AB14" si="49">Y14*($I$14+1)</f>
        <v>1792539.2790007102</v>
      </c>
      <c r="AC14" s="313"/>
      <c r="AD14" s="313"/>
      <c r="AE14" s="313">
        <f t="shared" ref="AE14" si="50">AB14*($I$14+1)</f>
        <v>1821565.1499122209</v>
      </c>
      <c r="AF14" s="313"/>
      <c r="AG14" s="313"/>
      <c r="AH14" s="313">
        <f t="shared" ref="AH14" si="51">AE14*($I$14+1)</f>
        <v>1851061.0251310521</v>
      </c>
      <c r="AI14" s="313"/>
      <c r="AJ14" s="313"/>
    </row>
    <row r="15" spans="1:39" ht="16" thickBot="1" x14ac:dyDescent="0.4">
      <c r="A15" s="229" t="s">
        <v>206</v>
      </c>
      <c r="B15" s="183" t="s">
        <v>179</v>
      </c>
      <c r="C15" s="224"/>
      <c r="D15" s="229"/>
      <c r="E15" s="243" t="s">
        <v>253</v>
      </c>
      <c r="F15" s="110">
        <v>1539056</v>
      </c>
      <c r="G15" s="111">
        <v>1587019</v>
      </c>
      <c r="H15" s="112">
        <f t="shared" si="6"/>
        <v>1.0154624110551045</v>
      </c>
      <c r="I15" s="112">
        <f t="shared" si="14"/>
        <v>1.5462411055104486E-2</v>
      </c>
      <c r="J15" s="312">
        <f t="shared" si="15"/>
        <v>1562853.5165088249</v>
      </c>
      <c r="K15" s="312"/>
      <c r="L15" s="312"/>
      <c r="M15" s="312">
        <f>J15*($I$15+1)</f>
        <v>1587018.9999999998</v>
      </c>
      <c r="N15" s="312"/>
      <c r="O15" s="312"/>
      <c r="P15" s="312">
        <f>M15*($I$15+1)</f>
        <v>1611558.1401302607</v>
      </c>
      <c r="Q15" s="312"/>
      <c r="R15" s="312"/>
      <c r="S15" s="312">
        <f t="shared" ref="S15" si="52">P15*($I$15+1)</f>
        <v>1636476.7145321544</v>
      </c>
      <c r="T15" s="312"/>
      <c r="U15" s="312"/>
      <c r="V15" s="312">
        <f t="shared" ref="V15" si="53">S15*($I$15+1)</f>
        <v>1661780.5901743574</v>
      </c>
      <c r="W15" s="312"/>
      <c r="X15" s="312"/>
      <c r="Y15" s="312">
        <f t="shared" ref="Y15" si="54">V15*($I$15+1)</f>
        <v>1687475.7247430275</v>
      </c>
      <c r="Z15" s="312"/>
      <c r="AA15" s="312"/>
      <c r="AB15" s="312">
        <f t="shared" ref="AB15" si="55">Y15*($I$15+1)</f>
        <v>1713568.1680445145</v>
      </c>
      <c r="AC15" s="312"/>
      <c r="AD15" s="312"/>
      <c r="AE15" s="312">
        <f t="shared" ref="AE15" si="56">AB15*($I$15+1)</f>
        <v>1740064.0634297612</v>
      </c>
      <c r="AF15" s="312"/>
      <c r="AG15" s="312"/>
      <c r="AH15" s="312">
        <f t="shared" ref="AH15" si="57">AE15*($I$15+1)</f>
        <v>1766969.6492407275</v>
      </c>
      <c r="AI15" s="312"/>
      <c r="AJ15" s="312"/>
    </row>
    <row r="16" spans="1:39" ht="16" thickBot="1" x14ac:dyDescent="0.4">
      <c r="A16" s="229" t="s">
        <v>207</v>
      </c>
      <c r="B16" s="183" t="s">
        <v>180</v>
      </c>
      <c r="C16" s="224"/>
      <c r="D16" s="229"/>
      <c r="E16" s="243" t="s">
        <v>254</v>
      </c>
      <c r="F16" s="110">
        <v>1480352</v>
      </c>
      <c r="G16" s="111">
        <v>1524755</v>
      </c>
      <c r="H16" s="112">
        <f t="shared" si="6"/>
        <v>1.0148866405202623</v>
      </c>
      <c r="I16" s="112">
        <f t="shared" si="14"/>
        <v>1.488664052026234E-2</v>
      </c>
      <c r="J16" s="312">
        <f t="shared" si="15"/>
        <v>1502389.4680674514</v>
      </c>
      <c r="K16" s="312"/>
      <c r="L16" s="312"/>
      <c r="M16" s="312">
        <f>J16*($I$16+1)</f>
        <v>1524754.9999999998</v>
      </c>
      <c r="N16" s="312"/>
      <c r="O16" s="312"/>
      <c r="P16" s="312">
        <f>M16*($I$16+1)</f>
        <v>1547453.4795664723</v>
      </c>
      <c r="Q16" s="312"/>
      <c r="R16" s="312"/>
      <c r="S16" s="312">
        <f t="shared" ref="S16" si="58">P16*($I$16+1)</f>
        <v>1570489.8632386075</v>
      </c>
      <c r="T16" s="312"/>
      <c r="U16" s="312"/>
      <c r="V16" s="312">
        <f t="shared" ref="V16" si="59">S16*($I$16+1)</f>
        <v>1593869.1812733565</v>
      </c>
      <c r="W16" s="312"/>
      <c r="X16" s="312"/>
      <c r="Y16" s="312">
        <f t="shared" ref="Y16" si="60">V16*($I$16+1)</f>
        <v>1617596.5388112979</v>
      </c>
      <c r="Z16" s="312"/>
      <c r="AA16" s="312"/>
      <c r="AB16" s="312">
        <f t="shared" ref="AB16" si="61">Y16*($I$16+1)</f>
        <v>1641677.1169914023</v>
      </c>
      <c r="AC16" s="312"/>
      <c r="AD16" s="312"/>
      <c r="AE16" s="312">
        <f t="shared" ref="AE16" si="62">AB16*($I$16+1)</f>
        <v>1666116.174082394</v>
      </c>
      <c r="AF16" s="312"/>
      <c r="AG16" s="312"/>
      <c r="AH16" s="312">
        <f t="shared" ref="AH16" si="63">AE16*($I$16+1)</f>
        <v>1690919.0466309534</v>
      </c>
      <c r="AI16" s="312"/>
      <c r="AJ16" s="312"/>
    </row>
    <row r="17" spans="1:36" ht="16" thickBot="1" x14ac:dyDescent="0.4">
      <c r="A17" s="228" t="s">
        <v>208</v>
      </c>
      <c r="B17" s="182" t="s">
        <v>181</v>
      </c>
      <c r="C17" s="224"/>
      <c r="D17" s="228"/>
      <c r="E17" s="243" t="s">
        <v>255</v>
      </c>
      <c r="F17" s="110">
        <v>1424971</v>
      </c>
      <c r="G17" s="111">
        <v>1466596</v>
      </c>
      <c r="H17" s="113">
        <f t="shared" si="6"/>
        <v>1.014500429170792</v>
      </c>
      <c r="I17" s="113">
        <f t="shared" si="14"/>
        <v>1.4500429170791973E-2</v>
      </c>
      <c r="J17" s="313">
        <f t="shared" si="15"/>
        <v>1445633.6910559325</v>
      </c>
      <c r="K17" s="313"/>
      <c r="L17" s="313"/>
      <c r="M17" s="313">
        <f>J17*($I$17+1)</f>
        <v>1466595.9999999998</v>
      </c>
      <c r="N17" s="313"/>
      <c r="O17" s="313"/>
      <c r="P17" s="313">
        <f>M17*($I$17+1)</f>
        <v>1487862.2714201666</v>
      </c>
      <c r="Q17" s="313"/>
      <c r="R17" s="313"/>
      <c r="S17" s="313">
        <f t="shared" ref="S17" si="64">P17*($I$17+1)</f>
        <v>1509436.9129027885</v>
      </c>
      <c r="T17" s="313"/>
      <c r="U17" s="313"/>
      <c r="V17" s="313">
        <f t="shared" ref="V17" si="65">S17*($I$17+1)</f>
        <v>1531324.3959461143</v>
      </c>
      <c r="W17" s="313"/>
      <c r="X17" s="313"/>
      <c r="Y17" s="313">
        <f t="shared" ref="Y17" si="66">V17*($I$17+1)</f>
        <v>1553529.2568870368</v>
      </c>
      <c r="Z17" s="313"/>
      <c r="AA17" s="313"/>
      <c r="AB17" s="313">
        <f t="shared" ref="AB17" si="67">Y17*($I$17+1)</f>
        <v>1576056.0978412805</v>
      </c>
      <c r="AC17" s="313"/>
      <c r="AD17" s="313"/>
      <c r="AE17" s="313">
        <f t="shared" ref="AE17" si="68">AB17*($I$17+1)</f>
        <v>1598909.5876572228</v>
      </c>
      <c r="AF17" s="313"/>
      <c r="AG17" s="313"/>
      <c r="AH17" s="313">
        <f t="shared" ref="AH17" si="69">AE17*($I$17+1)</f>
        <v>1622094.4628835465</v>
      </c>
      <c r="AI17" s="313"/>
      <c r="AJ17" s="313"/>
    </row>
    <row r="18" spans="1:36" ht="16" thickBot="1" x14ac:dyDescent="0.4">
      <c r="A18" s="229" t="s">
        <v>209</v>
      </c>
      <c r="B18" s="183" t="s">
        <v>182</v>
      </c>
      <c r="C18" s="224"/>
      <c r="D18" s="229"/>
      <c r="E18" s="243" t="s">
        <v>256</v>
      </c>
      <c r="F18" s="110">
        <v>1373718</v>
      </c>
      <c r="G18" s="111">
        <v>1411730</v>
      </c>
      <c r="H18" s="112">
        <f t="shared" si="6"/>
        <v>1.0137410370705811</v>
      </c>
      <c r="I18" s="112">
        <f t="shared" si="14"/>
        <v>1.3741037070581053E-2</v>
      </c>
      <c r="J18" s="312">
        <f t="shared" si="15"/>
        <v>1392594.3099625246</v>
      </c>
      <c r="K18" s="312"/>
      <c r="L18" s="312"/>
      <c r="M18" s="312">
        <f>J18*($I$18+1)</f>
        <v>1411729.9999999998</v>
      </c>
      <c r="N18" s="312"/>
      <c r="O18" s="312"/>
      <c r="P18" s="312">
        <f>M18*($I$18+1)</f>
        <v>1431128.6342636512</v>
      </c>
      <c r="Q18" s="312"/>
      <c r="R18" s="312"/>
      <c r="S18" s="312">
        <f t="shared" ref="S18" si="70">P18*($I$18+1)</f>
        <v>1450793.8258798381</v>
      </c>
      <c r="T18" s="312"/>
      <c r="U18" s="312"/>
      <c r="V18" s="312">
        <f t="shared" ref="V18" si="71">S18*($I$18+1)</f>
        <v>1470729.2376230231</v>
      </c>
      <c r="W18" s="312"/>
      <c r="X18" s="312"/>
      <c r="Y18" s="312">
        <f t="shared" ref="Y18" si="72">V18*($I$18+1)</f>
        <v>1490938.5825979884</v>
      </c>
      <c r="Z18" s="312"/>
      <c r="AA18" s="312"/>
      <c r="AB18" s="312">
        <f t="shared" ref="AB18" si="73">Y18*($I$18+1)</f>
        <v>1511425.624931427</v>
      </c>
      <c r="AC18" s="312"/>
      <c r="AD18" s="312"/>
      <c r="AE18" s="312">
        <f t="shared" ref="AE18" si="74">AB18*($I$18+1)</f>
        <v>1532194.1804730359</v>
      </c>
      <c r="AF18" s="312"/>
      <c r="AG18" s="312"/>
      <c r="AH18" s="312">
        <f t="shared" ref="AH18" si="75">AE18*($I$18+1)</f>
        <v>1553248.1175062445</v>
      </c>
      <c r="AI18" s="312"/>
      <c r="AJ18" s="312"/>
    </row>
    <row r="19" spans="1:36" ht="16" thickBot="1" x14ac:dyDescent="0.4">
      <c r="A19" s="229" t="s">
        <v>210</v>
      </c>
      <c r="B19" s="183" t="s">
        <v>183</v>
      </c>
      <c r="C19" s="224"/>
      <c r="D19" s="229"/>
      <c r="E19" s="243" t="s">
        <v>257</v>
      </c>
      <c r="F19" s="110">
        <v>1327398</v>
      </c>
      <c r="G19" s="111">
        <v>1360954</v>
      </c>
      <c r="H19" s="112">
        <f t="shared" si="6"/>
        <v>1.0125608780888029</v>
      </c>
      <c r="I19" s="112">
        <f t="shared" si="14"/>
        <v>1.2560878088802907E-2</v>
      </c>
      <c r="J19" s="312">
        <f t="shared" si="15"/>
        <v>1344071.2844533208</v>
      </c>
      <c r="K19" s="312"/>
      <c r="L19" s="312"/>
      <c r="M19" s="312">
        <f>J19*($I$19+1)</f>
        <v>1360953.9999999998</v>
      </c>
      <c r="N19" s="312"/>
      <c r="O19" s="312"/>
      <c r="P19" s="312">
        <f>M19*($I$19+1)</f>
        <v>1378048.7772784685</v>
      </c>
      <c r="Q19" s="312"/>
      <c r="R19" s="312"/>
      <c r="S19" s="312">
        <f t="shared" ref="S19" si="76">P19*($I$19+1)</f>
        <v>1395358.2799702873</v>
      </c>
      <c r="T19" s="312"/>
      <c r="U19" s="312"/>
      <c r="V19" s="312">
        <f t="shared" ref="V19" si="77">S19*($I$19+1)</f>
        <v>1412885.2052151959</v>
      </c>
      <c r="W19" s="312"/>
      <c r="X19" s="312"/>
      <c r="Y19" s="312">
        <f t="shared" ref="Y19" si="78">V19*($I$19+1)</f>
        <v>1430632.2840313772</v>
      </c>
      <c r="Z19" s="312"/>
      <c r="AA19" s="312"/>
      <c r="AB19" s="312">
        <f t="shared" ref="AB19" si="79">Y19*($I$19+1)</f>
        <v>1448602.2817410009</v>
      </c>
      <c r="AC19" s="312"/>
      <c r="AD19" s="312"/>
      <c r="AE19" s="312">
        <f t="shared" ref="AE19" si="80">AB19*($I$19+1)</f>
        <v>1466797.9984011115</v>
      </c>
      <c r="AF19" s="312"/>
      <c r="AG19" s="312"/>
      <c r="AH19" s="312">
        <f t="shared" ref="AH19" si="81">AE19*($I$19+1)</f>
        <v>1485222.2692399279</v>
      </c>
      <c r="AI19" s="312"/>
      <c r="AJ19" s="312"/>
    </row>
    <row r="20" spans="1:36" ht="16" thickBot="1" x14ac:dyDescent="0.4">
      <c r="A20" s="228" t="s">
        <v>211</v>
      </c>
      <c r="B20" s="182" t="s">
        <v>184</v>
      </c>
      <c r="C20" s="224"/>
      <c r="D20" s="228"/>
      <c r="E20" s="243" t="s">
        <v>258</v>
      </c>
      <c r="F20" s="110">
        <v>1277062</v>
      </c>
      <c r="G20" s="111">
        <v>1315064</v>
      </c>
      <c r="H20" s="113">
        <f t="shared" si="6"/>
        <v>1.0147696117600984</v>
      </c>
      <c r="I20" s="113">
        <f>H20-1</f>
        <v>1.4769611760098389E-2</v>
      </c>
      <c r="J20" s="313">
        <f>F20*(I20+1)</f>
        <v>1295923.7099335748</v>
      </c>
      <c r="K20" s="313"/>
      <c r="L20" s="313"/>
      <c r="M20" s="313">
        <f>J20*($I$8+1)</f>
        <v>1317770.1625772901</v>
      </c>
      <c r="N20" s="313"/>
      <c r="O20" s="313"/>
      <c r="P20" s="313">
        <f t="shared" ref="P20" si="82">M20*($I$8+1)</f>
        <v>1339984.8988548766</v>
      </c>
      <c r="Q20" s="313"/>
      <c r="R20" s="313"/>
      <c r="S20" s="313">
        <f t="shared" ref="S20" si="83">P20*($I$8+1)</f>
        <v>1362574.1272266821</v>
      </c>
      <c r="T20" s="313"/>
      <c r="U20" s="313"/>
      <c r="V20" s="313">
        <f t="shared" ref="V20" si="84">S20*($I$8+1)</f>
        <v>1385544.1608141805</v>
      </c>
      <c r="W20" s="313"/>
      <c r="X20" s="313"/>
      <c r="Y20" s="313">
        <f t="shared" ref="Y20" si="85">V20*($I$8+1)</f>
        <v>1408901.4191643305</v>
      </c>
      <c r="Z20" s="313"/>
      <c r="AA20" s="313"/>
      <c r="AB20" s="313">
        <f t="shared" ref="AB20" si="86">Y20*($I$8+1)</f>
        <v>1432652.4300436783</v>
      </c>
      <c r="AC20" s="313"/>
      <c r="AD20" s="313"/>
      <c r="AE20" s="313">
        <f t="shared" ref="AE20" si="87">AB20*($I$8+1)</f>
        <v>1456803.8312627031</v>
      </c>
      <c r="AF20" s="313"/>
      <c r="AG20" s="313"/>
      <c r="AH20" s="313">
        <f t="shared" ref="AH20" si="88">AE20*($I$8+1)</f>
        <v>1481362.3725309195</v>
      </c>
      <c r="AI20" s="313"/>
      <c r="AJ20" s="313"/>
    </row>
    <row r="21" spans="1:36" ht="16" thickBot="1" x14ac:dyDescent="0.4">
      <c r="A21" s="229" t="s">
        <v>212</v>
      </c>
      <c r="B21" s="183" t="s">
        <v>185</v>
      </c>
      <c r="C21" s="224"/>
      <c r="D21" s="229"/>
      <c r="E21" s="243" t="s">
        <v>259</v>
      </c>
      <c r="F21" s="110">
        <v>1218638</v>
      </c>
      <c r="G21" s="111">
        <v>1265196</v>
      </c>
      <c r="H21" s="112">
        <f t="shared" si="6"/>
        <v>1.0189234254025612</v>
      </c>
      <c r="I21" s="112">
        <f t="shared" ref="I21:I34" si="89">H21-1</f>
        <v>1.89234254025612E-2</v>
      </c>
      <c r="J21" s="312">
        <f t="shared" ref="J21:J34" si="90">F21*(I21+1)</f>
        <v>1241698.8052857264</v>
      </c>
      <c r="K21" s="312"/>
      <c r="L21" s="312"/>
      <c r="M21" s="312">
        <f>J21*($I$9+1)</f>
        <v>1267817.9729362414</v>
      </c>
      <c r="N21" s="312"/>
      <c r="O21" s="312"/>
      <c r="P21" s="312">
        <f>M21*($I$9+1)</f>
        <v>1294486.5579783586</v>
      </c>
      <c r="Q21" s="312"/>
      <c r="R21" s="312"/>
      <c r="S21" s="312">
        <f t="shared" ref="S21" si="91">P21*($I$9+1)</f>
        <v>1321716.1174216364</v>
      </c>
      <c r="T21" s="312"/>
      <c r="U21" s="312"/>
      <c r="V21" s="312">
        <f t="shared" ref="V21" si="92">S21*($I$9+1)</f>
        <v>1349518.4513776391</v>
      </c>
      <c r="W21" s="312"/>
      <c r="X21" s="312"/>
      <c r="Y21" s="312">
        <f t="shared" ref="Y21" si="93">V21*($I$9+1)</f>
        <v>1377905.6081735941</v>
      </c>
      <c r="Z21" s="312"/>
      <c r="AA21" s="312"/>
      <c r="AB21" s="312">
        <f t="shared" ref="AB21" si="94">Y21*($I$9+1)</f>
        <v>1406889.8895736146</v>
      </c>
      <c r="AC21" s="312"/>
      <c r="AD21" s="312"/>
      <c r="AE21" s="312">
        <f t="shared" ref="AE21" si="95">AB21*($I$9+1)</f>
        <v>1436483.8561097521</v>
      </c>
      <c r="AF21" s="312"/>
      <c r="AG21" s="312"/>
      <c r="AH21" s="312">
        <f t="shared" ref="AH21" si="96">AE21*($I$9+1)</f>
        <v>1466700.3325251862</v>
      </c>
      <c r="AI21" s="312"/>
      <c r="AJ21" s="312"/>
    </row>
    <row r="22" spans="1:36" ht="16" thickBot="1" x14ac:dyDescent="0.4">
      <c r="A22" s="229" t="s">
        <v>213</v>
      </c>
      <c r="B22" s="183" t="s">
        <v>186</v>
      </c>
      <c r="C22" s="224"/>
      <c r="D22" s="229"/>
      <c r="E22" s="243" t="s">
        <v>260</v>
      </c>
      <c r="F22" s="110">
        <v>1156182</v>
      </c>
      <c r="G22" s="111">
        <v>1207315</v>
      </c>
      <c r="H22" s="112">
        <f t="shared" si="6"/>
        <v>1.0218736399802733</v>
      </c>
      <c r="I22" s="112">
        <f t="shared" si="89"/>
        <v>2.1873639980273252E-2</v>
      </c>
      <c r="J22" s="312">
        <f t="shared" si="90"/>
        <v>1181471.9088196722</v>
      </c>
      <c r="K22" s="312"/>
      <c r="L22" s="312"/>
      <c r="M22" s="312">
        <f>J22*($I$10+1)</f>
        <v>1205107.2438710763</v>
      </c>
      <c r="N22" s="312"/>
      <c r="O22" s="312"/>
      <c r="P22" s="312">
        <f>M22*($I$10+1)</f>
        <v>1229215.4035904405</v>
      </c>
      <c r="Q22" s="312"/>
      <c r="R22" s="312"/>
      <c r="S22" s="312">
        <f t="shared" ref="S22" si="97">P22*($I$10+1)</f>
        <v>1253805.8468310519</v>
      </c>
      <c r="T22" s="312"/>
      <c r="U22" s="312"/>
      <c r="V22" s="312">
        <f t="shared" ref="V22" si="98">S22*($I$10+1)</f>
        <v>1278888.2216704728</v>
      </c>
      <c r="W22" s="312"/>
      <c r="X22" s="312"/>
      <c r="Y22" s="312">
        <f t="shared" ref="Y22" si="99">V22*($I$10+1)</f>
        <v>1304472.3691959721</v>
      </c>
      <c r="Z22" s="312"/>
      <c r="AA22" s="312"/>
      <c r="AB22" s="312">
        <f t="shared" ref="AB22" si="100">Y22*($I$10+1)</f>
        <v>1330568.327365682</v>
      </c>
      <c r="AC22" s="312"/>
      <c r="AD22" s="312"/>
      <c r="AE22" s="312">
        <f t="shared" ref="AE22" si="101">AB22*($I$10+1)</f>
        <v>1357186.3349469982</v>
      </c>
      <c r="AF22" s="312"/>
      <c r="AG22" s="312"/>
      <c r="AH22" s="312">
        <f t="shared" ref="AH22" si="102">AE22*($I$10+1)</f>
        <v>1384336.835533767</v>
      </c>
      <c r="AI22" s="312"/>
      <c r="AJ22" s="312"/>
    </row>
    <row r="23" spans="1:36" ht="16" thickBot="1" x14ac:dyDescent="0.4">
      <c r="A23" s="228" t="s">
        <v>214</v>
      </c>
      <c r="B23" s="182" t="s">
        <v>187</v>
      </c>
      <c r="C23" s="224"/>
      <c r="D23" s="228"/>
      <c r="E23" s="243" t="s">
        <v>261</v>
      </c>
      <c r="F23" s="110">
        <v>1097374</v>
      </c>
      <c r="G23" s="111">
        <v>1145439</v>
      </c>
      <c r="H23" s="113">
        <f t="shared" si="6"/>
        <v>1.0216653156155431</v>
      </c>
      <c r="I23" s="113">
        <f t="shared" si="89"/>
        <v>2.1665315615543079E-2</v>
      </c>
      <c r="J23" s="313">
        <f t="shared" si="90"/>
        <v>1121148.9540582909</v>
      </c>
      <c r="K23" s="313"/>
      <c r="L23" s="313"/>
      <c r="M23" s="313">
        <f>J23*($I$11+1)</f>
        <v>1142426.9358007216</v>
      </c>
      <c r="N23" s="313"/>
      <c r="O23" s="313"/>
      <c r="P23" s="313">
        <f>M23*($I$11+1)</f>
        <v>1164108.7465842378</v>
      </c>
      <c r="Q23" s="313"/>
      <c r="R23" s="313"/>
      <c r="S23" s="313">
        <f t="shared" ref="S23" si="103">P23*($I$11+1)</f>
        <v>1186202.0505706191</v>
      </c>
      <c r="T23" s="313"/>
      <c r="U23" s="313"/>
      <c r="V23" s="313">
        <f t="shared" ref="V23" si="104">S23*($I$11+1)</f>
        <v>1208714.6573776922</v>
      </c>
      <c r="W23" s="313"/>
      <c r="X23" s="313"/>
      <c r="Y23" s="313">
        <f t="shared" ref="Y23" si="105">V23*($I$11+1)</f>
        <v>1231654.5248399007</v>
      </c>
      <c r="Z23" s="313"/>
      <c r="AA23" s="313"/>
      <c r="AB23" s="313">
        <f t="shared" ref="AB23" si="106">Y23*($I$11+1)</f>
        <v>1255029.7618212688</v>
      </c>
      <c r="AC23" s="313"/>
      <c r="AD23" s="313"/>
      <c r="AE23" s="313">
        <f t="shared" ref="AE23" si="107">AB23*($I$11+1)</f>
        <v>1278848.6310817504</v>
      </c>
      <c r="AF23" s="313"/>
      <c r="AG23" s="313"/>
      <c r="AH23" s="313">
        <f t="shared" ref="AH23" si="108">AE23*($I$11+1)</f>
        <v>1303119.5521979781</v>
      </c>
      <c r="AI23" s="313"/>
      <c r="AJ23" s="313"/>
    </row>
    <row r="24" spans="1:36" ht="16" thickBot="1" x14ac:dyDescent="0.4">
      <c r="A24" s="229" t="s">
        <v>215</v>
      </c>
      <c r="B24" s="183" t="s">
        <v>188</v>
      </c>
      <c r="C24" s="224"/>
      <c r="D24" s="229"/>
      <c r="E24" s="243" t="s">
        <v>262</v>
      </c>
      <c r="F24" s="110">
        <v>1040141</v>
      </c>
      <c r="G24" s="111">
        <v>1087177</v>
      </c>
      <c r="H24" s="112">
        <f t="shared" si="6"/>
        <v>1.02236040229513</v>
      </c>
      <c r="I24" s="112">
        <f t="shared" si="89"/>
        <v>2.2360402295130033E-2</v>
      </c>
      <c r="J24" s="312">
        <f t="shared" si="90"/>
        <v>1063398.971203659</v>
      </c>
      <c r="K24" s="312"/>
      <c r="L24" s="312"/>
      <c r="M24" s="312">
        <f>J24*($I24+1)</f>
        <v>1087177.0000000002</v>
      </c>
      <c r="N24" s="312"/>
      <c r="O24" s="312"/>
      <c r="P24" s="312">
        <f>M24*($I24+1)</f>
        <v>1111486.7150860128</v>
      </c>
      <c r="Q24" s="312"/>
      <c r="R24" s="312"/>
      <c r="S24" s="312">
        <f t="shared" ref="S24" si="109">P24*($I24+1)</f>
        <v>1136340.0051810287</v>
      </c>
      <c r="T24" s="312"/>
      <c r="U24" s="312"/>
      <c r="V24" s="312">
        <f t="shared" ref="V24" si="110">S24*($I24+1)</f>
        <v>1161749.0248409268</v>
      </c>
      <c r="W24" s="312"/>
      <c r="X24" s="312"/>
      <c r="Y24" s="312">
        <f t="shared" ref="Y24" si="111">V24*($I24+1)</f>
        <v>1187726.2004023448</v>
      </c>
      <c r="Z24" s="312"/>
      <c r="AA24" s="312"/>
      <c r="AB24" s="312">
        <f t="shared" ref="AB24" si="112">Y24*($I24+1)</f>
        <v>1214284.2360598075</v>
      </c>
      <c r="AC24" s="312"/>
      <c r="AD24" s="312"/>
      <c r="AE24" s="312">
        <f t="shared" ref="AE24" si="113">AB24*($I24+1)</f>
        <v>1241436.1200787395</v>
      </c>
      <c r="AF24" s="312"/>
      <c r="AG24" s="312"/>
      <c r="AH24" s="312">
        <f t="shared" ref="AH24" si="114">AE24*($I24+1)</f>
        <v>1269195.1311474054</v>
      </c>
      <c r="AI24" s="312"/>
      <c r="AJ24" s="312"/>
    </row>
    <row r="25" spans="1:36" ht="16" thickBot="1" x14ac:dyDescent="0.4">
      <c r="A25" s="229" t="s">
        <v>216</v>
      </c>
      <c r="B25" s="183" t="s">
        <v>189</v>
      </c>
      <c r="C25" s="224"/>
      <c r="D25" s="229"/>
      <c r="E25" s="243" t="s">
        <v>263</v>
      </c>
      <c r="F25" s="110">
        <v>989925</v>
      </c>
      <c r="G25" s="111">
        <v>1030476</v>
      </c>
      <c r="H25" s="112">
        <f t="shared" si="6"/>
        <v>1.0202762907036125</v>
      </c>
      <c r="I25" s="112">
        <f t="shared" si="89"/>
        <v>2.0276290703612476E-2</v>
      </c>
      <c r="J25" s="312">
        <f t="shared" si="90"/>
        <v>1009997.0070747735</v>
      </c>
      <c r="K25" s="312"/>
      <c r="L25" s="312"/>
      <c r="M25" s="312">
        <f>J25*($I$13+1)</f>
        <v>1027210.3961508432</v>
      </c>
      <c r="N25" s="312"/>
      <c r="O25" s="312"/>
      <c r="P25" s="312">
        <f>M25*($I$13+1)</f>
        <v>1044717.1531888065</v>
      </c>
      <c r="Q25" s="312"/>
      <c r="R25" s="312"/>
      <c r="S25" s="312">
        <f t="shared" ref="S25" si="115">P25*($I$13+1)</f>
        <v>1062522.2780617671</v>
      </c>
      <c r="T25" s="312"/>
      <c r="U25" s="312"/>
      <c r="V25" s="312">
        <f t="shared" ref="V25" si="116">S25*($I$13+1)</f>
        <v>1080630.8558557159</v>
      </c>
      <c r="W25" s="312"/>
      <c r="X25" s="312"/>
      <c r="Y25" s="312">
        <f t="shared" ref="Y25" si="117">V25*($I$13+1)</f>
        <v>1099048.0583218154</v>
      </c>
      <c r="Z25" s="312"/>
      <c r="AA25" s="312"/>
      <c r="AB25" s="312">
        <f t="shared" ref="AB25" si="118">Y25*($I$13+1)</f>
        <v>1117779.1453534346</v>
      </c>
      <c r="AC25" s="312"/>
      <c r="AD25" s="312"/>
      <c r="AE25" s="312">
        <f t="shared" ref="AE25" si="119">AB25*($I$13+1)</f>
        <v>1136829.4664883574</v>
      </c>
      <c r="AF25" s="312"/>
      <c r="AG25" s="312"/>
      <c r="AH25" s="312">
        <f t="shared" ref="AH25" si="120">AE25*($I$13+1)</f>
        <v>1156204.4624365941</v>
      </c>
      <c r="AI25" s="312"/>
      <c r="AJ25" s="312"/>
    </row>
    <row r="26" spans="1:36" ht="16" thickBot="1" x14ac:dyDescent="0.4">
      <c r="A26" s="228" t="s">
        <v>217</v>
      </c>
      <c r="B26" s="182" t="s">
        <v>190</v>
      </c>
      <c r="C26" s="224"/>
      <c r="D26" s="228"/>
      <c r="E26" s="243" t="s">
        <v>264</v>
      </c>
      <c r="F26" s="110">
        <v>950037</v>
      </c>
      <c r="G26" s="111">
        <v>980726</v>
      </c>
      <c r="H26" s="113">
        <f t="shared" si="6"/>
        <v>1.0160231062388922</v>
      </c>
      <c r="I26" s="113">
        <f t="shared" si="89"/>
        <v>1.6023106238892248E-2</v>
      </c>
      <c r="J26" s="313">
        <f t="shared" si="90"/>
        <v>965259.54378187843</v>
      </c>
      <c r="K26" s="313"/>
      <c r="L26" s="313"/>
      <c r="M26" s="313">
        <f>J26*($I$14+1)</f>
        <v>980889.60513793165</v>
      </c>
      <c r="N26" s="313"/>
      <c r="O26" s="313"/>
      <c r="P26" s="313">
        <f>M26*($I$14+1)</f>
        <v>996772.75782011345</v>
      </c>
      <c r="Q26" s="313"/>
      <c r="R26" s="313"/>
      <c r="S26" s="313">
        <f t="shared" ref="S26" si="121">P26*($I$14+1)</f>
        <v>1012913.100034944</v>
      </c>
      <c r="T26" s="313"/>
      <c r="U26" s="313"/>
      <c r="V26" s="313">
        <f t="shared" ref="V26" si="122">S26*($I$14+1)</f>
        <v>1029314.7963495612</v>
      </c>
      <c r="W26" s="313"/>
      <c r="X26" s="313"/>
      <c r="Y26" s="313">
        <f t="shared" ref="Y26" si="123">V26*($I$14+1)</f>
        <v>1045982.078766271</v>
      </c>
      <c r="Z26" s="313"/>
      <c r="AA26" s="313"/>
      <c r="AB26" s="313">
        <f t="shared" ref="AB26" si="124">Y26*($I$14+1)</f>
        <v>1062919.2478144988</v>
      </c>
      <c r="AC26" s="313"/>
      <c r="AD26" s="313"/>
      <c r="AE26" s="313">
        <f t="shared" ref="AE26" si="125">AB26*($I$14+1)</f>
        <v>1080130.673660421</v>
      </c>
      <c r="AF26" s="313"/>
      <c r="AG26" s="313"/>
      <c r="AH26" s="313">
        <f t="shared" ref="AH26" si="126">AE26*($I$14+1)</f>
        <v>1097620.7972345657</v>
      </c>
      <c r="AI26" s="313"/>
      <c r="AJ26" s="313"/>
    </row>
    <row r="27" spans="1:36" ht="16" thickBot="1" x14ac:dyDescent="0.4">
      <c r="A27" s="229" t="s">
        <v>218</v>
      </c>
      <c r="B27" s="183" t="s">
        <v>191</v>
      </c>
      <c r="C27" s="224"/>
      <c r="D27" s="229"/>
      <c r="E27" s="243" t="s">
        <v>265</v>
      </c>
      <c r="F27" s="110">
        <v>917523</v>
      </c>
      <c r="G27" s="111">
        <v>941209</v>
      </c>
      <c r="H27" s="112">
        <f t="shared" si="6"/>
        <v>1.0128253337457902</v>
      </c>
      <c r="I27" s="112">
        <f t="shared" si="89"/>
        <v>1.2825333745790202E-2</v>
      </c>
      <c r="J27" s="312">
        <f t="shared" si="90"/>
        <v>929290.53869443864</v>
      </c>
      <c r="K27" s="312"/>
      <c r="L27" s="312"/>
      <c r="M27" s="312">
        <f>J27*($I$15+1)</f>
        <v>943659.61099335155</v>
      </c>
      <c r="N27" s="312"/>
      <c r="O27" s="312"/>
      <c r="P27" s="312">
        <f>M27*($I$15+1)</f>
        <v>958250.86379463074</v>
      </c>
      <c r="Q27" s="312"/>
      <c r="R27" s="312"/>
      <c r="S27" s="312">
        <f t="shared" ref="S27" si="127">P27*($I$15+1)</f>
        <v>973067.73254453228</v>
      </c>
      <c r="T27" s="312"/>
      <c r="U27" s="312"/>
      <c r="V27" s="312">
        <f t="shared" ref="V27" si="128">S27*($I$15+1)</f>
        <v>988113.70580959436</v>
      </c>
      <c r="W27" s="312"/>
      <c r="X27" s="312"/>
      <c r="Y27" s="312">
        <f t="shared" ref="Y27" si="129">V27*($I$15+1)</f>
        <v>1003392.3260980049</v>
      </c>
      <c r="Z27" s="312"/>
      <c r="AA27" s="312"/>
      <c r="AB27" s="312">
        <f t="shared" ref="AB27" si="130">Y27*($I$15+1)</f>
        <v>1018907.1906936697</v>
      </c>
      <c r="AC27" s="312"/>
      <c r="AD27" s="312"/>
      <c r="AE27" s="312">
        <f t="shared" ref="AE27" si="131">AB27*($I$15+1)</f>
        <v>1034661.952503177</v>
      </c>
      <c r="AF27" s="312"/>
      <c r="AG27" s="312"/>
      <c r="AH27" s="312">
        <f t="shared" ref="AH27" si="132">AE27*($I$15+1)</f>
        <v>1050660.320915858</v>
      </c>
      <c r="AI27" s="312"/>
      <c r="AJ27" s="312"/>
    </row>
    <row r="28" spans="1:36" ht="16" thickBot="1" x14ac:dyDescent="0.4">
      <c r="A28" s="229" t="s">
        <v>219</v>
      </c>
      <c r="B28" s="183" t="s">
        <v>192</v>
      </c>
      <c r="C28" s="224"/>
      <c r="D28" s="229"/>
      <c r="E28" s="243" t="s">
        <v>266</v>
      </c>
      <c r="F28" s="110">
        <v>885843</v>
      </c>
      <c r="G28" s="111">
        <v>908997</v>
      </c>
      <c r="H28" s="112">
        <f t="shared" si="6"/>
        <v>1.0129846072318038</v>
      </c>
      <c r="I28" s="112">
        <f t="shared" si="89"/>
        <v>1.2984607231803835E-2</v>
      </c>
      <c r="J28" s="312">
        <f t="shared" si="90"/>
        <v>897345.32342404278</v>
      </c>
      <c r="K28" s="312"/>
      <c r="L28" s="312"/>
      <c r="M28" s="312">
        <f>J28*($I$16+1)</f>
        <v>910703.78067639505</v>
      </c>
      <c r="N28" s="312"/>
      <c r="O28" s="312"/>
      <c r="P28" s="312">
        <f>M28*($I$16+1)</f>
        <v>924261.10047976836</v>
      </c>
      <c r="Q28" s="312"/>
      <c r="R28" s="312"/>
      <c r="S28" s="312">
        <f t="shared" ref="S28" si="133">P28*($I$16+1)</f>
        <v>938020.24322947278</v>
      </c>
      <c r="T28" s="312"/>
      <c r="U28" s="312"/>
      <c r="V28" s="312">
        <f t="shared" ref="V28" si="134">S28*($I$16+1)</f>
        <v>951984.21339115896</v>
      </c>
      <c r="W28" s="312"/>
      <c r="X28" s="312"/>
      <c r="Y28" s="312">
        <f t="shared" ref="Y28" si="135">V28*($I$16+1)</f>
        <v>966156.06015687785</v>
      </c>
      <c r="Z28" s="312"/>
      <c r="AA28" s="312"/>
      <c r="AB28" s="312">
        <f t="shared" ref="AB28" si="136">Y28*($I$16+1)</f>
        <v>980538.87811090623</v>
      </c>
      <c r="AC28" s="312"/>
      <c r="AD28" s="312"/>
      <c r="AE28" s="312">
        <f t="shared" ref="AE28" si="137">AB28*($I$16+1)</f>
        <v>995135.80790548457</v>
      </c>
      <c r="AF28" s="312"/>
      <c r="AG28" s="312"/>
      <c r="AH28" s="312">
        <f t="shared" ref="AH28" si="138">AE28*($I$16+1)</f>
        <v>1009950.0369466144</v>
      </c>
      <c r="AI28" s="312"/>
      <c r="AJ28" s="312"/>
    </row>
    <row r="29" spans="1:36" ht="16" thickBot="1" x14ac:dyDescent="0.4">
      <c r="A29" s="228" t="s">
        <v>220</v>
      </c>
      <c r="B29" s="182" t="s">
        <v>193</v>
      </c>
      <c r="C29" s="224"/>
      <c r="D29" s="228"/>
      <c r="E29" s="243" t="s">
        <v>267</v>
      </c>
      <c r="F29" s="110">
        <v>855973</v>
      </c>
      <c r="G29" s="111">
        <v>877612</v>
      </c>
      <c r="H29" s="113">
        <f t="shared" si="6"/>
        <v>1.0125611107438151</v>
      </c>
      <c r="I29" s="113">
        <f t="shared" si="89"/>
        <v>1.2561110743815052E-2</v>
      </c>
      <c r="J29" s="313">
        <f t="shared" si="90"/>
        <v>866724.97164671565</v>
      </c>
      <c r="K29" s="313"/>
      <c r="L29" s="313"/>
      <c r="M29" s="313">
        <f>J29*($I$17+1)</f>
        <v>879292.85570863553</v>
      </c>
      <c r="N29" s="313"/>
      <c r="O29" s="313"/>
      <c r="P29" s="313">
        <f>M29*($I$17+1)</f>
        <v>892042.97948322201</v>
      </c>
      <c r="Q29" s="313"/>
      <c r="R29" s="313"/>
      <c r="S29" s="313">
        <f t="shared" ref="S29" si="139">P29*($I$17+1)</f>
        <v>904977.98552452074</v>
      </c>
      <c r="T29" s="313"/>
      <c r="U29" s="313"/>
      <c r="V29" s="313">
        <f t="shared" ref="V29" si="140">S29*($I$17+1)</f>
        <v>918100.55470474507</v>
      </c>
      <c r="W29" s="313"/>
      <c r="X29" s="313"/>
      <c r="Y29" s="313">
        <f t="shared" ref="Y29" si="141">V29*($I$17+1)</f>
        <v>931413.40676990605</v>
      </c>
      <c r="Z29" s="313"/>
      <c r="AA29" s="313"/>
      <c r="AB29" s="313">
        <f t="shared" ref="AB29" si="142">Y29*($I$17+1)</f>
        <v>944919.30090349913</v>
      </c>
      <c r="AC29" s="313"/>
      <c r="AD29" s="313"/>
      <c r="AE29" s="313">
        <f t="shared" ref="AE29" si="143">AB29*($I$17+1)</f>
        <v>958621.03629836463</v>
      </c>
      <c r="AF29" s="313"/>
      <c r="AG29" s="313"/>
      <c r="AH29" s="313">
        <f t="shared" ref="AH29" si="144">AE29*($I$17+1)</f>
        <v>972521.45273684023</v>
      </c>
      <c r="AI29" s="313"/>
      <c r="AJ29" s="313"/>
    </row>
    <row r="30" spans="1:36" ht="16" thickBot="1" x14ac:dyDescent="0.4">
      <c r="A30" s="229" t="s">
        <v>221</v>
      </c>
      <c r="B30" s="183" t="s">
        <v>194</v>
      </c>
      <c r="C30" s="224"/>
      <c r="D30" s="229"/>
      <c r="E30" s="243" t="s">
        <v>268</v>
      </c>
      <c r="F30" s="110">
        <v>827861</v>
      </c>
      <c r="G30" s="111">
        <v>848019</v>
      </c>
      <c r="H30" s="112">
        <f t="shared" si="6"/>
        <v>1.0121015256807691</v>
      </c>
      <c r="I30" s="112">
        <f t="shared" si="89"/>
        <v>1.2101525680769054E-2</v>
      </c>
      <c r="J30" s="312">
        <f t="shared" si="90"/>
        <v>837879.38115160714</v>
      </c>
      <c r="K30" s="312"/>
      <c r="L30" s="312"/>
      <c r="M30" s="312">
        <f>J30*($I$18+1)</f>
        <v>849392.71278868685</v>
      </c>
      <c r="N30" s="312"/>
      <c r="O30" s="312"/>
      <c r="P30" s="312">
        <f>M30*($I$18+1)</f>
        <v>861064.24954259756</v>
      </c>
      <c r="Q30" s="312"/>
      <c r="R30" s="312"/>
      <c r="S30" s="312">
        <f t="shared" ref="S30" si="145">P30*($I$18+1)</f>
        <v>872896.16531571443</v>
      </c>
      <c r="T30" s="312"/>
      <c r="U30" s="312"/>
      <c r="V30" s="312">
        <f t="shared" ref="V30" si="146">S30*($I$18+1)</f>
        <v>884890.6638820857</v>
      </c>
      <c r="W30" s="312"/>
      <c r="X30" s="312"/>
      <c r="Y30" s="312">
        <f t="shared" ref="Y30" si="147">V30*($I$18+1)</f>
        <v>897049.97929790057</v>
      </c>
      <c r="Z30" s="312"/>
      <c r="AA30" s="312"/>
      <c r="AB30" s="312">
        <f t="shared" ref="AB30" si="148">Y30*($I$18+1)</f>
        <v>909376.37631759699</v>
      </c>
      <c r="AC30" s="312"/>
      <c r="AD30" s="312"/>
      <c r="AE30" s="312">
        <f t="shared" ref="AE30" si="149">AB30*($I$18+1)</f>
        <v>921872.15081568772</v>
      </c>
      <c r="AF30" s="312"/>
      <c r="AG30" s="312"/>
      <c r="AH30" s="312">
        <f t="shared" ref="AH30" si="150">AE30*($I$18+1)</f>
        <v>934539.63021438243</v>
      </c>
      <c r="AI30" s="312"/>
      <c r="AJ30" s="312"/>
    </row>
    <row r="31" spans="1:36" ht="16" thickBot="1" x14ac:dyDescent="0.4">
      <c r="A31" s="229" t="s">
        <v>222</v>
      </c>
      <c r="B31" s="183" t="s">
        <v>195</v>
      </c>
      <c r="C31" s="224"/>
      <c r="D31" s="229"/>
      <c r="E31" s="243" t="s">
        <v>269</v>
      </c>
      <c r="F31" s="110">
        <v>800717</v>
      </c>
      <c r="G31" s="111">
        <v>820168</v>
      </c>
      <c r="H31" s="112">
        <f t="shared" si="6"/>
        <v>1.0120731091746464</v>
      </c>
      <c r="I31" s="112">
        <f t="shared" si="89"/>
        <v>1.2073109174646435E-2</v>
      </c>
      <c r="J31" s="312">
        <f t="shared" si="90"/>
        <v>810384.14375899534</v>
      </c>
      <c r="K31" s="312"/>
      <c r="L31" s="312"/>
      <c r="M31" s="312">
        <f>J31*($I$19+1)</f>
        <v>820563.28019385098</v>
      </c>
      <c r="N31" s="312"/>
      <c r="O31" s="312"/>
      <c r="P31" s="312">
        <f>M31*($I$19+1)</f>
        <v>830870.27552051411</v>
      </c>
      <c r="Q31" s="312"/>
      <c r="R31" s="312"/>
      <c r="S31" s="312">
        <f t="shared" ref="S31" si="151">P31*($I$19+1)</f>
        <v>841306.73575893743</v>
      </c>
      <c r="T31" s="312"/>
      <c r="U31" s="312"/>
      <c r="V31" s="312">
        <f t="shared" ref="V31" si="152">S31*($I$19+1)</f>
        <v>851874.28710209415</v>
      </c>
      <c r="W31" s="312"/>
      <c r="X31" s="312"/>
      <c r="Y31" s="312">
        <f t="shared" ref="Y31" si="153">V31*($I$19+1)</f>
        <v>862574.57616936939</v>
      </c>
      <c r="Z31" s="312"/>
      <c r="AA31" s="312"/>
      <c r="AB31" s="312">
        <f t="shared" ref="AB31" si="154">Y31*($I$19+1)</f>
        <v>873409.27026313369</v>
      </c>
      <c r="AC31" s="312"/>
      <c r="AD31" s="312"/>
      <c r="AE31" s="312">
        <f t="shared" ref="AE31" si="155">AB31*($I$19+1)</f>
        <v>884380.05762853927</v>
      </c>
      <c r="AF31" s="312"/>
      <c r="AG31" s="312"/>
      <c r="AH31" s="312">
        <f t="shared" ref="AH31" si="156">AE31*($I$19+1)</f>
        <v>895488.64771657984</v>
      </c>
      <c r="AI31" s="312"/>
      <c r="AJ31" s="312"/>
    </row>
    <row r="32" spans="1:36" ht="16" thickBot="1" x14ac:dyDescent="0.4">
      <c r="A32" s="228" t="s">
        <v>223</v>
      </c>
      <c r="B32" s="182" t="s">
        <v>196</v>
      </c>
      <c r="C32" s="224"/>
      <c r="D32" s="228"/>
      <c r="E32" s="243" t="s">
        <v>270</v>
      </c>
      <c r="F32" s="110">
        <v>774606</v>
      </c>
      <c r="G32" s="111">
        <v>793276</v>
      </c>
      <c r="H32" s="113">
        <f t="shared" si="6"/>
        <v>1.0119795333994124</v>
      </c>
      <c r="I32" s="113">
        <f t="shared" si="89"/>
        <v>1.1979533399412379E-2</v>
      </c>
      <c r="J32" s="313">
        <f t="shared" si="90"/>
        <v>783885.4184483852</v>
      </c>
      <c r="K32" s="313"/>
      <c r="L32" s="313"/>
      <c r="M32" s="313">
        <f>J32*($I$17+1)</f>
        <v>795252.09343661263</v>
      </c>
      <c r="N32" s="313"/>
      <c r="O32" s="313"/>
      <c r="P32" s="313">
        <f>M32*($I$17+1)</f>
        <v>806783.59009041428</v>
      </c>
      <c r="Q32" s="313"/>
      <c r="R32" s="313"/>
      <c r="S32" s="313">
        <f t="shared" ref="S32" si="157">P32*($I$17+1)</f>
        <v>818482.29839467758</v>
      </c>
      <c r="T32" s="313"/>
      <c r="U32" s="313"/>
      <c r="V32" s="313">
        <f t="shared" ref="V32" si="158">S32*($I$17+1)</f>
        <v>830350.64299009659</v>
      </c>
      <c r="W32" s="313"/>
      <c r="X32" s="313"/>
      <c r="Y32" s="313">
        <f t="shared" ref="Y32" si="159">V32*($I$17+1)</f>
        <v>842391.08367569605</v>
      </c>
      <c r="Z32" s="313"/>
      <c r="AA32" s="313"/>
      <c r="AB32" s="313">
        <f t="shared" ref="AB32" si="160">Y32*($I$17+1)</f>
        <v>854606.11591864214</v>
      </c>
      <c r="AC32" s="313"/>
      <c r="AD32" s="313"/>
      <c r="AE32" s="313">
        <f t="shared" ref="AE32" si="161">AB32*($I$17+1)</f>
        <v>866998.27137144608</v>
      </c>
      <c r="AF32" s="313"/>
      <c r="AG32" s="313"/>
      <c r="AH32" s="313">
        <f t="shared" ref="AH32" si="162">AE32*($I$17+1)</f>
        <v>879570.11839666683</v>
      </c>
      <c r="AI32" s="313"/>
      <c r="AJ32" s="313"/>
    </row>
    <row r="33" spans="1:36" ht="15.5" x14ac:dyDescent="0.35">
      <c r="A33" s="229" t="s">
        <v>224</v>
      </c>
      <c r="B33" s="183" t="s">
        <v>197</v>
      </c>
      <c r="C33" s="226"/>
      <c r="D33" s="235"/>
      <c r="E33" s="236"/>
      <c r="F33" s="237">
        <v>74481</v>
      </c>
      <c r="G33" s="238">
        <v>85373</v>
      </c>
      <c r="H33" s="239">
        <f t="shared" si="6"/>
        <v>1.0706253490562965</v>
      </c>
      <c r="I33" s="239">
        <f t="shared" si="89"/>
        <v>7.0625349056296471E-2</v>
      </c>
      <c r="J33" s="461">
        <f t="shared" si="90"/>
        <v>79741.246623062019</v>
      </c>
      <c r="K33" s="461"/>
      <c r="L33" s="461"/>
      <c r="M33" s="461">
        <f>J33*($I$18+1)</f>
        <v>80836.974048963864</v>
      </c>
      <c r="N33" s="461"/>
      <c r="O33" s="461"/>
      <c r="P33" s="461">
        <f>M33*($I$18+1)</f>
        <v>81947.75790604428</v>
      </c>
      <c r="Q33" s="461"/>
      <c r="R33" s="461"/>
      <c r="S33" s="461">
        <f t="shared" ref="S33" si="163">P33*($I$18+1)</f>
        <v>83073.805085282234</v>
      </c>
      <c r="T33" s="461"/>
      <c r="U33" s="461"/>
      <c r="V33" s="461">
        <f t="shared" ref="V33" si="164">S33*($I$18+1)</f>
        <v>84215.325320553326</v>
      </c>
      <c r="W33" s="461"/>
      <c r="X33" s="461"/>
      <c r="Y33" s="461">
        <f t="shared" ref="Y33" si="165">V33*($I$18+1)</f>
        <v>85372.531227694097</v>
      </c>
      <c r="Z33" s="461"/>
      <c r="AA33" s="461"/>
      <c r="AB33" s="461">
        <f t="shared" ref="AB33" si="166">Y33*($I$18+1)</f>
        <v>86545.638344103179</v>
      </c>
      <c r="AC33" s="461"/>
      <c r="AD33" s="461"/>
      <c r="AE33" s="461">
        <f t="shared" ref="AE33" si="167">AB33*($I$18+1)</f>
        <v>87734.865168886608</v>
      </c>
      <c r="AF33" s="461"/>
      <c r="AG33" s="461"/>
      <c r="AH33" s="461">
        <f t="shared" ref="AH33" si="168">AE33*($I$18+1)</f>
        <v>88940.433203554712</v>
      </c>
      <c r="AI33" s="461"/>
      <c r="AJ33" s="461"/>
    </row>
    <row r="34" spans="1:36" ht="15" x14ac:dyDescent="0.4">
      <c r="A34" s="465" t="s">
        <v>198</v>
      </c>
      <c r="B34" s="466"/>
      <c r="C34" s="227"/>
      <c r="D34" s="462"/>
      <c r="E34" s="463"/>
      <c r="F34" s="240">
        <v>241032</v>
      </c>
      <c r="G34" s="241">
        <v>309501</v>
      </c>
      <c r="H34" s="242">
        <f t="shared" si="6"/>
        <v>1.1331663673665215</v>
      </c>
      <c r="I34" s="242">
        <f t="shared" si="89"/>
        <v>0.13316636736652154</v>
      </c>
      <c r="J34" s="464">
        <f t="shared" si="90"/>
        <v>273129.35585908743</v>
      </c>
      <c r="K34" s="464"/>
      <c r="L34" s="464"/>
      <c r="M34" s="464">
        <f>J34*($I$19+1)</f>
        <v>276560.10040050669</v>
      </c>
      <c r="N34" s="464"/>
      <c r="O34" s="464"/>
      <c r="P34" s="464">
        <f>M34*($I$19+1)</f>
        <v>280033.93810586457</v>
      </c>
      <c r="Q34" s="464"/>
      <c r="R34" s="464"/>
      <c r="S34" s="464">
        <f t="shared" ref="S34" si="169">P34*($I$19+1)</f>
        <v>283551.4102631397</v>
      </c>
      <c r="T34" s="464"/>
      <c r="U34" s="464"/>
      <c r="V34" s="464">
        <f t="shared" ref="V34" si="170">S34*($I$19+1)</f>
        <v>287113.06495936314</v>
      </c>
      <c r="W34" s="464"/>
      <c r="X34" s="464"/>
      <c r="Y34" s="464">
        <f t="shared" ref="Y34" si="171">V34*($I$19+1)</f>
        <v>290719.45716602023</v>
      </c>
      <c r="Z34" s="464"/>
      <c r="AA34" s="464"/>
      <c r="AB34" s="464">
        <f t="shared" ref="AB34" si="172">Y34*($I$19+1)</f>
        <v>294371.1488255256</v>
      </c>
      <c r="AC34" s="464"/>
      <c r="AD34" s="464"/>
      <c r="AE34" s="464">
        <f t="shared" ref="AE34" si="173">AB34*($I$19+1)</f>
        <v>298068.70893878391</v>
      </c>
      <c r="AF34" s="464"/>
      <c r="AG34" s="464"/>
      <c r="AH34" s="464">
        <f t="shared" ref="AH34" si="174">AE34*($I$19+1)</f>
        <v>301812.71365385083</v>
      </c>
      <c r="AI34" s="464"/>
      <c r="AJ34" s="464"/>
    </row>
    <row r="37" spans="1:36" ht="24" x14ac:dyDescent="0.35">
      <c r="A37" s="254" t="s">
        <v>245</v>
      </c>
      <c r="B37" s="467" t="s">
        <v>275</v>
      </c>
      <c r="C37" s="467"/>
      <c r="D37" s="467"/>
      <c r="E37" s="467" t="s">
        <v>276</v>
      </c>
      <c r="F37" s="467"/>
      <c r="G37" s="467"/>
      <c r="H37" s="467" t="s">
        <v>277</v>
      </c>
      <c r="I37" s="467"/>
      <c r="J37" s="467"/>
      <c r="K37" s="112"/>
      <c r="L37" s="467" t="s">
        <v>278</v>
      </c>
      <c r="M37" s="467"/>
      <c r="N37" s="112"/>
      <c r="O37" s="467" t="s">
        <v>279</v>
      </c>
      <c r="P37" s="467"/>
      <c r="Q37" s="112"/>
      <c r="R37" s="467" t="s">
        <v>280</v>
      </c>
      <c r="S37" s="467"/>
    </row>
    <row r="38" spans="1:36" ht="15" thickBot="1" x14ac:dyDescent="0.4">
      <c r="A38" s="225"/>
      <c r="B38" s="220" t="s">
        <v>242</v>
      </c>
      <c r="C38" s="220" t="s">
        <v>243</v>
      </c>
      <c r="D38" s="221" t="s">
        <v>132</v>
      </c>
      <c r="E38" s="220" t="s">
        <v>242</v>
      </c>
      <c r="F38" s="220" t="s">
        <v>243</v>
      </c>
      <c r="G38" s="231" t="s">
        <v>132</v>
      </c>
      <c r="H38" s="252" t="s">
        <v>242</v>
      </c>
      <c r="I38" s="252" t="s">
        <v>243</v>
      </c>
      <c r="J38" s="253" t="s">
        <v>132</v>
      </c>
      <c r="L38" s="252" t="s">
        <v>242</v>
      </c>
      <c r="M38" s="252" t="s">
        <v>243</v>
      </c>
      <c r="O38" s="252" t="s">
        <v>242</v>
      </c>
      <c r="P38" s="252" t="s">
        <v>243</v>
      </c>
      <c r="R38" s="252" t="s">
        <v>242</v>
      </c>
      <c r="S38" s="252" t="s">
        <v>243</v>
      </c>
    </row>
    <row r="39" spans="1:36" ht="15" thickBot="1" x14ac:dyDescent="0.4">
      <c r="A39" s="224" t="s">
        <v>246</v>
      </c>
      <c r="B39" s="222">
        <v>2112920</v>
      </c>
      <c r="C39" s="222">
        <v>2111981</v>
      </c>
      <c r="D39" s="223">
        <v>4368547</v>
      </c>
      <c r="E39" s="222">
        <v>2184759</v>
      </c>
      <c r="F39" s="222">
        <v>2183788</v>
      </c>
      <c r="G39" s="223">
        <v>4224901</v>
      </c>
      <c r="H39" s="232">
        <v>2221589</v>
      </c>
      <c r="I39" s="232">
        <v>2220602</v>
      </c>
      <c r="J39" s="230">
        <f>H39+I39</f>
        <v>4442191</v>
      </c>
      <c r="L39" s="112">
        <v>2259041</v>
      </c>
      <c r="M39" s="112">
        <v>2258036</v>
      </c>
      <c r="O39" s="112">
        <v>2297123</v>
      </c>
      <c r="P39" s="112">
        <v>2296102</v>
      </c>
      <c r="R39" s="112">
        <v>2335848</v>
      </c>
      <c r="S39" s="112">
        <v>2334809</v>
      </c>
    </row>
    <row r="40" spans="1:36" ht="15" thickBot="1" x14ac:dyDescent="0.4">
      <c r="A40" s="224" t="s">
        <v>247</v>
      </c>
      <c r="B40" s="222">
        <v>2008784</v>
      </c>
      <c r="C40" s="222">
        <v>2007032</v>
      </c>
      <c r="D40" s="223">
        <v>4185643</v>
      </c>
      <c r="E40" s="222">
        <v>2093287</v>
      </c>
      <c r="F40" s="222">
        <v>2092356</v>
      </c>
      <c r="G40" s="223">
        <v>4015816</v>
      </c>
      <c r="H40" s="112">
        <v>2136862</v>
      </c>
      <c r="I40" s="112">
        <v>2136369</v>
      </c>
      <c r="J40" s="230">
        <f t="shared" ref="J40:J63" si="175">H40+I40</f>
        <v>4273231</v>
      </c>
      <c r="L40" s="112">
        <v>2181345</v>
      </c>
      <c r="M40" s="112">
        <v>2181307</v>
      </c>
      <c r="O40" s="112">
        <v>2226753</v>
      </c>
      <c r="P40" s="112">
        <v>2227191</v>
      </c>
      <c r="R40" s="112">
        <v>2273107</v>
      </c>
      <c r="S40" s="112">
        <v>2274040</v>
      </c>
    </row>
    <row r="41" spans="1:36" ht="15" thickBot="1" x14ac:dyDescent="0.4">
      <c r="A41" s="224" t="s">
        <v>248</v>
      </c>
      <c r="B41" s="222">
        <v>1913408</v>
      </c>
      <c r="C41" s="222">
        <v>1911152</v>
      </c>
      <c r="D41" s="223">
        <v>3978501</v>
      </c>
      <c r="E41" s="222">
        <v>1990118</v>
      </c>
      <c r="F41" s="222">
        <v>1988382</v>
      </c>
      <c r="G41" s="223">
        <v>3824560</v>
      </c>
      <c r="H41" s="112">
        <v>2029619</v>
      </c>
      <c r="I41" s="112">
        <v>2028160</v>
      </c>
      <c r="J41" s="230">
        <f t="shared" si="175"/>
        <v>4057779</v>
      </c>
      <c r="L41" s="112">
        <v>2069903</v>
      </c>
      <c r="M41" s="112">
        <v>2068733</v>
      </c>
      <c r="O41" s="112">
        <v>2110988</v>
      </c>
      <c r="P41" s="112">
        <v>2110118</v>
      </c>
      <c r="R41" s="112">
        <v>2152887</v>
      </c>
      <c r="S41" s="112">
        <v>2152331</v>
      </c>
    </row>
    <row r="42" spans="1:36" ht="15" thickBot="1" x14ac:dyDescent="0.4">
      <c r="A42" s="224" t="s">
        <v>249</v>
      </c>
      <c r="B42" s="222">
        <v>1826024</v>
      </c>
      <c r="C42" s="222">
        <v>1823520</v>
      </c>
      <c r="D42" s="223">
        <v>3789022</v>
      </c>
      <c r="E42" s="222">
        <v>1895628</v>
      </c>
      <c r="F42" s="222">
        <v>1893393</v>
      </c>
      <c r="G42" s="223">
        <v>3649544</v>
      </c>
      <c r="H42" s="112">
        <v>1931419</v>
      </c>
      <c r="I42" s="112">
        <v>1929327</v>
      </c>
      <c r="J42" s="230">
        <f t="shared" si="175"/>
        <v>3860746</v>
      </c>
      <c r="L42" s="112">
        <v>1967885</v>
      </c>
      <c r="M42" s="112">
        <v>1965943</v>
      </c>
      <c r="O42" s="112">
        <v>2005040</v>
      </c>
      <c r="P42" s="112">
        <v>2003254</v>
      </c>
      <c r="R42" s="112">
        <v>2042897</v>
      </c>
      <c r="S42" s="112">
        <v>2041274</v>
      </c>
    </row>
    <row r="43" spans="1:36" ht="15" thickBot="1" x14ac:dyDescent="0.4">
      <c r="A43" s="224" t="s">
        <v>250</v>
      </c>
      <c r="B43" s="222">
        <v>1745864</v>
      </c>
      <c r="C43" s="222">
        <v>1743315</v>
      </c>
      <c r="D43" s="223">
        <v>3615632</v>
      </c>
      <c r="E43" s="222">
        <v>1809056</v>
      </c>
      <c r="F43" s="222">
        <v>1806576</v>
      </c>
      <c r="G43" s="223">
        <v>3489179</v>
      </c>
      <c r="H43" s="112">
        <v>1841505</v>
      </c>
      <c r="I43" s="112">
        <v>1839062</v>
      </c>
      <c r="J43" s="230">
        <f t="shared" si="175"/>
        <v>3680567</v>
      </c>
      <c r="L43" s="112">
        <v>1874535</v>
      </c>
      <c r="M43" s="112">
        <v>1872133</v>
      </c>
      <c r="O43" s="112">
        <v>1908158</v>
      </c>
      <c r="P43" s="112">
        <v>1905798</v>
      </c>
      <c r="R43" s="112">
        <v>1942385</v>
      </c>
      <c r="S43" s="112">
        <v>1940068</v>
      </c>
    </row>
    <row r="44" spans="1:36" ht="15" thickBot="1" x14ac:dyDescent="0.4">
      <c r="A44" s="224" t="s">
        <v>251</v>
      </c>
      <c r="B44" s="222">
        <v>1672160</v>
      </c>
      <c r="C44" s="222">
        <v>1669717</v>
      </c>
      <c r="D44" s="223">
        <v>3456757</v>
      </c>
      <c r="E44" s="222">
        <v>1729641</v>
      </c>
      <c r="F44" s="222">
        <v>1727116</v>
      </c>
      <c r="G44" s="223">
        <v>3341877</v>
      </c>
      <c r="H44" s="112">
        <v>1759118</v>
      </c>
      <c r="I44" s="112">
        <v>1756551</v>
      </c>
      <c r="J44" s="230">
        <f t="shared" si="175"/>
        <v>3515669</v>
      </c>
      <c r="L44" s="112">
        <v>1789098</v>
      </c>
      <c r="M44" s="112">
        <v>1786488</v>
      </c>
      <c r="O44" s="112">
        <v>1819588</v>
      </c>
      <c r="P44" s="112">
        <v>1816935</v>
      </c>
      <c r="R44" s="112">
        <v>1850599</v>
      </c>
      <c r="S44" s="112">
        <v>1847901</v>
      </c>
    </row>
    <row r="45" spans="1:36" ht="15" thickBot="1" x14ac:dyDescent="0.4">
      <c r="A45" s="224" t="s">
        <v>252</v>
      </c>
      <c r="B45" s="222">
        <v>1604144</v>
      </c>
      <c r="C45" s="222">
        <v>1601904</v>
      </c>
      <c r="D45" s="223">
        <v>3310824</v>
      </c>
      <c r="E45" s="222">
        <v>1656622</v>
      </c>
      <c r="F45" s="222">
        <v>1654202</v>
      </c>
      <c r="G45" s="223">
        <v>3206048</v>
      </c>
      <c r="H45" s="112">
        <v>1683501</v>
      </c>
      <c r="I45" s="112">
        <v>1680988</v>
      </c>
      <c r="J45" s="230">
        <f t="shared" si="175"/>
        <v>3364489</v>
      </c>
      <c r="L45" s="112">
        <v>1710817</v>
      </c>
      <c r="M45" s="112">
        <v>1708207</v>
      </c>
      <c r="O45" s="112">
        <v>1738575</v>
      </c>
      <c r="P45" s="112">
        <v>1735868</v>
      </c>
      <c r="R45" s="112">
        <v>1766784</v>
      </c>
      <c r="S45" s="112">
        <v>1763976</v>
      </c>
    </row>
    <row r="46" spans="1:36" ht="15" thickBot="1" x14ac:dyDescent="0.4">
      <c r="A46" s="224" t="s">
        <v>253</v>
      </c>
      <c r="B46" s="222">
        <v>1541048</v>
      </c>
      <c r="C46" s="222">
        <v>1539056</v>
      </c>
      <c r="D46" s="223">
        <v>3176257</v>
      </c>
      <c r="E46" s="222">
        <v>1589238</v>
      </c>
      <c r="F46" s="222">
        <v>1587019</v>
      </c>
      <c r="G46" s="223">
        <v>3080104</v>
      </c>
      <c r="H46" s="112">
        <v>1613895</v>
      </c>
      <c r="I46" s="112">
        <v>1611558</v>
      </c>
      <c r="J46" s="230">
        <f t="shared" si="175"/>
        <v>3225453</v>
      </c>
      <c r="L46" s="112">
        <v>1638935</v>
      </c>
      <c r="M46" s="112">
        <v>1636477</v>
      </c>
      <c r="O46" s="112">
        <v>1664363</v>
      </c>
      <c r="P46" s="112">
        <v>1661781</v>
      </c>
      <c r="R46" s="112">
        <v>1690186</v>
      </c>
      <c r="S46" s="112">
        <v>1687476</v>
      </c>
    </row>
    <row r="47" spans="1:36" ht="15" thickBot="1" x14ac:dyDescent="0.4">
      <c r="A47" s="224" t="s">
        <v>254</v>
      </c>
      <c r="B47" s="222">
        <v>1482104</v>
      </c>
      <c r="C47" s="222">
        <v>1480352</v>
      </c>
      <c r="D47" s="223">
        <v>3051483</v>
      </c>
      <c r="E47" s="222">
        <v>1526728</v>
      </c>
      <c r="F47" s="222">
        <v>1524755</v>
      </c>
      <c r="G47" s="223">
        <v>2962456</v>
      </c>
      <c r="H47" s="112">
        <v>1549541</v>
      </c>
      <c r="I47" s="112">
        <v>1547453</v>
      </c>
      <c r="J47" s="230">
        <f t="shared" si="175"/>
        <v>3096994</v>
      </c>
      <c r="L47" s="112">
        <v>1572696</v>
      </c>
      <c r="M47" s="112">
        <v>1570490</v>
      </c>
      <c r="O47" s="112">
        <v>1596196</v>
      </c>
      <c r="P47" s="112">
        <v>1593869</v>
      </c>
      <c r="R47" s="112">
        <v>1620047</v>
      </c>
      <c r="S47" s="112">
        <v>1617597</v>
      </c>
    </row>
    <row r="48" spans="1:36" ht="15" thickBot="1" x14ac:dyDescent="0.4">
      <c r="A48" s="224" t="s">
        <v>255</v>
      </c>
      <c r="B48" s="222">
        <v>1426544</v>
      </c>
      <c r="C48" s="222">
        <v>1424971</v>
      </c>
      <c r="D48" s="223">
        <v>2934929</v>
      </c>
      <c r="E48" s="222">
        <v>1468332</v>
      </c>
      <c r="F48" s="222">
        <v>1466596</v>
      </c>
      <c r="G48" s="223">
        <v>2851515</v>
      </c>
      <c r="H48" s="112">
        <v>1489683</v>
      </c>
      <c r="I48" s="112">
        <v>1487862</v>
      </c>
      <c r="J48" s="230">
        <f t="shared" si="175"/>
        <v>2977545</v>
      </c>
      <c r="L48" s="112">
        <v>1511344</v>
      </c>
      <c r="M48" s="112">
        <v>1509437</v>
      </c>
      <c r="O48" s="112">
        <v>1533320</v>
      </c>
      <c r="P48" s="112">
        <v>1531324</v>
      </c>
      <c r="R48" s="112">
        <v>1555616</v>
      </c>
      <c r="S48" s="112">
        <v>1553529</v>
      </c>
    </row>
    <row r="49" spans="1:19" ht="15" thickBot="1" x14ac:dyDescent="0.4">
      <c r="A49" s="224" t="s">
        <v>256</v>
      </c>
      <c r="B49" s="222">
        <v>1374966</v>
      </c>
      <c r="C49" s="222">
        <v>1373718</v>
      </c>
      <c r="D49" s="223">
        <v>2825019</v>
      </c>
      <c r="E49" s="222">
        <v>1413288</v>
      </c>
      <c r="F49" s="222">
        <v>1411730</v>
      </c>
      <c r="G49" s="223">
        <v>2748685</v>
      </c>
      <c r="H49" s="112">
        <v>1432848</v>
      </c>
      <c r="I49" s="112">
        <v>1431129</v>
      </c>
      <c r="J49" s="230">
        <f t="shared" si="175"/>
        <v>2863977</v>
      </c>
      <c r="L49" s="112">
        <v>1452678</v>
      </c>
      <c r="M49" s="112">
        <v>1450794</v>
      </c>
      <c r="O49" s="112">
        <v>1472783</v>
      </c>
      <c r="P49" s="112">
        <v>1470729</v>
      </c>
      <c r="R49" s="112">
        <v>1493166</v>
      </c>
      <c r="S49" s="112">
        <v>1490939</v>
      </c>
    </row>
    <row r="50" spans="1:19" ht="15" thickBot="1" x14ac:dyDescent="0.4">
      <c r="A50" s="224" t="s">
        <v>257</v>
      </c>
      <c r="B50" s="222">
        <v>1327970</v>
      </c>
      <c r="C50" s="222">
        <v>1327398</v>
      </c>
      <c r="D50" s="223">
        <v>2723144</v>
      </c>
      <c r="E50" s="222">
        <v>1362190</v>
      </c>
      <c r="F50" s="222">
        <v>1360954</v>
      </c>
      <c r="G50" s="223">
        <v>2655368</v>
      </c>
      <c r="H50" s="112">
        <v>1379629</v>
      </c>
      <c r="I50" s="112">
        <v>1378049</v>
      </c>
      <c r="J50" s="230">
        <f t="shared" si="175"/>
        <v>2757678</v>
      </c>
      <c r="L50" s="112">
        <v>1397292</v>
      </c>
      <c r="M50" s="112">
        <v>1395358</v>
      </c>
      <c r="O50" s="112">
        <v>1415180</v>
      </c>
      <c r="P50" s="112">
        <v>1412885</v>
      </c>
      <c r="R50" s="112">
        <v>1433298</v>
      </c>
      <c r="S50" s="112">
        <v>1430632</v>
      </c>
    </row>
    <row r="51" spans="1:19" ht="15" thickBot="1" x14ac:dyDescent="0.4">
      <c r="A51" s="224" t="s">
        <v>258</v>
      </c>
      <c r="B51" s="222">
        <v>1277954</v>
      </c>
      <c r="C51" s="222">
        <v>1277062</v>
      </c>
      <c r="D51" s="223">
        <v>2630694</v>
      </c>
      <c r="E51" s="222">
        <v>1315630</v>
      </c>
      <c r="F51" s="222">
        <v>1315064</v>
      </c>
      <c r="G51" s="223">
        <v>2555016</v>
      </c>
      <c r="H51" s="112">
        <v>1340741</v>
      </c>
      <c r="I51" s="112">
        <v>1339985</v>
      </c>
      <c r="J51" s="230">
        <f t="shared" si="175"/>
        <v>2680726</v>
      </c>
      <c r="L51" s="112">
        <v>1363343</v>
      </c>
      <c r="M51" s="112">
        <v>1362574</v>
      </c>
      <c r="O51" s="112">
        <v>1386326</v>
      </c>
      <c r="P51" s="112">
        <v>1385544</v>
      </c>
      <c r="R51" s="112">
        <v>1409697</v>
      </c>
      <c r="S51" s="112">
        <v>1408901</v>
      </c>
    </row>
    <row r="52" spans="1:19" ht="15" thickBot="1" x14ac:dyDescent="0.4">
      <c r="A52" s="224" t="s">
        <v>259</v>
      </c>
      <c r="B52" s="222">
        <v>1221418</v>
      </c>
      <c r="C52" s="222">
        <v>1218638</v>
      </c>
      <c r="D52" s="223">
        <v>2531274</v>
      </c>
      <c r="E52" s="222">
        <v>1266079</v>
      </c>
      <c r="F52" s="222">
        <v>1265196</v>
      </c>
      <c r="G52" s="223">
        <v>2440056</v>
      </c>
      <c r="H52" s="112">
        <v>1295860</v>
      </c>
      <c r="I52" s="112">
        <v>1294487</v>
      </c>
      <c r="J52" s="230">
        <f t="shared" si="175"/>
        <v>2590347</v>
      </c>
      <c r="L52" s="112">
        <v>1322836</v>
      </c>
      <c r="M52" s="112">
        <v>1321716</v>
      </c>
      <c r="O52" s="112">
        <v>1350373</v>
      </c>
      <c r="P52" s="112">
        <v>1349518</v>
      </c>
      <c r="R52" s="112">
        <v>1378483</v>
      </c>
      <c r="S52" s="112">
        <v>1377906</v>
      </c>
    </row>
    <row r="53" spans="1:19" ht="15" thickBot="1" x14ac:dyDescent="0.4">
      <c r="A53" s="224" t="s">
        <v>260</v>
      </c>
      <c r="B53" s="222">
        <v>1161693</v>
      </c>
      <c r="C53" s="222">
        <v>1156182</v>
      </c>
      <c r="D53" s="223">
        <v>2417383</v>
      </c>
      <c r="E53" s="222">
        <v>1210068</v>
      </c>
      <c r="F53" s="222">
        <v>1207315</v>
      </c>
      <c r="G53" s="223">
        <v>2317875</v>
      </c>
      <c r="H53" s="112">
        <v>1233167</v>
      </c>
      <c r="I53" s="112">
        <v>1229215</v>
      </c>
      <c r="J53" s="230">
        <f t="shared" si="175"/>
        <v>2462382</v>
      </c>
      <c r="L53" s="112">
        <v>1257643</v>
      </c>
      <c r="M53" s="112">
        <v>1253806</v>
      </c>
      <c r="O53" s="112">
        <v>1282605</v>
      </c>
      <c r="P53" s="112">
        <v>1278888</v>
      </c>
      <c r="R53" s="112">
        <v>1308063</v>
      </c>
      <c r="S53" s="112">
        <v>1304472</v>
      </c>
    </row>
    <row r="54" spans="1:19" ht="15" thickBot="1" x14ac:dyDescent="0.4">
      <c r="A54" s="224" t="s">
        <v>261</v>
      </c>
      <c r="B54" s="222">
        <v>1105410</v>
      </c>
      <c r="C54" s="222">
        <v>1097374</v>
      </c>
      <c r="D54" s="223">
        <v>2296337</v>
      </c>
      <c r="E54" s="222">
        <v>1150898</v>
      </c>
      <c r="F54" s="222">
        <v>1145439</v>
      </c>
      <c r="G54" s="223">
        <v>2202784</v>
      </c>
      <c r="H54" s="112">
        <v>1170919</v>
      </c>
      <c r="I54" s="112">
        <v>1164109</v>
      </c>
      <c r="J54" s="230">
        <f t="shared" si="175"/>
        <v>2335028</v>
      </c>
      <c r="L54" s="112">
        <v>1193026</v>
      </c>
      <c r="M54" s="112">
        <v>1186202</v>
      </c>
      <c r="O54" s="112">
        <v>1215552</v>
      </c>
      <c r="P54" s="112">
        <v>1208715</v>
      </c>
      <c r="R54" s="112">
        <v>1238502</v>
      </c>
      <c r="S54" s="112">
        <v>1231655</v>
      </c>
    </row>
    <row r="55" spans="1:19" ht="15" thickBot="1" x14ac:dyDescent="0.4">
      <c r="A55" s="224" t="s">
        <v>262</v>
      </c>
      <c r="B55" s="222">
        <v>1051000</v>
      </c>
      <c r="C55" s="222">
        <v>1040141</v>
      </c>
      <c r="D55" s="223">
        <v>2182315</v>
      </c>
      <c r="E55" s="222">
        <v>1095138</v>
      </c>
      <c r="F55" s="222">
        <v>1087177</v>
      </c>
      <c r="G55" s="223">
        <v>2091141</v>
      </c>
      <c r="H55" s="112">
        <v>1117897</v>
      </c>
      <c r="I55" s="112">
        <v>1111487</v>
      </c>
      <c r="J55" s="230">
        <f t="shared" si="175"/>
        <v>2229384</v>
      </c>
      <c r="L55" s="112">
        <v>1141130</v>
      </c>
      <c r="M55" s="112">
        <v>1136340</v>
      </c>
      <c r="O55" s="112">
        <v>1164845</v>
      </c>
      <c r="P55" s="112">
        <v>1161749</v>
      </c>
      <c r="R55" s="112">
        <v>1189053</v>
      </c>
      <c r="S55" s="112">
        <v>1187726</v>
      </c>
    </row>
    <row r="56" spans="1:19" ht="15" thickBot="1" x14ac:dyDescent="0.4">
      <c r="A56" s="224" t="s">
        <v>263</v>
      </c>
      <c r="B56" s="222">
        <v>1001696</v>
      </c>
      <c r="C56" s="222">
        <v>989925</v>
      </c>
      <c r="D56" s="223">
        <v>2071710</v>
      </c>
      <c r="E56" s="222">
        <v>1041234</v>
      </c>
      <c r="F56" s="222">
        <v>1030476</v>
      </c>
      <c r="G56" s="223">
        <v>1991621</v>
      </c>
      <c r="H56" s="112">
        <v>1056380</v>
      </c>
      <c r="I56" s="112">
        <v>1044717</v>
      </c>
      <c r="J56" s="230">
        <f t="shared" si="175"/>
        <v>2101097</v>
      </c>
      <c r="L56" s="112">
        <v>1074384</v>
      </c>
      <c r="M56" s="112">
        <v>1062522</v>
      </c>
      <c r="O56" s="112">
        <v>1092694</v>
      </c>
      <c r="P56" s="112">
        <v>1080631</v>
      </c>
      <c r="R56" s="112">
        <v>1111316</v>
      </c>
      <c r="S56" s="112">
        <v>1099048</v>
      </c>
    </row>
    <row r="57" spans="1:19" ht="15" thickBot="1" x14ac:dyDescent="0.4">
      <c r="A57" s="224" t="s">
        <v>264</v>
      </c>
      <c r="B57" s="222">
        <v>959696</v>
      </c>
      <c r="C57" s="222">
        <v>950037</v>
      </c>
      <c r="D57" s="223">
        <v>1973114</v>
      </c>
      <c r="E57" s="222">
        <v>992388</v>
      </c>
      <c r="F57" s="222">
        <v>980726</v>
      </c>
      <c r="G57" s="223">
        <v>1909733</v>
      </c>
      <c r="H57" s="112">
        <v>1007831</v>
      </c>
      <c r="I57" s="112">
        <v>996773</v>
      </c>
      <c r="J57" s="230">
        <f t="shared" si="175"/>
        <v>2004604</v>
      </c>
      <c r="L57" s="112">
        <v>1024183</v>
      </c>
      <c r="M57" s="112">
        <v>1012913</v>
      </c>
      <c r="O57" s="112">
        <v>1040801</v>
      </c>
      <c r="P57" s="112">
        <v>1029315</v>
      </c>
      <c r="R57" s="112">
        <v>1057688</v>
      </c>
      <c r="S57" s="112">
        <v>1045982</v>
      </c>
    </row>
    <row r="58" spans="1:19" ht="15" thickBot="1" x14ac:dyDescent="0.4">
      <c r="A58" s="224" t="s">
        <v>265</v>
      </c>
      <c r="B58" s="222">
        <v>923198</v>
      </c>
      <c r="C58" s="222">
        <v>917523</v>
      </c>
      <c r="D58" s="223">
        <v>1891987</v>
      </c>
      <c r="E58" s="222">
        <v>950778</v>
      </c>
      <c r="F58" s="222">
        <v>941209</v>
      </c>
      <c r="G58" s="223">
        <v>1840722</v>
      </c>
      <c r="H58" s="112">
        <v>966184</v>
      </c>
      <c r="I58" s="112">
        <v>958251</v>
      </c>
      <c r="J58" s="230">
        <f t="shared" si="175"/>
        <v>1924435</v>
      </c>
      <c r="L58" s="112">
        <v>981174</v>
      </c>
      <c r="M58" s="112">
        <v>973068</v>
      </c>
      <c r="O58" s="112">
        <v>996397</v>
      </c>
      <c r="P58" s="112">
        <v>988114</v>
      </c>
      <c r="R58" s="112">
        <v>1011857</v>
      </c>
      <c r="S58" s="112">
        <v>1003392</v>
      </c>
    </row>
    <row r="59" spans="1:19" ht="15" thickBot="1" x14ac:dyDescent="0.4">
      <c r="A59" s="224" t="s">
        <v>266</v>
      </c>
      <c r="B59" s="222">
        <v>887771</v>
      </c>
      <c r="C59" s="222">
        <v>885843</v>
      </c>
      <c r="D59" s="223">
        <v>1823617</v>
      </c>
      <c r="E59" s="222">
        <v>914620</v>
      </c>
      <c r="F59" s="222">
        <v>908997</v>
      </c>
      <c r="G59" s="223">
        <v>1773614</v>
      </c>
      <c r="H59" s="112">
        <v>928226</v>
      </c>
      <c r="I59" s="112">
        <v>924261</v>
      </c>
      <c r="J59" s="230">
        <f t="shared" si="175"/>
        <v>1852487</v>
      </c>
      <c r="L59" s="112">
        <v>942096</v>
      </c>
      <c r="M59" s="112">
        <v>938020</v>
      </c>
      <c r="O59" s="112">
        <v>956174</v>
      </c>
      <c r="P59" s="112">
        <v>951984</v>
      </c>
      <c r="R59" s="112">
        <v>970461</v>
      </c>
      <c r="S59" s="112">
        <v>966156</v>
      </c>
    </row>
    <row r="60" spans="1:19" ht="15" thickBot="1" x14ac:dyDescent="0.4">
      <c r="A60" s="224" t="s">
        <v>267</v>
      </c>
      <c r="B60" s="222">
        <v>853782</v>
      </c>
      <c r="C60" s="222">
        <v>855973</v>
      </c>
      <c r="D60" s="223">
        <v>1757134</v>
      </c>
      <c r="E60" s="222">
        <v>879522</v>
      </c>
      <c r="F60" s="222">
        <v>877612</v>
      </c>
      <c r="G60" s="223">
        <v>1709755</v>
      </c>
      <c r="H60" s="112">
        <v>891941</v>
      </c>
      <c r="I60" s="112">
        <v>892043</v>
      </c>
      <c r="J60" s="230">
        <f t="shared" si="175"/>
        <v>1783984</v>
      </c>
      <c r="L60" s="112">
        <v>904910</v>
      </c>
      <c r="M60" s="112">
        <v>904978</v>
      </c>
      <c r="O60" s="112">
        <v>918068</v>
      </c>
      <c r="P60" s="112">
        <v>918101</v>
      </c>
      <c r="R60" s="112">
        <v>931418</v>
      </c>
      <c r="S60" s="112">
        <v>931413</v>
      </c>
    </row>
    <row r="61" spans="1:19" ht="15" thickBot="1" x14ac:dyDescent="0.4">
      <c r="A61" s="224" t="s">
        <v>268</v>
      </c>
      <c r="B61" s="222">
        <v>822982</v>
      </c>
      <c r="C61" s="222">
        <v>827861</v>
      </c>
      <c r="D61" s="223">
        <v>1693868</v>
      </c>
      <c r="E61" s="222">
        <v>845849</v>
      </c>
      <c r="F61" s="222">
        <v>848019</v>
      </c>
      <c r="G61" s="223">
        <v>1650843</v>
      </c>
      <c r="H61" s="112">
        <v>857591</v>
      </c>
      <c r="I61" s="112">
        <v>861064</v>
      </c>
      <c r="J61" s="230">
        <f t="shared" si="175"/>
        <v>1718655</v>
      </c>
      <c r="L61" s="112">
        <v>869460</v>
      </c>
      <c r="M61" s="112">
        <v>872896</v>
      </c>
      <c r="O61" s="112">
        <v>881493</v>
      </c>
      <c r="P61" s="112">
        <v>884891</v>
      </c>
      <c r="R61" s="112">
        <v>893693</v>
      </c>
      <c r="S61" s="112">
        <v>897050</v>
      </c>
    </row>
    <row r="62" spans="1:19" ht="15" thickBot="1" x14ac:dyDescent="0.4">
      <c r="A62" s="224" t="s">
        <v>269</v>
      </c>
      <c r="B62" s="222">
        <v>795630</v>
      </c>
      <c r="C62" s="222">
        <v>800717</v>
      </c>
      <c r="D62" s="223">
        <v>1635503</v>
      </c>
      <c r="E62" s="222">
        <v>815335</v>
      </c>
      <c r="F62" s="222">
        <v>820168</v>
      </c>
      <c r="G62" s="223">
        <v>1596347</v>
      </c>
      <c r="H62" s="112">
        <v>826177</v>
      </c>
      <c r="I62" s="112">
        <v>830870</v>
      </c>
      <c r="J62" s="230">
        <f t="shared" si="175"/>
        <v>1657047</v>
      </c>
      <c r="L62" s="112">
        <v>836754</v>
      </c>
      <c r="M62" s="112">
        <v>841307</v>
      </c>
      <c r="O62" s="112">
        <v>847466</v>
      </c>
      <c r="P62" s="112">
        <v>851874</v>
      </c>
      <c r="R62" s="112">
        <v>858316</v>
      </c>
      <c r="S62" s="112">
        <v>862575</v>
      </c>
    </row>
    <row r="63" spans="1:19" ht="15" thickBot="1" x14ac:dyDescent="0.4">
      <c r="A63" s="224" t="s">
        <v>270</v>
      </c>
      <c r="B63" s="222">
        <v>770834</v>
      </c>
      <c r="C63" s="222">
        <v>774606</v>
      </c>
      <c r="D63" s="223">
        <v>1581514</v>
      </c>
      <c r="E63" s="222">
        <v>788237</v>
      </c>
      <c r="F63" s="222">
        <v>793276</v>
      </c>
      <c r="G63" s="223">
        <v>1545440</v>
      </c>
      <c r="H63" s="112">
        <v>802321</v>
      </c>
      <c r="I63" s="112">
        <v>806784</v>
      </c>
      <c r="J63" s="230">
        <f t="shared" si="175"/>
        <v>1609105</v>
      </c>
      <c r="L63" s="112">
        <v>813987</v>
      </c>
      <c r="M63" s="112">
        <v>818482</v>
      </c>
      <c r="O63" s="112">
        <v>825823</v>
      </c>
      <c r="P63" s="112">
        <v>830351</v>
      </c>
      <c r="R63" s="112">
        <v>837831</v>
      </c>
      <c r="S63" s="112">
        <v>842391</v>
      </c>
    </row>
  </sheetData>
  <mergeCells count="256">
    <mergeCell ref="B37:D37"/>
    <mergeCell ref="E37:G37"/>
    <mergeCell ref="O37:P37"/>
    <mergeCell ref="R37:S37"/>
    <mergeCell ref="H37:J37"/>
    <mergeCell ref="L37:M37"/>
    <mergeCell ref="AE34:AG34"/>
    <mergeCell ref="AH34:AJ34"/>
    <mergeCell ref="D34:E34"/>
    <mergeCell ref="J34:L34"/>
    <mergeCell ref="M34:O34"/>
    <mergeCell ref="P34:R34"/>
    <mergeCell ref="S34:U34"/>
    <mergeCell ref="V34:X34"/>
    <mergeCell ref="Y34:AA34"/>
    <mergeCell ref="AB34:AD34"/>
    <mergeCell ref="A34:B34"/>
    <mergeCell ref="AB32:AD32"/>
    <mergeCell ref="AE32:AG32"/>
    <mergeCell ref="AH32:AJ32"/>
    <mergeCell ref="J33:L33"/>
    <mergeCell ref="M33:O33"/>
    <mergeCell ref="P33:R33"/>
    <mergeCell ref="S33:U33"/>
    <mergeCell ref="V33:X33"/>
    <mergeCell ref="Y33:AA33"/>
    <mergeCell ref="AB33:AD33"/>
    <mergeCell ref="J32:L32"/>
    <mergeCell ref="M32:O32"/>
    <mergeCell ref="P32:R32"/>
    <mergeCell ref="S32:U32"/>
    <mergeCell ref="V32:X32"/>
    <mergeCell ref="Y32:AA32"/>
    <mergeCell ref="AE33:AG33"/>
    <mergeCell ref="AH33:AJ33"/>
    <mergeCell ref="J31:L31"/>
    <mergeCell ref="M31:O31"/>
    <mergeCell ref="P31:R31"/>
    <mergeCell ref="S31:U31"/>
    <mergeCell ref="V31:X31"/>
    <mergeCell ref="Y31:AA31"/>
    <mergeCell ref="AB31:AD31"/>
    <mergeCell ref="AE31:AG31"/>
    <mergeCell ref="AH31:AJ31"/>
    <mergeCell ref="J30:L30"/>
    <mergeCell ref="M30:O30"/>
    <mergeCell ref="P30:R30"/>
    <mergeCell ref="S30:U30"/>
    <mergeCell ref="V30:X30"/>
    <mergeCell ref="Y30:AA30"/>
    <mergeCell ref="AB30:AD30"/>
    <mergeCell ref="AE30:AG30"/>
    <mergeCell ref="AH30:AJ30"/>
    <mergeCell ref="AB28:AD28"/>
    <mergeCell ref="AE28:AG28"/>
    <mergeCell ref="AH28:AJ28"/>
    <mergeCell ref="J29:L29"/>
    <mergeCell ref="M29:O29"/>
    <mergeCell ref="P29:R29"/>
    <mergeCell ref="S29:U29"/>
    <mergeCell ref="V29:X29"/>
    <mergeCell ref="Y29:AA29"/>
    <mergeCell ref="AB29:AD29"/>
    <mergeCell ref="J28:L28"/>
    <mergeCell ref="M28:O28"/>
    <mergeCell ref="P28:R28"/>
    <mergeCell ref="S28:U28"/>
    <mergeCell ref="V28:X28"/>
    <mergeCell ref="Y28:AA28"/>
    <mergeCell ref="AE29:AG29"/>
    <mergeCell ref="AH29:AJ29"/>
    <mergeCell ref="J27:L27"/>
    <mergeCell ref="M27:O27"/>
    <mergeCell ref="P27:R27"/>
    <mergeCell ref="S27:U27"/>
    <mergeCell ref="V27:X27"/>
    <mergeCell ref="Y27:AA27"/>
    <mergeCell ref="AB27:AD27"/>
    <mergeCell ref="AE27:AG27"/>
    <mergeCell ref="AH27:AJ27"/>
    <mergeCell ref="J26:L26"/>
    <mergeCell ref="M26:O26"/>
    <mergeCell ref="P26:R26"/>
    <mergeCell ref="S26:U26"/>
    <mergeCell ref="V26:X26"/>
    <mergeCell ref="Y26:AA26"/>
    <mergeCell ref="AB26:AD26"/>
    <mergeCell ref="AE26:AG26"/>
    <mergeCell ref="AH26:AJ26"/>
    <mergeCell ref="AB24:AD24"/>
    <mergeCell ref="AE24:AG24"/>
    <mergeCell ref="AH24:AJ24"/>
    <mergeCell ref="J25:L25"/>
    <mergeCell ref="M25:O25"/>
    <mergeCell ref="P25:R25"/>
    <mergeCell ref="S25:U25"/>
    <mergeCell ref="V25:X25"/>
    <mergeCell ref="Y25:AA25"/>
    <mergeCell ref="AB25:AD25"/>
    <mergeCell ref="J24:L24"/>
    <mergeCell ref="M24:O24"/>
    <mergeCell ref="P24:R24"/>
    <mergeCell ref="S24:U24"/>
    <mergeCell ref="V24:X24"/>
    <mergeCell ref="Y24:AA24"/>
    <mergeCell ref="AE25:AG25"/>
    <mergeCell ref="AH25:AJ25"/>
    <mergeCell ref="J23:L23"/>
    <mergeCell ref="M23:O23"/>
    <mergeCell ref="P23:R23"/>
    <mergeCell ref="S23:U23"/>
    <mergeCell ref="V23:X23"/>
    <mergeCell ref="Y23:AA23"/>
    <mergeCell ref="AB23:AD23"/>
    <mergeCell ref="AE23:AG23"/>
    <mergeCell ref="AH23:AJ23"/>
    <mergeCell ref="J22:L22"/>
    <mergeCell ref="M22:O22"/>
    <mergeCell ref="P22:R22"/>
    <mergeCell ref="S22:U22"/>
    <mergeCell ref="V22:X22"/>
    <mergeCell ref="Y22:AA22"/>
    <mergeCell ref="AB22:AD22"/>
    <mergeCell ref="AE22:AG22"/>
    <mergeCell ref="AH22:AJ22"/>
    <mergeCell ref="AB20:AD20"/>
    <mergeCell ref="AE20:AG20"/>
    <mergeCell ref="AH20:AJ20"/>
    <mergeCell ref="J21:L21"/>
    <mergeCell ref="M21:O21"/>
    <mergeCell ref="P21:R21"/>
    <mergeCell ref="S21:U21"/>
    <mergeCell ref="V21:X21"/>
    <mergeCell ref="Y21:AA21"/>
    <mergeCell ref="AB21:AD21"/>
    <mergeCell ref="J20:L20"/>
    <mergeCell ref="M20:O20"/>
    <mergeCell ref="P20:R20"/>
    <mergeCell ref="S20:U20"/>
    <mergeCell ref="V20:X20"/>
    <mergeCell ref="Y20:AA20"/>
    <mergeCell ref="AE21:AG21"/>
    <mergeCell ref="AH21:AJ21"/>
    <mergeCell ref="J19:L19"/>
    <mergeCell ref="M19:O19"/>
    <mergeCell ref="P19:R19"/>
    <mergeCell ref="S19:U19"/>
    <mergeCell ref="V19:X19"/>
    <mergeCell ref="Y19:AA19"/>
    <mergeCell ref="AB19:AD19"/>
    <mergeCell ref="AE19:AG19"/>
    <mergeCell ref="AH19:AJ19"/>
    <mergeCell ref="J18:L18"/>
    <mergeCell ref="M18:O18"/>
    <mergeCell ref="P18:R18"/>
    <mergeCell ref="S18:U18"/>
    <mergeCell ref="V18:X18"/>
    <mergeCell ref="Y18:AA18"/>
    <mergeCell ref="AB18:AD18"/>
    <mergeCell ref="AE18:AG18"/>
    <mergeCell ref="AH18:AJ18"/>
    <mergeCell ref="AB16:AD16"/>
    <mergeCell ref="AE16:AG16"/>
    <mergeCell ref="AH16:AJ16"/>
    <mergeCell ref="J17:L17"/>
    <mergeCell ref="M17:O17"/>
    <mergeCell ref="P17:R17"/>
    <mergeCell ref="S17:U17"/>
    <mergeCell ref="V17:X17"/>
    <mergeCell ref="Y17:AA17"/>
    <mergeCell ref="AB17:AD17"/>
    <mergeCell ref="J16:L16"/>
    <mergeCell ref="M16:O16"/>
    <mergeCell ref="P16:R16"/>
    <mergeCell ref="S16:U16"/>
    <mergeCell ref="V16:X16"/>
    <mergeCell ref="Y16:AA16"/>
    <mergeCell ref="AE17:AG17"/>
    <mergeCell ref="AH17:AJ17"/>
    <mergeCell ref="J15:L15"/>
    <mergeCell ref="M15:O15"/>
    <mergeCell ref="P15:R15"/>
    <mergeCell ref="S15:U15"/>
    <mergeCell ref="V15:X15"/>
    <mergeCell ref="Y15:AA15"/>
    <mergeCell ref="AB15:AD15"/>
    <mergeCell ref="AE15:AG15"/>
    <mergeCell ref="AH15:AJ15"/>
    <mergeCell ref="J14:L14"/>
    <mergeCell ref="M14:O14"/>
    <mergeCell ref="P14:R14"/>
    <mergeCell ref="S14:U14"/>
    <mergeCell ref="V14:X14"/>
    <mergeCell ref="Y14:AA14"/>
    <mergeCell ref="AB14:AD14"/>
    <mergeCell ref="AE14:AG14"/>
    <mergeCell ref="AH14:AJ14"/>
    <mergeCell ref="AB12:AD12"/>
    <mergeCell ref="AE12:AG12"/>
    <mergeCell ref="AH12:AJ12"/>
    <mergeCell ref="J13:L13"/>
    <mergeCell ref="M13:O13"/>
    <mergeCell ref="P13:R13"/>
    <mergeCell ref="S13:U13"/>
    <mergeCell ref="V13:X13"/>
    <mergeCell ref="Y13:AA13"/>
    <mergeCell ref="AB13:AD13"/>
    <mergeCell ref="J12:L12"/>
    <mergeCell ref="M12:O12"/>
    <mergeCell ref="P12:R12"/>
    <mergeCell ref="S12:U12"/>
    <mergeCell ref="V12:X12"/>
    <mergeCell ref="Y12:AA12"/>
    <mergeCell ref="AE13:AG13"/>
    <mergeCell ref="AH13:AJ13"/>
    <mergeCell ref="J11:L11"/>
    <mergeCell ref="M11:O11"/>
    <mergeCell ref="P11:R11"/>
    <mergeCell ref="S11:U11"/>
    <mergeCell ref="V11:X11"/>
    <mergeCell ref="Y11:AA11"/>
    <mergeCell ref="AB11:AD11"/>
    <mergeCell ref="AE11:AG11"/>
    <mergeCell ref="AH11:AJ11"/>
    <mergeCell ref="J10:L10"/>
    <mergeCell ref="M10:O10"/>
    <mergeCell ref="P10:R10"/>
    <mergeCell ref="S10:U10"/>
    <mergeCell ref="V10:X10"/>
    <mergeCell ref="Y10:AA10"/>
    <mergeCell ref="AB10:AD10"/>
    <mergeCell ref="AE10:AG10"/>
    <mergeCell ref="AH10:AJ10"/>
    <mergeCell ref="D1:L1"/>
    <mergeCell ref="D2:E2"/>
    <mergeCell ref="H2:H3"/>
    <mergeCell ref="D3:E3"/>
    <mergeCell ref="D4:E4"/>
    <mergeCell ref="AB8:AD8"/>
    <mergeCell ref="AE8:AG8"/>
    <mergeCell ref="AH8:AJ8"/>
    <mergeCell ref="J9:L9"/>
    <mergeCell ref="M9:O9"/>
    <mergeCell ref="P9:R9"/>
    <mergeCell ref="S9:U9"/>
    <mergeCell ref="V9:X9"/>
    <mergeCell ref="Y9:AA9"/>
    <mergeCell ref="AB9:AD9"/>
    <mergeCell ref="J8:L8"/>
    <mergeCell ref="M8:O8"/>
    <mergeCell ref="P8:R8"/>
    <mergeCell ref="S8:U8"/>
    <mergeCell ref="V8:X8"/>
    <mergeCell ref="Y8:AA8"/>
    <mergeCell ref="AE9:AG9"/>
    <mergeCell ref="AH9:AJ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6"/>
  <sheetViews>
    <sheetView tabSelected="1" workbookViewId="0">
      <selection activeCell="J2" sqref="J2:J27"/>
    </sheetView>
  </sheetViews>
  <sheetFormatPr baseColWidth="10" defaultRowHeight="14.5" x14ac:dyDescent="0.35"/>
  <cols>
    <col min="1" max="1" width="15.08984375" customWidth="1"/>
  </cols>
  <sheetData>
    <row r="1" spans="1:19" ht="25.5" customHeight="1" x14ac:dyDescent="0.35">
      <c r="A1" s="254" t="s">
        <v>245</v>
      </c>
      <c r="B1" s="467" t="s">
        <v>275</v>
      </c>
      <c r="C1" s="467"/>
      <c r="D1" s="467"/>
      <c r="E1" s="467" t="s">
        <v>276</v>
      </c>
      <c r="F1" s="467"/>
      <c r="G1" s="467"/>
      <c r="H1" s="467" t="s">
        <v>277</v>
      </c>
      <c r="I1" s="467"/>
      <c r="J1" s="467"/>
      <c r="K1" s="112"/>
      <c r="L1" s="467" t="s">
        <v>278</v>
      </c>
      <c r="M1" s="467"/>
      <c r="N1" s="112"/>
      <c r="O1" s="467" t="s">
        <v>279</v>
      </c>
      <c r="P1" s="467"/>
      <c r="Q1" s="112"/>
      <c r="R1" s="467" t="s">
        <v>280</v>
      </c>
      <c r="S1" s="467"/>
    </row>
    <row r="2" spans="1:19" ht="15" thickBot="1" x14ac:dyDescent="0.4">
      <c r="A2" s="225"/>
      <c r="B2" s="220" t="s">
        <v>242</v>
      </c>
      <c r="C2" s="220" t="s">
        <v>243</v>
      </c>
      <c r="D2" s="221" t="s">
        <v>132</v>
      </c>
      <c r="E2" s="220" t="s">
        <v>242</v>
      </c>
      <c r="F2" s="220" t="s">
        <v>243</v>
      </c>
      <c r="G2" s="231" t="s">
        <v>132</v>
      </c>
      <c r="H2" s="252" t="s">
        <v>242</v>
      </c>
      <c r="I2" s="252" t="s">
        <v>243</v>
      </c>
      <c r="J2" s="253" t="s">
        <v>132</v>
      </c>
      <c r="L2" s="252" t="s">
        <v>242</v>
      </c>
      <c r="M2" s="252" t="s">
        <v>243</v>
      </c>
      <c r="O2" s="252" t="s">
        <v>242</v>
      </c>
      <c r="P2" s="252" t="s">
        <v>243</v>
      </c>
      <c r="R2" s="252" t="s">
        <v>242</v>
      </c>
      <c r="S2" s="252" t="s">
        <v>243</v>
      </c>
    </row>
    <row r="3" spans="1:19" ht="15" thickBot="1" x14ac:dyDescent="0.4">
      <c r="A3" s="224" t="s">
        <v>246</v>
      </c>
      <c r="B3" s="222">
        <v>2112920</v>
      </c>
      <c r="C3" s="222">
        <v>2111981</v>
      </c>
      <c r="D3" s="223">
        <v>4368547</v>
      </c>
      <c r="E3" s="222">
        <v>2184759</v>
      </c>
      <c r="F3" s="222">
        <v>2183788</v>
      </c>
      <c r="G3" s="223">
        <v>4224901</v>
      </c>
      <c r="H3" s="232">
        <v>2221589</v>
      </c>
      <c r="I3" s="232">
        <v>2220602</v>
      </c>
      <c r="J3" s="230">
        <f>H3+I3</f>
        <v>4442191</v>
      </c>
      <c r="L3" s="112">
        <v>2259041</v>
      </c>
      <c r="M3" s="112">
        <v>2258036</v>
      </c>
      <c r="O3" s="112">
        <v>2297123</v>
      </c>
      <c r="P3" s="112">
        <v>2296102</v>
      </c>
      <c r="R3" s="112">
        <v>2335848</v>
      </c>
      <c r="S3" s="112">
        <v>2334809</v>
      </c>
    </row>
    <row r="4" spans="1:19" ht="15" thickBot="1" x14ac:dyDescent="0.4">
      <c r="A4" s="224" t="s">
        <v>247</v>
      </c>
      <c r="B4" s="222">
        <v>2008784</v>
      </c>
      <c r="C4" s="222">
        <v>2007032</v>
      </c>
      <c r="D4" s="223">
        <v>4185643</v>
      </c>
      <c r="E4" s="222">
        <v>2093287</v>
      </c>
      <c r="F4" s="222">
        <v>2092356</v>
      </c>
      <c r="G4" s="223">
        <v>4015816</v>
      </c>
      <c r="H4" s="112">
        <v>2136862</v>
      </c>
      <c r="I4" s="112">
        <v>2136369</v>
      </c>
      <c r="J4" s="230">
        <f t="shared" ref="J4:J27" si="0">H4+I4</f>
        <v>4273231</v>
      </c>
      <c r="L4" s="112">
        <v>2181345</v>
      </c>
      <c r="M4" s="112">
        <v>2181307</v>
      </c>
      <c r="O4" s="112">
        <v>2226753</v>
      </c>
      <c r="P4" s="112">
        <v>2227191</v>
      </c>
      <c r="R4" s="112">
        <v>2273107</v>
      </c>
      <c r="S4" s="112">
        <v>2274040</v>
      </c>
    </row>
    <row r="5" spans="1:19" ht="15" thickBot="1" x14ac:dyDescent="0.4">
      <c r="A5" s="224" t="s">
        <v>248</v>
      </c>
      <c r="B5" s="222">
        <v>1913408</v>
      </c>
      <c r="C5" s="222">
        <v>1911152</v>
      </c>
      <c r="D5" s="223">
        <v>3978501</v>
      </c>
      <c r="E5" s="222">
        <v>1990118</v>
      </c>
      <c r="F5" s="222">
        <v>1988382</v>
      </c>
      <c r="G5" s="223">
        <v>3824560</v>
      </c>
      <c r="H5" s="112">
        <v>2029619</v>
      </c>
      <c r="I5" s="112">
        <v>2028160</v>
      </c>
      <c r="J5" s="230">
        <f t="shared" si="0"/>
        <v>4057779</v>
      </c>
      <c r="L5" s="112">
        <v>2069903</v>
      </c>
      <c r="M5" s="112">
        <v>2068733</v>
      </c>
      <c r="O5" s="112">
        <v>2110988</v>
      </c>
      <c r="P5" s="112">
        <v>2110118</v>
      </c>
      <c r="R5" s="112">
        <v>2152887</v>
      </c>
      <c r="S5" s="112">
        <v>2152331</v>
      </c>
    </row>
    <row r="6" spans="1:19" ht="15" thickBot="1" x14ac:dyDescent="0.4">
      <c r="A6" s="224" t="s">
        <v>249</v>
      </c>
      <c r="B6" s="222">
        <v>1826024</v>
      </c>
      <c r="C6" s="222">
        <v>1823520</v>
      </c>
      <c r="D6" s="223">
        <v>3789022</v>
      </c>
      <c r="E6" s="222">
        <v>1895628</v>
      </c>
      <c r="F6" s="222">
        <v>1893393</v>
      </c>
      <c r="G6" s="223">
        <v>3649544</v>
      </c>
      <c r="H6" s="112">
        <v>1931419</v>
      </c>
      <c r="I6" s="112">
        <v>1929327</v>
      </c>
      <c r="J6" s="230">
        <f t="shared" si="0"/>
        <v>3860746</v>
      </c>
      <c r="L6" s="112">
        <v>1967885</v>
      </c>
      <c r="M6" s="112">
        <v>1965943</v>
      </c>
      <c r="O6" s="112">
        <v>2005040</v>
      </c>
      <c r="P6" s="112">
        <v>2003254</v>
      </c>
      <c r="R6" s="112">
        <v>2042897</v>
      </c>
      <c r="S6" s="112">
        <v>2041274</v>
      </c>
    </row>
    <row r="7" spans="1:19" ht="15" thickBot="1" x14ac:dyDescent="0.4">
      <c r="A7" s="224" t="s">
        <v>250</v>
      </c>
      <c r="B7" s="222">
        <v>1745864</v>
      </c>
      <c r="C7" s="222">
        <v>1743315</v>
      </c>
      <c r="D7" s="223">
        <v>3615632</v>
      </c>
      <c r="E7" s="222">
        <v>1809056</v>
      </c>
      <c r="F7" s="222">
        <v>1806576</v>
      </c>
      <c r="G7" s="223">
        <v>3489179</v>
      </c>
      <c r="H7" s="112">
        <v>1841505</v>
      </c>
      <c r="I7" s="112">
        <v>1839062</v>
      </c>
      <c r="J7" s="230">
        <f t="shared" si="0"/>
        <v>3680567</v>
      </c>
      <c r="L7" s="112">
        <v>1874535</v>
      </c>
      <c r="M7" s="112">
        <v>1872133</v>
      </c>
      <c r="O7" s="112">
        <v>1908158</v>
      </c>
      <c r="P7" s="112">
        <v>1905798</v>
      </c>
      <c r="R7" s="112">
        <v>1942385</v>
      </c>
      <c r="S7" s="112">
        <v>1940068</v>
      </c>
    </row>
    <row r="8" spans="1:19" ht="15" thickBot="1" x14ac:dyDescent="0.4">
      <c r="A8" s="224" t="s">
        <v>251</v>
      </c>
      <c r="B8" s="222">
        <v>1672160</v>
      </c>
      <c r="C8" s="222">
        <v>1669717</v>
      </c>
      <c r="D8" s="223">
        <v>3456757</v>
      </c>
      <c r="E8" s="222">
        <v>1729641</v>
      </c>
      <c r="F8" s="222">
        <v>1727116</v>
      </c>
      <c r="G8" s="223">
        <v>3341877</v>
      </c>
      <c r="H8" s="112">
        <v>1759118</v>
      </c>
      <c r="I8" s="112">
        <v>1756551</v>
      </c>
      <c r="J8" s="230">
        <f t="shared" si="0"/>
        <v>3515669</v>
      </c>
      <c r="L8" s="112">
        <v>1789098</v>
      </c>
      <c r="M8" s="112">
        <v>1786488</v>
      </c>
      <c r="O8" s="112">
        <v>1819588</v>
      </c>
      <c r="P8" s="112">
        <v>1816935</v>
      </c>
      <c r="R8" s="112">
        <v>1850599</v>
      </c>
      <c r="S8" s="112">
        <v>1847901</v>
      </c>
    </row>
    <row r="9" spans="1:19" ht="15" thickBot="1" x14ac:dyDescent="0.4">
      <c r="A9" s="224" t="s">
        <v>252</v>
      </c>
      <c r="B9" s="222">
        <v>1604144</v>
      </c>
      <c r="C9" s="222">
        <v>1601904</v>
      </c>
      <c r="D9" s="223">
        <v>3310824</v>
      </c>
      <c r="E9" s="222">
        <v>1656622</v>
      </c>
      <c r="F9" s="222">
        <v>1654202</v>
      </c>
      <c r="G9" s="223">
        <v>3206048</v>
      </c>
      <c r="H9" s="112">
        <v>1683501</v>
      </c>
      <c r="I9" s="112">
        <v>1680988</v>
      </c>
      <c r="J9" s="230">
        <f t="shared" si="0"/>
        <v>3364489</v>
      </c>
      <c r="L9" s="112">
        <v>1710817</v>
      </c>
      <c r="M9" s="112">
        <v>1708207</v>
      </c>
      <c r="O9" s="112">
        <v>1738575</v>
      </c>
      <c r="P9" s="112">
        <v>1735868</v>
      </c>
      <c r="R9" s="112">
        <v>1766784</v>
      </c>
      <c r="S9" s="112">
        <v>1763976</v>
      </c>
    </row>
    <row r="10" spans="1:19" ht="15" thickBot="1" x14ac:dyDescent="0.4">
      <c r="A10" s="224" t="s">
        <v>253</v>
      </c>
      <c r="B10" s="222">
        <v>1541048</v>
      </c>
      <c r="C10" s="222">
        <v>1539056</v>
      </c>
      <c r="D10" s="223">
        <v>3176257</v>
      </c>
      <c r="E10" s="222">
        <v>1589238</v>
      </c>
      <c r="F10" s="222">
        <v>1587019</v>
      </c>
      <c r="G10" s="223">
        <v>3080104</v>
      </c>
      <c r="H10" s="112">
        <v>1613895</v>
      </c>
      <c r="I10" s="112">
        <v>1611558</v>
      </c>
      <c r="J10" s="230">
        <f t="shared" si="0"/>
        <v>3225453</v>
      </c>
      <c r="L10" s="112">
        <v>1638935</v>
      </c>
      <c r="M10" s="112">
        <v>1636477</v>
      </c>
      <c r="O10" s="112">
        <v>1664363</v>
      </c>
      <c r="P10" s="112">
        <v>1661781</v>
      </c>
      <c r="R10" s="112">
        <v>1690186</v>
      </c>
      <c r="S10" s="112">
        <v>1687476</v>
      </c>
    </row>
    <row r="11" spans="1:19" ht="15" thickBot="1" x14ac:dyDescent="0.4">
      <c r="A11" s="224" t="s">
        <v>254</v>
      </c>
      <c r="B11" s="222">
        <v>1482104</v>
      </c>
      <c r="C11" s="222">
        <v>1480352</v>
      </c>
      <c r="D11" s="223">
        <v>3051483</v>
      </c>
      <c r="E11" s="222">
        <v>1526728</v>
      </c>
      <c r="F11" s="222">
        <v>1524755</v>
      </c>
      <c r="G11" s="223">
        <v>2962456</v>
      </c>
      <c r="H11" s="112">
        <v>1549541</v>
      </c>
      <c r="I11" s="112">
        <v>1547453</v>
      </c>
      <c r="J11" s="230">
        <f t="shared" si="0"/>
        <v>3096994</v>
      </c>
      <c r="L11" s="112">
        <v>1572696</v>
      </c>
      <c r="M11" s="112">
        <v>1570490</v>
      </c>
      <c r="O11" s="112">
        <v>1596196</v>
      </c>
      <c r="P11" s="112">
        <v>1593869</v>
      </c>
      <c r="R11" s="112">
        <v>1620047</v>
      </c>
      <c r="S11" s="112">
        <v>1617597</v>
      </c>
    </row>
    <row r="12" spans="1:19" ht="15" thickBot="1" x14ac:dyDescent="0.4">
      <c r="A12" s="224" t="s">
        <v>255</v>
      </c>
      <c r="B12" s="222">
        <v>1426544</v>
      </c>
      <c r="C12" s="222">
        <v>1424971</v>
      </c>
      <c r="D12" s="223">
        <v>2934929</v>
      </c>
      <c r="E12" s="222">
        <v>1468332</v>
      </c>
      <c r="F12" s="222">
        <v>1466596</v>
      </c>
      <c r="G12" s="223">
        <v>2851515</v>
      </c>
      <c r="H12" s="112">
        <v>1489683</v>
      </c>
      <c r="I12" s="112">
        <v>1487862</v>
      </c>
      <c r="J12" s="230">
        <f t="shared" si="0"/>
        <v>2977545</v>
      </c>
      <c r="L12" s="112">
        <v>1511344</v>
      </c>
      <c r="M12" s="112">
        <v>1509437</v>
      </c>
      <c r="O12" s="112">
        <v>1533320</v>
      </c>
      <c r="P12" s="112">
        <v>1531324</v>
      </c>
      <c r="R12" s="112">
        <v>1555616</v>
      </c>
      <c r="S12" s="112">
        <v>1553529</v>
      </c>
    </row>
    <row r="13" spans="1:19" ht="15" thickBot="1" x14ac:dyDescent="0.4">
      <c r="A13" s="224" t="s">
        <v>256</v>
      </c>
      <c r="B13" s="222">
        <v>1374966</v>
      </c>
      <c r="C13" s="222">
        <v>1373718</v>
      </c>
      <c r="D13" s="223">
        <v>2825019</v>
      </c>
      <c r="E13" s="222">
        <v>1413288</v>
      </c>
      <c r="F13" s="222">
        <v>1411730</v>
      </c>
      <c r="G13" s="223">
        <v>2748685</v>
      </c>
      <c r="H13" s="112">
        <v>1432848</v>
      </c>
      <c r="I13" s="112">
        <v>1431129</v>
      </c>
      <c r="J13" s="230">
        <f t="shared" si="0"/>
        <v>2863977</v>
      </c>
      <c r="L13" s="112">
        <v>1452678</v>
      </c>
      <c r="M13" s="112">
        <v>1450794</v>
      </c>
      <c r="O13" s="112">
        <v>1472783</v>
      </c>
      <c r="P13" s="112">
        <v>1470729</v>
      </c>
      <c r="R13" s="112">
        <v>1493166</v>
      </c>
      <c r="S13" s="112">
        <v>1490939</v>
      </c>
    </row>
    <row r="14" spans="1:19" ht="15" thickBot="1" x14ac:dyDescent="0.4">
      <c r="A14" s="224" t="s">
        <v>257</v>
      </c>
      <c r="B14" s="222">
        <v>1327970</v>
      </c>
      <c r="C14" s="222">
        <v>1327398</v>
      </c>
      <c r="D14" s="223">
        <v>2723144</v>
      </c>
      <c r="E14" s="222">
        <v>1362190</v>
      </c>
      <c r="F14" s="222">
        <v>1360954</v>
      </c>
      <c r="G14" s="223">
        <v>2655368</v>
      </c>
      <c r="H14" s="112">
        <v>1379629</v>
      </c>
      <c r="I14" s="112">
        <v>1378049</v>
      </c>
      <c r="J14" s="230">
        <f t="shared" si="0"/>
        <v>2757678</v>
      </c>
      <c r="L14" s="112">
        <v>1397292</v>
      </c>
      <c r="M14" s="112">
        <v>1395358</v>
      </c>
      <c r="O14" s="112">
        <v>1415180</v>
      </c>
      <c r="P14" s="112">
        <v>1412885</v>
      </c>
      <c r="R14" s="112">
        <v>1433298</v>
      </c>
      <c r="S14" s="112">
        <v>1430632</v>
      </c>
    </row>
    <row r="15" spans="1:19" ht="15" thickBot="1" x14ac:dyDescent="0.4">
      <c r="A15" s="224" t="s">
        <v>258</v>
      </c>
      <c r="B15" s="222">
        <v>1277954</v>
      </c>
      <c r="C15" s="222">
        <v>1277062</v>
      </c>
      <c r="D15" s="223">
        <v>2630694</v>
      </c>
      <c r="E15" s="222">
        <v>1315630</v>
      </c>
      <c r="F15" s="222">
        <v>1315064</v>
      </c>
      <c r="G15" s="223">
        <v>2555016</v>
      </c>
      <c r="H15" s="112">
        <v>1340741</v>
      </c>
      <c r="I15" s="112">
        <v>1339985</v>
      </c>
      <c r="J15" s="230">
        <f t="shared" si="0"/>
        <v>2680726</v>
      </c>
      <c r="L15" s="112">
        <v>1363343</v>
      </c>
      <c r="M15" s="112">
        <v>1362574</v>
      </c>
      <c r="O15" s="112">
        <v>1386326</v>
      </c>
      <c r="P15" s="112">
        <v>1385544</v>
      </c>
      <c r="R15" s="112">
        <v>1409697</v>
      </c>
      <c r="S15" s="112">
        <v>1408901</v>
      </c>
    </row>
    <row r="16" spans="1:19" ht="15" thickBot="1" x14ac:dyDescent="0.4">
      <c r="A16" s="224" t="s">
        <v>259</v>
      </c>
      <c r="B16" s="222">
        <v>1221418</v>
      </c>
      <c r="C16" s="222">
        <v>1218638</v>
      </c>
      <c r="D16" s="223">
        <v>2531274</v>
      </c>
      <c r="E16" s="222">
        <v>1266079</v>
      </c>
      <c r="F16" s="222">
        <v>1265196</v>
      </c>
      <c r="G16" s="223">
        <v>2440056</v>
      </c>
      <c r="H16" s="112">
        <v>1295860</v>
      </c>
      <c r="I16" s="112">
        <v>1294487</v>
      </c>
      <c r="J16" s="230">
        <f t="shared" si="0"/>
        <v>2590347</v>
      </c>
      <c r="L16" s="112">
        <v>1322836</v>
      </c>
      <c r="M16" s="112">
        <v>1321716</v>
      </c>
      <c r="O16" s="112">
        <v>1350373</v>
      </c>
      <c r="P16" s="112">
        <v>1349518</v>
      </c>
      <c r="R16" s="112">
        <v>1378483</v>
      </c>
      <c r="S16" s="112">
        <v>1377906</v>
      </c>
    </row>
    <row r="17" spans="1:27" ht="15" thickBot="1" x14ac:dyDescent="0.4">
      <c r="A17" s="224" t="s">
        <v>260</v>
      </c>
      <c r="B17" s="222">
        <v>1161693</v>
      </c>
      <c r="C17" s="222">
        <v>1156182</v>
      </c>
      <c r="D17" s="223">
        <v>2417383</v>
      </c>
      <c r="E17" s="222">
        <v>1210068</v>
      </c>
      <c r="F17" s="222">
        <v>1207315</v>
      </c>
      <c r="G17" s="223">
        <v>2317875</v>
      </c>
      <c r="H17" s="112">
        <v>1233167</v>
      </c>
      <c r="I17" s="112">
        <v>1229215</v>
      </c>
      <c r="J17" s="230">
        <f t="shared" si="0"/>
        <v>2462382</v>
      </c>
      <c r="L17" s="112">
        <v>1257643</v>
      </c>
      <c r="M17" s="112">
        <v>1253806</v>
      </c>
      <c r="O17" s="112">
        <v>1282605</v>
      </c>
      <c r="P17" s="112">
        <v>1278888</v>
      </c>
      <c r="R17" s="112">
        <v>1308063</v>
      </c>
      <c r="S17" s="112">
        <v>1304472</v>
      </c>
    </row>
    <row r="18" spans="1:27" ht="15" thickBot="1" x14ac:dyDescent="0.4">
      <c r="A18" s="224" t="s">
        <v>261</v>
      </c>
      <c r="B18" s="222">
        <v>1105410</v>
      </c>
      <c r="C18" s="222">
        <v>1097374</v>
      </c>
      <c r="D18" s="223">
        <v>2296337</v>
      </c>
      <c r="E18" s="222">
        <v>1150898</v>
      </c>
      <c r="F18" s="222">
        <v>1145439</v>
      </c>
      <c r="G18" s="223">
        <v>2202784</v>
      </c>
      <c r="H18" s="112">
        <v>1170919</v>
      </c>
      <c r="I18" s="112">
        <v>1164109</v>
      </c>
      <c r="J18" s="230">
        <f t="shared" si="0"/>
        <v>2335028</v>
      </c>
      <c r="L18" s="112">
        <v>1193026</v>
      </c>
      <c r="M18" s="112">
        <v>1186202</v>
      </c>
      <c r="O18" s="112">
        <v>1215552</v>
      </c>
      <c r="P18" s="112">
        <v>1208715</v>
      </c>
      <c r="R18" s="112">
        <v>1238502</v>
      </c>
      <c r="S18" s="112">
        <v>1231655</v>
      </c>
    </row>
    <row r="19" spans="1:27" ht="15" thickBot="1" x14ac:dyDescent="0.4">
      <c r="A19" s="224" t="s">
        <v>262</v>
      </c>
      <c r="B19" s="222">
        <v>1051000</v>
      </c>
      <c r="C19" s="222">
        <v>1040141</v>
      </c>
      <c r="D19" s="223">
        <v>2182315</v>
      </c>
      <c r="E19" s="222">
        <v>1095138</v>
      </c>
      <c r="F19" s="222">
        <v>1087177</v>
      </c>
      <c r="G19" s="223">
        <v>2091141</v>
      </c>
      <c r="H19" s="112">
        <v>1117897</v>
      </c>
      <c r="I19" s="112">
        <v>1111487</v>
      </c>
      <c r="J19" s="230">
        <f t="shared" si="0"/>
        <v>2229384</v>
      </c>
      <c r="L19" s="112">
        <v>1141130</v>
      </c>
      <c r="M19" s="112">
        <v>1136340</v>
      </c>
      <c r="O19" s="112">
        <v>1164845</v>
      </c>
      <c r="P19" s="112">
        <v>1161749</v>
      </c>
      <c r="R19" s="112">
        <v>1189053</v>
      </c>
      <c r="S19" s="112">
        <v>1187726</v>
      </c>
    </row>
    <row r="20" spans="1:27" ht="15" thickBot="1" x14ac:dyDescent="0.4">
      <c r="A20" s="224" t="s">
        <v>263</v>
      </c>
      <c r="B20" s="222">
        <v>1001696</v>
      </c>
      <c r="C20" s="222">
        <v>989925</v>
      </c>
      <c r="D20" s="223">
        <v>2071710</v>
      </c>
      <c r="E20" s="222">
        <v>1041234</v>
      </c>
      <c r="F20" s="222">
        <v>1030476</v>
      </c>
      <c r="G20" s="223">
        <v>1991621</v>
      </c>
      <c r="H20" s="112">
        <v>1056380</v>
      </c>
      <c r="I20" s="112">
        <v>1044717</v>
      </c>
      <c r="J20" s="230">
        <f t="shared" si="0"/>
        <v>2101097</v>
      </c>
      <c r="L20" s="112">
        <v>1074384</v>
      </c>
      <c r="M20" s="112">
        <v>1062522</v>
      </c>
      <c r="O20" s="112">
        <v>1092694</v>
      </c>
      <c r="P20" s="112">
        <v>1080631</v>
      </c>
      <c r="R20" s="112">
        <v>1111316</v>
      </c>
      <c r="S20" s="112">
        <v>1099048</v>
      </c>
    </row>
    <row r="21" spans="1:27" ht="15" thickBot="1" x14ac:dyDescent="0.4">
      <c r="A21" s="224" t="s">
        <v>264</v>
      </c>
      <c r="B21" s="222">
        <v>959696</v>
      </c>
      <c r="C21" s="222">
        <v>950037</v>
      </c>
      <c r="D21" s="223">
        <v>1973114</v>
      </c>
      <c r="E21" s="222">
        <v>992388</v>
      </c>
      <c r="F21" s="222">
        <v>980726</v>
      </c>
      <c r="G21" s="223">
        <v>1909733</v>
      </c>
      <c r="H21" s="112">
        <v>1007831</v>
      </c>
      <c r="I21" s="112">
        <v>996773</v>
      </c>
      <c r="J21" s="230">
        <f t="shared" si="0"/>
        <v>2004604</v>
      </c>
      <c r="L21" s="112">
        <v>1024183</v>
      </c>
      <c r="M21" s="112">
        <v>1012913</v>
      </c>
      <c r="O21" s="112">
        <v>1040801</v>
      </c>
      <c r="P21" s="112">
        <v>1029315</v>
      </c>
      <c r="R21" s="112">
        <v>1057688</v>
      </c>
      <c r="S21" s="112">
        <v>1045982</v>
      </c>
    </row>
    <row r="22" spans="1:27" ht="15" thickBot="1" x14ac:dyDescent="0.4">
      <c r="A22" s="224" t="s">
        <v>265</v>
      </c>
      <c r="B22" s="222">
        <v>923198</v>
      </c>
      <c r="C22" s="222">
        <v>917523</v>
      </c>
      <c r="D22" s="223">
        <v>1891987</v>
      </c>
      <c r="E22" s="222">
        <v>950778</v>
      </c>
      <c r="F22" s="222">
        <v>941209</v>
      </c>
      <c r="G22" s="223">
        <v>1840722</v>
      </c>
      <c r="H22" s="112">
        <v>966184</v>
      </c>
      <c r="I22" s="112">
        <v>958251</v>
      </c>
      <c r="J22" s="230">
        <f t="shared" si="0"/>
        <v>1924435</v>
      </c>
      <c r="L22" s="112">
        <v>981174</v>
      </c>
      <c r="M22" s="112">
        <v>973068</v>
      </c>
      <c r="O22" s="112">
        <v>996397</v>
      </c>
      <c r="P22" s="112">
        <v>988114</v>
      </c>
      <c r="R22" s="112">
        <v>1011857</v>
      </c>
      <c r="S22" s="112">
        <v>1003392</v>
      </c>
    </row>
    <row r="23" spans="1:27" ht="15" thickBot="1" x14ac:dyDescent="0.4">
      <c r="A23" s="224" t="s">
        <v>266</v>
      </c>
      <c r="B23" s="222">
        <v>887771</v>
      </c>
      <c r="C23" s="222">
        <v>885843</v>
      </c>
      <c r="D23" s="223">
        <v>1823617</v>
      </c>
      <c r="E23" s="222">
        <v>914620</v>
      </c>
      <c r="F23" s="222">
        <v>908997</v>
      </c>
      <c r="G23" s="223">
        <v>1773614</v>
      </c>
      <c r="H23" s="112">
        <v>928226</v>
      </c>
      <c r="I23" s="112">
        <v>924261</v>
      </c>
      <c r="J23" s="230">
        <f t="shared" si="0"/>
        <v>1852487</v>
      </c>
      <c r="L23" s="112">
        <v>942096</v>
      </c>
      <c r="M23" s="112">
        <v>938020</v>
      </c>
      <c r="O23" s="112">
        <v>956174</v>
      </c>
      <c r="P23" s="112">
        <v>951984</v>
      </c>
      <c r="R23" s="112">
        <v>970461</v>
      </c>
      <c r="S23" s="112">
        <v>966156</v>
      </c>
    </row>
    <row r="24" spans="1:27" ht="15" thickBot="1" x14ac:dyDescent="0.4">
      <c r="A24" s="224" t="s">
        <v>267</v>
      </c>
      <c r="B24" s="222">
        <v>853782</v>
      </c>
      <c r="C24" s="222">
        <v>855973</v>
      </c>
      <c r="D24" s="223">
        <v>1757134</v>
      </c>
      <c r="E24" s="222">
        <v>879522</v>
      </c>
      <c r="F24" s="222">
        <v>877612</v>
      </c>
      <c r="G24" s="223">
        <v>1709755</v>
      </c>
      <c r="H24" s="112">
        <v>891941</v>
      </c>
      <c r="I24" s="112">
        <v>892043</v>
      </c>
      <c r="J24" s="230">
        <f t="shared" si="0"/>
        <v>1783984</v>
      </c>
      <c r="L24" s="112">
        <v>904910</v>
      </c>
      <c r="M24" s="112">
        <v>904978</v>
      </c>
      <c r="O24" s="112">
        <v>918068</v>
      </c>
      <c r="P24" s="112">
        <v>918101</v>
      </c>
      <c r="R24" s="112">
        <v>931418</v>
      </c>
      <c r="S24" s="112">
        <v>931413</v>
      </c>
    </row>
    <row r="25" spans="1:27" ht="15" thickBot="1" x14ac:dyDescent="0.4">
      <c r="A25" s="224" t="s">
        <v>268</v>
      </c>
      <c r="B25" s="222">
        <v>822982</v>
      </c>
      <c r="C25" s="222">
        <v>827861</v>
      </c>
      <c r="D25" s="223">
        <v>1693868</v>
      </c>
      <c r="E25" s="222">
        <v>845849</v>
      </c>
      <c r="F25" s="222">
        <v>848019</v>
      </c>
      <c r="G25" s="223">
        <v>1650843</v>
      </c>
      <c r="H25" s="112">
        <v>857591</v>
      </c>
      <c r="I25" s="112">
        <v>861064</v>
      </c>
      <c r="J25" s="230">
        <f t="shared" si="0"/>
        <v>1718655</v>
      </c>
      <c r="L25" s="112">
        <v>869460</v>
      </c>
      <c r="M25" s="112">
        <v>872896</v>
      </c>
      <c r="O25" s="112">
        <v>881493</v>
      </c>
      <c r="P25" s="112">
        <v>884891</v>
      </c>
      <c r="R25" s="112">
        <v>893693</v>
      </c>
      <c r="S25" s="112">
        <v>897050</v>
      </c>
    </row>
    <row r="26" spans="1:27" ht="15" thickBot="1" x14ac:dyDescent="0.4">
      <c r="A26" s="224" t="s">
        <v>269</v>
      </c>
      <c r="B26" s="222">
        <v>795630</v>
      </c>
      <c r="C26" s="222">
        <v>800717</v>
      </c>
      <c r="D26" s="223">
        <v>1635503</v>
      </c>
      <c r="E26" s="222">
        <v>815335</v>
      </c>
      <c r="F26" s="222">
        <v>820168</v>
      </c>
      <c r="G26" s="223">
        <v>1596347</v>
      </c>
      <c r="H26" s="112">
        <v>826177</v>
      </c>
      <c r="I26" s="112">
        <v>830870</v>
      </c>
      <c r="J26" s="230">
        <f t="shared" si="0"/>
        <v>1657047</v>
      </c>
      <c r="L26" s="112">
        <v>836754</v>
      </c>
      <c r="M26" s="112">
        <v>841307</v>
      </c>
      <c r="O26" s="112">
        <v>847466</v>
      </c>
      <c r="P26" s="112">
        <v>851874</v>
      </c>
      <c r="R26" s="112">
        <v>858316</v>
      </c>
      <c r="S26" s="112">
        <v>862575</v>
      </c>
    </row>
    <row r="27" spans="1:27" ht="15" thickBot="1" x14ac:dyDescent="0.4">
      <c r="A27" s="224" t="s">
        <v>270</v>
      </c>
      <c r="B27" s="222">
        <v>770834</v>
      </c>
      <c r="C27" s="222">
        <v>774606</v>
      </c>
      <c r="D27" s="223">
        <v>1581514</v>
      </c>
      <c r="E27" s="222">
        <v>788237</v>
      </c>
      <c r="F27" s="222">
        <v>793276</v>
      </c>
      <c r="G27" s="223">
        <v>1545440</v>
      </c>
      <c r="H27" s="112">
        <v>802321</v>
      </c>
      <c r="I27" s="112">
        <v>806784</v>
      </c>
      <c r="J27" s="230">
        <f t="shared" si="0"/>
        <v>1609105</v>
      </c>
      <c r="L27" s="112">
        <v>813987</v>
      </c>
      <c r="M27" s="112">
        <v>818482</v>
      </c>
      <c r="O27" s="112">
        <v>825823</v>
      </c>
      <c r="P27" s="112">
        <v>830351</v>
      </c>
      <c r="R27" s="112">
        <v>837831</v>
      </c>
      <c r="S27" s="112">
        <v>842391</v>
      </c>
    </row>
    <row r="32" spans="1:27" ht="15" customHeight="1" thickBot="1" x14ac:dyDescent="0.4">
      <c r="B32" s="477" t="s">
        <v>281</v>
      </c>
      <c r="C32" s="478"/>
      <c r="D32" s="478"/>
      <c r="E32" s="478"/>
      <c r="F32" s="478"/>
      <c r="G32" s="478"/>
      <c r="H32" s="478"/>
      <c r="I32" s="478"/>
      <c r="J32" s="478"/>
      <c r="K32" s="478"/>
      <c r="L32" s="478"/>
      <c r="M32" s="478"/>
      <c r="N32" s="478"/>
      <c r="O32" s="478"/>
      <c r="P32" s="478"/>
      <c r="Q32" s="478"/>
      <c r="R32" s="478"/>
      <c r="S32" s="478"/>
      <c r="T32" s="478"/>
      <c r="U32" s="478"/>
      <c r="V32" s="478"/>
      <c r="W32" s="478"/>
      <c r="X32" s="478"/>
      <c r="Y32" s="478"/>
      <c r="Z32" s="478"/>
      <c r="AA32" s="478"/>
    </row>
    <row r="33" spans="2:27" ht="16.5" customHeight="1" thickBot="1" x14ac:dyDescent="0.4">
      <c r="B33" s="468" t="s">
        <v>282</v>
      </c>
      <c r="C33" s="470" t="s">
        <v>283</v>
      </c>
      <c r="D33" s="472">
        <v>2017</v>
      </c>
      <c r="E33" s="473"/>
      <c r="F33" s="474"/>
      <c r="G33" s="475">
        <v>2018</v>
      </c>
      <c r="H33" s="473"/>
      <c r="I33" s="474"/>
      <c r="J33" s="475">
        <v>2019</v>
      </c>
      <c r="K33" s="473"/>
      <c r="L33" s="474"/>
      <c r="M33" s="475">
        <v>2020</v>
      </c>
      <c r="N33" s="473"/>
      <c r="O33" s="474"/>
      <c r="P33" s="475">
        <v>2021</v>
      </c>
      <c r="Q33" s="473"/>
      <c r="R33" s="474"/>
      <c r="S33" s="475">
        <v>2022</v>
      </c>
      <c r="T33" s="473"/>
      <c r="U33" s="474"/>
      <c r="V33" s="475">
        <v>2023</v>
      </c>
      <c r="W33" s="473"/>
      <c r="X33" s="474"/>
      <c r="Y33" s="475">
        <v>2024</v>
      </c>
      <c r="Z33" s="473"/>
      <c r="AA33" s="474"/>
    </row>
    <row r="34" spans="2:27" ht="20.5" customHeight="1" thickBot="1" x14ac:dyDescent="0.4">
      <c r="B34" s="469"/>
      <c r="C34" s="471"/>
      <c r="D34" s="255" t="s">
        <v>284</v>
      </c>
      <c r="E34" s="255" t="s">
        <v>243</v>
      </c>
      <c r="F34" s="256" t="s">
        <v>132</v>
      </c>
      <c r="G34" s="255" t="s">
        <v>284</v>
      </c>
      <c r="H34" s="255" t="s">
        <v>243</v>
      </c>
      <c r="I34" s="256" t="s">
        <v>132</v>
      </c>
      <c r="J34" s="255" t="s">
        <v>284</v>
      </c>
      <c r="K34" s="255" t="s">
        <v>243</v>
      </c>
      <c r="L34" s="256" t="s">
        <v>132</v>
      </c>
      <c r="M34" s="255" t="s">
        <v>284</v>
      </c>
      <c r="N34" s="255" t="s">
        <v>243</v>
      </c>
      <c r="O34" s="256" t="s">
        <v>132</v>
      </c>
      <c r="P34" s="255" t="s">
        <v>284</v>
      </c>
      <c r="Q34" s="255" t="s">
        <v>243</v>
      </c>
      <c r="R34" s="256" t="s">
        <v>132</v>
      </c>
      <c r="S34" s="255" t="s">
        <v>284</v>
      </c>
      <c r="T34" s="255" t="s">
        <v>243</v>
      </c>
      <c r="U34" s="256" t="s">
        <v>132</v>
      </c>
      <c r="V34" s="255" t="s">
        <v>284</v>
      </c>
      <c r="W34" s="255" t="s">
        <v>243</v>
      </c>
      <c r="X34" s="256" t="s">
        <v>132</v>
      </c>
      <c r="Y34" s="255" t="s">
        <v>284</v>
      </c>
      <c r="Z34" s="255" t="s">
        <v>243</v>
      </c>
      <c r="AA34" s="256" t="s">
        <v>132</v>
      </c>
    </row>
    <row r="35" spans="2:27" ht="15" thickBot="1" x14ac:dyDescent="0.4">
      <c r="B35" s="224">
        <v>3</v>
      </c>
      <c r="C35" s="479" t="s">
        <v>285</v>
      </c>
      <c r="D35" s="257">
        <v>1710368</v>
      </c>
      <c r="E35" s="257">
        <v>1708560</v>
      </c>
      <c r="F35" s="258">
        <v>3418928</v>
      </c>
      <c r="G35" s="257">
        <v>1768217</v>
      </c>
      <c r="H35" s="257">
        <v>1742743</v>
      </c>
      <c r="I35" s="258">
        <v>3510959</v>
      </c>
      <c r="J35" s="257">
        <v>1826024</v>
      </c>
      <c r="K35" s="257">
        <v>1823520</v>
      </c>
      <c r="L35" s="258">
        <v>3649544</v>
      </c>
      <c r="M35" s="257">
        <v>1895628</v>
      </c>
      <c r="N35" s="257">
        <v>1893393</v>
      </c>
      <c r="O35" s="258">
        <v>3789022</v>
      </c>
      <c r="P35" s="257"/>
      <c r="Q35" s="257"/>
      <c r="R35" s="258"/>
      <c r="S35" s="257"/>
      <c r="T35" s="257"/>
      <c r="U35" s="258"/>
      <c r="V35" s="257"/>
      <c r="W35" s="257"/>
      <c r="X35" s="258"/>
      <c r="Y35" s="257"/>
      <c r="Z35" s="257"/>
      <c r="AA35" s="258"/>
    </row>
    <row r="36" spans="2:27" ht="15" thickBot="1" x14ac:dyDescent="0.4">
      <c r="B36" s="224">
        <v>4</v>
      </c>
      <c r="C36" s="449"/>
      <c r="D36" s="257">
        <v>1635051</v>
      </c>
      <c r="E36" s="257">
        <v>1634254</v>
      </c>
      <c r="F36" s="258">
        <v>3269306</v>
      </c>
      <c r="G36" s="257">
        <v>1692489</v>
      </c>
      <c r="H36" s="257">
        <v>1671911</v>
      </c>
      <c r="I36" s="258">
        <v>3364401</v>
      </c>
      <c r="J36" s="257">
        <v>1745864</v>
      </c>
      <c r="K36" s="257">
        <v>1743315</v>
      </c>
      <c r="L36" s="258">
        <v>3489179</v>
      </c>
      <c r="M36" s="257">
        <v>1809056</v>
      </c>
      <c r="N36" s="257">
        <v>1806576</v>
      </c>
      <c r="O36" s="258">
        <v>3615632</v>
      </c>
      <c r="P36" s="257"/>
      <c r="Q36" s="257"/>
      <c r="R36" s="258"/>
      <c r="S36" s="257"/>
      <c r="T36" s="257"/>
      <c r="U36" s="258"/>
      <c r="V36" s="257"/>
      <c r="W36" s="257"/>
      <c r="X36" s="258"/>
      <c r="Y36" s="257"/>
      <c r="Z36" s="257"/>
      <c r="AA36" s="258"/>
    </row>
    <row r="37" spans="2:27" ht="15" thickBot="1" x14ac:dyDescent="0.4">
      <c r="B37" s="224">
        <v>5</v>
      </c>
      <c r="C37" s="476"/>
      <c r="D37" s="257">
        <v>1566149</v>
      </c>
      <c r="E37" s="257">
        <v>1566090</v>
      </c>
      <c r="F37" s="258">
        <v>3132238</v>
      </c>
      <c r="G37" s="257">
        <v>1622541</v>
      </c>
      <c r="H37" s="257">
        <v>1605766</v>
      </c>
      <c r="I37" s="258">
        <v>3228307</v>
      </c>
      <c r="J37" s="257">
        <v>1672160</v>
      </c>
      <c r="K37" s="257">
        <v>1669717</v>
      </c>
      <c r="L37" s="258">
        <v>3341877</v>
      </c>
      <c r="M37" s="257">
        <v>1729641</v>
      </c>
      <c r="N37" s="257">
        <v>1727116</v>
      </c>
      <c r="O37" s="258">
        <v>3456757</v>
      </c>
      <c r="P37" s="257"/>
      <c r="Q37" s="257"/>
      <c r="R37" s="258"/>
      <c r="S37" s="257"/>
      <c r="T37" s="257"/>
      <c r="U37" s="258"/>
      <c r="V37" s="257"/>
      <c r="W37" s="257"/>
      <c r="X37" s="258"/>
      <c r="Y37" s="257"/>
      <c r="Z37" s="257"/>
      <c r="AA37" s="258"/>
    </row>
    <row r="38" spans="2:27" ht="23.5" thickBot="1" x14ac:dyDescent="0.4">
      <c r="B38" s="259" t="s">
        <v>286</v>
      </c>
      <c r="C38" s="260" t="s">
        <v>287</v>
      </c>
      <c r="D38" s="261">
        <v>4911568</v>
      </c>
      <c r="E38" s="261">
        <v>4908904</v>
      </c>
      <c r="F38" s="258">
        <v>9820472</v>
      </c>
      <c r="G38" s="261">
        <v>5083247</v>
      </c>
      <c r="H38" s="261">
        <v>5020420</v>
      </c>
      <c r="I38" s="258">
        <v>10103667</v>
      </c>
      <c r="J38" s="261">
        <v>5244048</v>
      </c>
      <c r="K38" s="261">
        <v>5236552</v>
      </c>
      <c r="L38" s="258">
        <v>10480600</v>
      </c>
      <c r="M38" s="261">
        <v>5434326</v>
      </c>
      <c r="N38" s="261">
        <v>5427085</v>
      </c>
      <c r="O38" s="258">
        <v>10861411</v>
      </c>
      <c r="P38" s="261"/>
      <c r="Q38" s="261"/>
      <c r="R38" s="258"/>
      <c r="S38" s="261"/>
      <c r="T38" s="261"/>
      <c r="U38" s="258"/>
      <c r="V38" s="261"/>
      <c r="W38" s="261"/>
      <c r="X38" s="258"/>
      <c r="Y38" s="261"/>
      <c r="Z38" s="261"/>
      <c r="AA38" s="258"/>
    </row>
    <row r="39" spans="2:27" ht="15" thickBot="1" x14ac:dyDescent="0.4">
      <c r="B39" s="262" t="s">
        <v>251</v>
      </c>
      <c r="C39" s="260" t="s">
        <v>288</v>
      </c>
      <c r="D39" s="261">
        <v>1566149</v>
      </c>
      <c r="E39" s="261">
        <v>1566090</v>
      </c>
      <c r="F39" s="258">
        <v>3132238</v>
      </c>
      <c r="G39" s="261">
        <v>1622541</v>
      </c>
      <c r="H39" s="261">
        <v>1605766</v>
      </c>
      <c r="I39" s="258">
        <v>3228307</v>
      </c>
      <c r="J39" s="261">
        <v>1672160</v>
      </c>
      <c r="K39" s="261">
        <v>1669717</v>
      </c>
      <c r="L39" s="258">
        <v>3341877</v>
      </c>
      <c r="M39" s="261">
        <v>1729641</v>
      </c>
      <c r="N39" s="261">
        <v>1727116</v>
      </c>
      <c r="O39" s="258">
        <v>3456757</v>
      </c>
      <c r="P39" s="261"/>
      <c r="Q39" s="261"/>
      <c r="R39" s="258"/>
      <c r="S39" s="261"/>
      <c r="T39" s="261"/>
      <c r="U39" s="258"/>
      <c r="V39" s="261"/>
      <c r="W39" s="261"/>
      <c r="X39" s="258"/>
      <c r="Y39" s="261"/>
      <c r="Z39" s="261"/>
      <c r="AA39" s="258"/>
    </row>
    <row r="40" spans="2:27" ht="23.5" thickBot="1" x14ac:dyDescent="0.4">
      <c r="B40" s="262" t="s">
        <v>252</v>
      </c>
      <c r="C40" s="260" t="s">
        <v>289</v>
      </c>
      <c r="D40" s="261">
        <v>1502832</v>
      </c>
      <c r="E40" s="261">
        <v>1503248</v>
      </c>
      <c r="F40" s="258">
        <v>3006080</v>
      </c>
      <c r="G40" s="261">
        <v>1557697</v>
      </c>
      <c r="H40" s="261">
        <v>1543770</v>
      </c>
      <c r="I40" s="258">
        <v>3101466</v>
      </c>
      <c r="J40" s="261">
        <v>1604144</v>
      </c>
      <c r="K40" s="261">
        <v>1601904</v>
      </c>
      <c r="L40" s="258">
        <v>3206048</v>
      </c>
      <c r="M40" s="261">
        <v>1656622</v>
      </c>
      <c r="N40" s="261">
        <v>1654202</v>
      </c>
      <c r="O40" s="258">
        <v>3310824</v>
      </c>
      <c r="P40" s="261"/>
      <c r="Q40" s="261"/>
      <c r="R40" s="258"/>
      <c r="S40" s="261"/>
      <c r="T40" s="261"/>
      <c r="U40" s="258"/>
      <c r="V40" s="261"/>
      <c r="W40" s="261"/>
      <c r="X40" s="258"/>
      <c r="Y40" s="261"/>
      <c r="Z40" s="261"/>
      <c r="AA40" s="258"/>
    </row>
    <row r="41" spans="2:27" ht="15" thickBot="1" x14ac:dyDescent="0.4">
      <c r="B41" s="224">
        <v>6</v>
      </c>
      <c r="C41" s="448" t="s">
        <v>290</v>
      </c>
      <c r="D41" s="257">
        <v>1502832</v>
      </c>
      <c r="E41" s="257">
        <v>1503248</v>
      </c>
      <c r="F41" s="258">
        <v>3006080</v>
      </c>
      <c r="G41" s="257">
        <v>1557697</v>
      </c>
      <c r="H41" s="257">
        <v>1543770</v>
      </c>
      <c r="I41" s="258">
        <v>3101466</v>
      </c>
      <c r="J41" s="257">
        <v>1604144</v>
      </c>
      <c r="K41" s="257">
        <v>1601904</v>
      </c>
      <c r="L41" s="258">
        <v>3206048</v>
      </c>
      <c r="M41" s="257">
        <v>1656622</v>
      </c>
      <c r="N41" s="257">
        <v>1654202</v>
      </c>
      <c r="O41" s="258">
        <v>3310824</v>
      </c>
      <c r="P41" s="257"/>
      <c r="Q41" s="257"/>
      <c r="R41" s="258"/>
      <c r="S41" s="257"/>
      <c r="T41" s="257"/>
      <c r="U41" s="258"/>
      <c r="V41" s="257"/>
      <c r="W41" s="257"/>
      <c r="X41" s="258"/>
      <c r="Y41" s="257"/>
      <c r="Z41" s="257"/>
      <c r="AA41" s="258"/>
    </row>
    <row r="42" spans="2:27" ht="15" thickBot="1" x14ac:dyDescent="0.4">
      <c r="B42" s="224">
        <v>7</v>
      </c>
      <c r="C42" s="449"/>
      <c r="D42" s="257">
        <v>1444272</v>
      </c>
      <c r="E42" s="257">
        <v>1444912</v>
      </c>
      <c r="F42" s="258">
        <v>2889184</v>
      </c>
      <c r="G42" s="257">
        <v>1497280</v>
      </c>
      <c r="H42" s="257">
        <v>1485384</v>
      </c>
      <c r="I42" s="258">
        <v>2982664</v>
      </c>
      <c r="J42" s="257">
        <v>1541048</v>
      </c>
      <c r="K42" s="257">
        <v>1539056</v>
      </c>
      <c r="L42" s="258">
        <v>3080104</v>
      </c>
      <c r="M42" s="257">
        <v>1589238</v>
      </c>
      <c r="N42" s="257">
        <v>1587019</v>
      </c>
      <c r="O42" s="258">
        <v>3176257</v>
      </c>
      <c r="P42" s="257"/>
      <c r="Q42" s="257"/>
      <c r="R42" s="258"/>
      <c r="S42" s="257"/>
      <c r="T42" s="257"/>
      <c r="U42" s="258"/>
      <c r="V42" s="257"/>
      <c r="W42" s="257"/>
      <c r="X42" s="258"/>
      <c r="Y42" s="257"/>
      <c r="Z42" s="257"/>
      <c r="AA42" s="258"/>
    </row>
    <row r="43" spans="2:27" ht="15" thickBot="1" x14ac:dyDescent="0.4">
      <c r="B43" s="224">
        <v>8</v>
      </c>
      <c r="C43" s="449"/>
      <c r="D43" s="257">
        <v>1389640</v>
      </c>
      <c r="E43" s="257">
        <v>1390264</v>
      </c>
      <c r="F43" s="258">
        <v>2779904</v>
      </c>
      <c r="G43" s="257">
        <v>1440616</v>
      </c>
      <c r="H43" s="257">
        <v>1430071</v>
      </c>
      <c r="I43" s="258">
        <v>2870687</v>
      </c>
      <c r="J43" s="257">
        <v>1482104</v>
      </c>
      <c r="K43" s="257">
        <v>1480352</v>
      </c>
      <c r="L43" s="258">
        <v>2962456</v>
      </c>
      <c r="M43" s="257">
        <v>1526728</v>
      </c>
      <c r="N43" s="257">
        <v>1524755</v>
      </c>
      <c r="O43" s="258">
        <v>3051483</v>
      </c>
      <c r="P43" s="257"/>
      <c r="Q43" s="257"/>
      <c r="R43" s="258"/>
      <c r="S43" s="257"/>
      <c r="T43" s="257"/>
      <c r="U43" s="258"/>
      <c r="V43" s="257"/>
      <c r="W43" s="257"/>
      <c r="X43" s="258"/>
      <c r="Y43" s="257"/>
      <c r="Z43" s="257"/>
      <c r="AA43" s="258"/>
    </row>
    <row r="44" spans="2:27" ht="15" thickBot="1" x14ac:dyDescent="0.4">
      <c r="B44" s="224">
        <v>9</v>
      </c>
      <c r="C44" s="449"/>
      <c r="D44" s="257">
        <v>1338107</v>
      </c>
      <c r="E44" s="257">
        <v>1338486</v>
      </c>
      <c r="F44" s="258">
        <v>2676594</v>
      </c>
      <c r="G44" s="257">
        <v>1387029</v>
      </c>
      <c r="H44" s="257">
        <v>1377293</v>
      </c>
      <c r="I44" s="258">
        <v>2764322</v>
      </c>
      <c r="J44" s="257">
        <v>1426544</v>
      </c>
      <c r="K44" s="257">
        <v>1424971</v>
      </c>
      <c r="L44" s="258">
        <v>2851515</v>
      </c>
      <c r="M44" s="257">
        <v>1468332</v>
      </c>
      <c r="N44" s="257">
        <v>1466596</v>
      </c>
      <c r="O44" s="258">
        <v>2934929</v>
      </c>
      <c r="P44" s="257"/>
      <c r="Q44" s="257"/>
      <c r="R44" s="258"/>
      <c r="S44" s="257"/>
      <c r="T44" s="257"/>
      <c r="U44" s="258"/>
      <c r="V44" s="257"/>
      <c r="W44" s="257"/>
      <c r="X44" s="258"/>
      <c r="Y44" s="257"/>
      <c r="Z44" s="257"/>
      <c r="AA44" s="258"/>
    </row>
    <row r="45" spans="2:27" ht="15" thickBot="1" x14ac:dyDescent="0.4">
      <c r="B45" s="224">
        <v>10</v>
      </c>
      <c r="C45" s="449"/>
      <c r="D45" s="257">
        <v>1290466</v>
      </c>
      <c r="E45" s="257">
        <v>1290589</v>
      </c>
      <c r="F45" s="258">
        <v>2581054</v>
      </c>
      <c r="G45" s="257">
        <v>1336895</v>
      </c>
      <c r="H45" s="257">
        <v>1327511</v>
      </c>
      <c r="I45" s="258">
        <v>2664406</v>
      </c>
      <c r="J45" s="257">
        <v>1374966</v>
      </c>
      <c r="K45" s="257">
        <v>1373718</v>
      </c>
      <c r="L45" s="258">
        <v>2748685</v>
      </c>
      <c r="M45" s="257">
        <v>1413288</v>
      </c>
      <c r="N45" s="257">
        <v>1411730</v>
      </c>
      <c r="O45" s="258">
        <v>2825019</v>
      </c>
      <c r="P45" s="257"/>
      <c r="Q45" s="257"/>
      <c r="R45" s="258"/>
      <c r="S45" s="257"/>
      <c r="T45" s="257"/>
      <c r="U45" s="258"/>
      <c r="V45" s="257"/>
      <c r="W45" s="257"/>
      <c r="X45" s="258"/>
      <c r="Y45" s="257"/>
      <c r="Z45" s="257"/>
      <c r="AA45" s="258"/>
    </row>
    <row r="46" spans="2:27" ht="15" thickBot="1" x14ac:dyDescent="0.4">
      <c r="B46" s="224">
        <v>11</v>
      </c>
      <c r="C46" s="476"/>
      <c r="D46" s="257">
        <v>1247507</v>
      </c>
      <c r="E46" s="257">
        <v>1247581</v>
      </c>
      <c r="F46" s="258">
        <v>2495088</v>
      </c>
      <c r="G46" s="257">
        <v>1290588</v>
      </c>
      <c r="H46" s="257">
        <v>1281187</v>
      </c>
      <c r="I46" s="258">
        <v>2571775</v>
      </c>
      <c r="J46" s="257">
        <v>1327970</v>
      </c>
      <c r="K46" s="257">
        <v>1327398</v>
      </c>
      <c r="L46" s="258">
        <v>2655368</v>
      </c>
      <c r="M46" s="257">
        <v>1362190</v>
      </c>
      <c r="N46" s="257">
        <v>1360954</v>
      </c>
      <c r="O46" s="258">
        <v>2723144</v>
      </c>
      <c r="P46" s="257"/>
      <c r="Q46" s="257"/>
      <c r="R46" s="258"/>
      <c r="S46" s="257"/>
      <c r="T46" s="257"/>
      <c r="U46" s="258"/>
      <c r="V46" s="257"/>
      <c r="W46" s="257"/>
      <c r="X46" s="258"/>
      <c r="Y46" s="257"/>
      <c r="Z46" s="257"/>
      <c r="AA46" s="258"/>
    </row>
    <row r="47" spans="2:27" ht="15" thickBot="1" x14ac:dyDescent="0.4">
      <c r="B47" s="259" t="s">
        <v>291</v>
      </c>
      <c r="C47" s="260" t="s">
        <v>292</v>
      </c>
      <c r="D47" s="261">
        <v>8212824</v>
      </c>
      <c r="E47" s="261">
        <v>8215080</v>
      </c>
      <c r="F47" s="258">
        <v>16427904</v>
      </c>
      <c r="G47" s="261">
        <v>8510105</v>
      </c>
      <c r="H47" s="261">
        <v>8445215</v>
      </c>
      <c r="I47" s="258">
        <v>16955319</v>
      </c>
      <c r="J47" s="261">
        <v>8756776</v>
      </c>
      <c r="K47" s="261">
        <v>8747400</v>
      </c>
      <c r="L47" s="258">
        <v>17504176</v>
      </c>
      <c r="M47" s="261">
        <v>9016399</v>
      </c>
      <c r="N47" s="261">
        <v>9005256</v>
      </c>
      <c r="O47" s="258">
        <v>18021655</v>
      </c>
      <c r="P47" s="261"/>
      <c r="Q47" s="261"/>
      <c r="R47" s="258"/>
      <c r="S47" s="261"/>
      <c r="T47" s="261"/>
      <c r="U47" s="258"/>
      <c r="V47" s="261"/>
      <c r="W47" s="261"/>
      <c r="X47" s="258"/>
      <c r="Y47" s="261"/>
      <c r="Z47" s="261"/>
      <c r="AA47" s="258"/>
    </row>
    <row r="48" spans="2:27" ht="23.5" thickBot="1" x14ac:dyDescent="0.4">
      <c r="B48" s="259" t="s">
        <v>257</v>
      </c>
      <c r="C48" s="260" t="s">
        <v>293</v>
      </c>
      <c r="D48" s="261">
        <v>1247507</v>
      </c>
      <c r="E48" s="261">
        <v>1247581</v>
      </c>
      <c r="F48" s="258">
        <v>2495088</v>
      </c>
      <c r="G48" s="261">
        <v>1290588</v>
      </c>
      <c r="H48" s="261">
        <v>1281187</v>
      </c>
      <c r="I48" s="258">
        <v>2571775</v>
      </c>
      <c r="J48" s="261">
        <v>1327970</v>
      </c>
      <c r="K48" s="261">
        <v>1327398</v>
      </c>
      <c r="L48" s="258">
        <v>2655368</v>
      </c>
      <c r="M48" s="261">
        <v>1362190</v>
      </c>
      <c r="N48" s="261">
        <v>1360954</v>
      </c>
      <c r="O48" s="258">
        <v>2723144</v>
      </c>
      <c r="P48" s="261"/>
      <c r="Q48" s="261"/>
      <c r="R48" s="258"/>
      <c r="S48" s="261"/>
      <c r="T48" s="261"/>
      <c r="U48" s="258"/>
      <c r="V48" s="261"/>
      <c r="W48" s="261"/>
      <c r="X48" s="258"/>
      <c r="Y48" s="261"/>
      <c r="Z48" s="261"/>
      <c r="AA48" s="258"/>
    </row>
    <row r="49" spans="2:27" ht="23.5" thickBot="1" x14ac:dyDescent="0.4">
      <c r="B49" s="19" t="s">
        <v>258</v>
      </c>
      <c r="C49" s="3" t="s">
        <v>294</v>
      </c>
      <c r="D49" s="257">
        <v>1200299</v>
      </c>
      <c r="E49" s="257">
        <v>1199509</v>
      </c>
      <c r="F49" s="258">
        <v>2399808</v>
      </c>
      <c r="G49" s="257">
        <v>1242180</v>
      </c>
      <c r="H49" s="257">
        <v>1232788</v>
      </c>
      <c r="I49" s="258">
        <v>2474967</v>
      </c>
      <c r="J49" s="257">
        <v>1277954</v>
      </c>
      <c r="K49" s="257">
        <v>1277062</v>
      </c>
      <c r="L49" s="258">
        <v>2555016</v>
      </c>
      <c r="M49" s="257">
        <v>1315630</v>
      </c>
      <c r="N49" s="257">
        <v>1315064</v>
      </c>
      <c r="O49" s="258">
        <v>2630694</v>
      </c>
      <c r="P49" s="257"/>
      <c r="Q49" s="257"/>
      <c r="R49" s="258"/>
      <c r="S49" s="257"/>
      <c r="T49" s="257"/>
      <c r="U49" s="258"/>
      <c r="V49" s="257"/>
      <c r="W49" s="257"/>
      <c r="X49" s="258"/>
      <c r="Y49" s="257"/>
      <c r="Z49" s="257"/>
      <c r="AA49" s="258"/>
    </row>
    <row r="50" spans="2:27" ht="23.5" thickBot="1" x14ac:dyDescent="0.4">
      <c r="B50" s="28" t="s">
        <v>259</v>
      </c>
      <c r="C50" s="3" t="s">
        <v>295</v>
      </c>
      <c r="D50" s="257">
        <v>1144771</v>
      </c>
      <c r="E50" s="257">
        <v>1141901</v>
      </c>
      <c r="F50" s="258">
        <v>2286672</v>
      </c>
      <c r="G50" s="257">
        <v>1188893</v>
      </c>
      <c r="H50" s="257">
        <v>1179779</v>
      </c>
      <c r="I50" s="258">
        <v>2368672</v>
      </c>
      <c r="J50" s="257">
        <v>1221418</v>
      </c>
      <c r="K50" s="257">
        <v>1218638</v>
      </c>
      <c r="L50" s="258">
        <v>2440056</v>
      </c>
      <c r="M50" s="257">
        <v>1266079</v>
      </c>
      <c r="N50" s="257">
        <v>1265196</v>
      </c>
      <c r="O50" s="258">
        <v>2531274</v>
      </c>
      <c r="P50" s="257"/>
      <c r="Q50" s="257"/>
      <c r="R50" s="258"/>
      <c r="S50" s="257"/>
      <c r="T50" s="257"/>
      <c r="U50" s="258"/>
      <c r="V50" s="257"/>
      <c r="W50" s="257"/>
      <c r="X50" s="258"/>
      <c r="Y50" s="257"/>
      <c r="Z50" s="257"/>
      <c r="AA50" s="258"/>
    </row>
    <row r="51" spans="2:27" ht="23.5" thickBot="1" x14ac:dyDescent="0.4">
      <c r="B51" s="259" t="s">
        <v>296</v>
      </c>
      <c r="C51" s="260" t="s">
        <v>297</v>
      </c>
      <c r="D51" s="261">
        <v>2345070</v>
      </c>
      <c r="E51" s="261">
        <v>2341410</v>
      </c>
      <c r="F51" s="258">
        <v>4686480</v>
      </c>
      <c r="G51" s="261">
        <v>2431073</v>
      </c>
      <c r="H51" s="261">
        <v>2412567</v>
      </c>
      <c r="I51" s="258">
        <v>4843640</v>
      </c>
      <c r="J51" s="261">
        <v>2499371</v>
      </c>
      <c r="K51" s="261">
        <v>2495701</v>
      </c>
      <c r="L51" s="258">
        <v>4995072</v>
      </c>
      <c r="M51" s="261">
        <v>2581709</v>
      </c>
      <c r="N51" s="261">
        <v>2580260</v>
      </c>
      <c r="O51" s="258">
        <v>5161969</v>
      </c>
      <c r="P51" s="261"/>
      <c r="Q51" s="261"/>
      <c r="R51" s="258"/>
      <c r="S51" s="261"/>
      <c r="T51" s="261"/>
      <c r="U51" s="258"/>
      <c r="V51" s="261"/>
      <c r="W51" s="261"/>
      <c r="X51" s="258"/>
      <c r="Y51" s="261"/>
      <c r="Z51" s="261"/>
      <c r="AA51" s="258"/>
    </row>
    <row r="52" spans="2:27" ht="23.5" thickBot="1" x14ac:dyDescent="0.4">
      <c r="B52" s="262" t="s">
        <v>260</v>
      </c>
      <c r="C52" s="260" t="s">
        <v>298</v>
      </c>
      <c r="D52" s="261">
        <v>1084957</v>
      </c>
      <c r="E52" s="261">
        <v>1079421</v>
      </c>
      <c r="F52" s="258">
        <v>2164378</v>
      </c>
      <c r="G52" s="261">
        <v>1133205</v>
      </c>
      <c r="H52" s="261">
        <v>1124620</v>
      </c>
      <c r="I52" s="258">
        <v>2257825</v>
      </c>
      <c r="J52" s="261">
        <v>1161693</v>
      </c>
      <c r="K52" s="261">
        <v>1156182</v>
      </c>
      <c r="L52" s="258">
        <v>2317875</v>
      </c>
      <c r="M52" s="261">
        <v>1210068</v>
      </c>
      <c r="N52" s="261">
        <v>1207315</v>
      </c>
      <c r="O52" s="258">
        <v>2417383</v>
      </c>
      <c r="P52" s="261"/>
      <c r="Q52" s="261"/>
      <c r="R52" s="258"/>
      <c r="S52" s="261"/>
      <c r="T52" s="261"/>
      <c r="U52" s="258"/>
      <c r="V52" s="261"/>
      <c r="W52" s="261"/>
      <c r="X52" s="258"/>
      <c r="Y52" s="261"/>
      <c r="Z52" s="261"/>
      <c r="AA52" s="258"/>
    </row>
    <row r="53" spans="2:27" ht="15" thickBot="1" x14ac:dyDescent="0.4">
      <c r="B53" s="224">
        <v>14</v>
      </c>
      <c r="C53" s="448" t="s">
        <v>299</v>
      </c>
      <c r="D53" s="257">
        <v>1084957</v>
      </c>
      <c r="E53" s="257">
        <v>1079421</v>
      </c>
      <c r="F53" s="258">
        <v>2164378</v>
      </c>
      <c r="G53" s="257">
        <v>1133205</v>
      </c>
      <c r="H53" s="257">
        <v>1124620</v>
      </c>
      <c r="I53" s="258">
        <v>2257825</v>
      </c>
      <c r="J53" s="257">
        <v>1161693</v>
      </c>
      <c r="K53" s="257">
        <v>1156182</v>
      </c>
      <c r="L53" s="258">
        <v>2317875</v>
      </c>
      <c r="M53" s="257">
        <v>1210068</v>
      </c>
      <c r="N53" s="257">
        <v>1207315</v>
      </c>
      <c r="O53" s="258">
        <v>2417383</v>
      </c>
      <c r="P53" s="257"/>
      <c r="Q53" s="257"/>
      <c r="R53" s="258"/>
      <c r="S53" s="257"/>
      <c r="T53" s="257"/>
      <c r="U53" s="258"/>
      <c r="V53" s="257"/>
      <c r="W53" s="257"/>
      <c r="X53" s="258"/>
      <c r="Y53" s="257"/>
      <c r="Z53" s="257"/>
      <c r="AA53" s="258"/>
    </row>
    <row r="54" spans="2:27" ht="15" thickBot="1" x14ac:dyDescent="0.4">
      <c r="B54" s="224">
        <v>15</v>
      </c>
      <c r="C54" s="449"/>
      <c r="D54" s="257">
        <v>1028666</v>
      </c>
      <c r="E54" s="257">
        <v>1020542</v>
      </c>
      <c r="F54" s="258">
        <v>2049208</v>
      </c>
      <c r="G54" s="257">
        <v>1080593</v>
      </c>
      <c r="H54" s="257">
        <v>1072227</v>
      </c>
      <c r="I54" s="258">
        <v>2152820</v>
      </c>
      <c r="J54" s="257">
        <v>1105410</v>
      </c>
      <c r="K54" s="257">
        <v>1097374</v>
      </c>
      <c r="L54" s="258">
        <v>2202784</v>
      </c>
      <c r="M54" s="257">
        <v>1150898</v>
      </c>
      <c r="N54" s="257">
        <v>1145439</v>
      </c>
      <c r="O54" s="258">
        <v>2296337</v>
      </c>
      <c r="P54" s="257"/>
      <c r="Q54" s="257"/>
      <c r="R54" s="258"/>
      <c r="S54" s="257"/>
      <c r="T54" s="257"/>
      <c r="U54" s="258"/>
      <c r="V54" s="257"/>
      <c r="W54" s="257"/>
      <c r="X54" s="258"/>
      <c r="Y54" s="257"/>
      <c r="Z54" s="257"/>
      <c r="AA54" s="258"/>
    </row>
    <row r="55" spans="2:27" ht="15" thickBot="1" x14ac:dyDescent="0.4">
      <c r="B55" s="224">
        <v>16</v>
      </c>
      <c r="C55" s="449"/>
      <c r="D55" s="257">
        <v>973982</v>
      </c>
      <c r="E55" s="257">
        <v>962776</v>
      </c>
      <c r="F55" s="258">
        <v>1936758</v>
      </c>
      <c r="G55" s="257">
        <v>1030234</v>
      </c>
      <c r="H55" s="257">
        <v>1021523</v>
      </c>
      <c r="I55" s="258">
        <v>2051757</v>
      </c>
      <c r="J55" s="257">
        <v>1051000</v>
      </c>
      <c r="K55" s="257">
        <v>1040141</v>
      </c>
      <c r="L55" s="258">
        <v>2091141</v>
      </c>
      <c r="M55" s="257">
        <v>1095138</v>
      </c>
      <c r="N55" s="257">
        <v>1087177</v>
      </c>
      <c r="O55" s="258">
        <v>2182315</v>
      </c>
      <c r="P55" s="257"/>
      <c r="Q55" s="257"/>
      <c r="R55" s="258"/>
      <c r="S55" s="257"/>
      <c r="T55" s="257"/>
      <c r="U55" s="258"/>
      <c r="V55" s="257"/>
      <c r="W55" s="257"/>
      <c r="X55" s="258"/>
      <c r="Y55" s="257"/>
      <c r="Z55" s="257"/>
      <c r="AA55" s="258"/>
    </row>
    <row r="56" spans="2:27" ht="15" thickBot="1" x14ac:dyDescent="0.4">
      <c r="B56" s="224">
        <v>17</v>
      </c>
      <c r="C56" s="476"/>
      <c r="D56" s="257">
        <v>925510</v>
      </c>
      <c r="E56" s="257">
        <v>913664</v>
      </c>
      <c r="F56" s="258">
        <v>1839174</v>
      </c>
      <c r="G56" s="257">
        <v>982201</v>
      </c>
      <c r="H56" s="257">
        <v>974661</v>
      </c>
      <c r="I56" s="258">
        <v>1956861</v>
      </c>
      <c r="J56" s="257">
        <v>1001696</v>
      </c>
      <c r="K56" s="257">
        <v>989925</v>
      </c>
      <c r="L56" s="258">
        <v>1991621</v>
      </c>
      <c r="M56" s="257">
        <v>1041234</v>
      </c>
      <c r="N56" s="257">
        <v>1030476</v>
      </c>
      <c r="O56" s="258">
        <v>2071710</v>
      </c>
      <c r="P56" s="257"/>
      <c r="Q56" s="257"/>
      <c r="R56" s="258"/>
      <c r="S56" s="257"/>
      <c r="T56" s="257"/>
      <c r="U56" s="258"/>
      <c r="V56" s="257"/>
      <c r="W56" s="257"/>
      <c r="X56" s="258"/>
      <c r="Y56" s="257"/>
      <c r="Z56" s="257"/>
      <c r="AA56" s="258"/>
    </row>
    <row r="57" spans="2:27" ht="15" thickBot="1" x14ac:dyDescent="0.4">
      <c r="B57" s="262" t="s">
        <v>263</v>
      </c>
      <c r="C57" s="260" t="s">
        <v>300</v>
      </c>
      <c r="D57" s="261">
        <v>925510</v>
      </c>
      <c r="E57" s="261">
        <v>913664</v>
      </c>
      <c r="F57" s="258">
        <v>1839174</v>
      </c>
      <c r="G57" s="261">
        <v>982201</v>
      </c>
      <c r="H57" s="261">
        <v>974661</v>
      </c>
      <c r="I57" s="258">
        <v>1956861</v>
      </c>
      <c r="J57" s="261">
        <v>1001696</v>
      </c>
      <c r="K57" s="261">
        <v>989925</v>
      </c>
      <c r="L57" s="258">
        <v>1991621</v>
      </c>
      <c r="M57" s="261">
        <v>1041234</v>
      </c>
      <c r="N57" s="261">
        <v>1030476</v>
      </c>
      <c r="O57" s="258">
        <v>2071710</v>
      </c>
      <c r="P57" s="261"/>
      <c r="Q57" s="261"/>
      <c r="R57" s="258"/>
      <c r="S57" s="261"/>
      <c r="T57" s="261"/>
      <c r="U57" s="258"/>
      <c r="V57" s="261"/>
      <c r="W57" s="261"/>
      <c r="X57" s="258"/>
      <c r="Y57" s="261"/>
      <c r="Z57" s="261"/>
      <c r="AA57" s="258"/>
    </row>
    <row r="58" spans="2:27" ht="23.5" thickBot="1" x14ac:dyDescent="0.4">
      <c r="B58" s="262" t="s">
        <v>264</v>
      </c>
      <c r="C58" s="263" t="s">
        <v>301</v>
      </c>
      <c r="D58" s="261">
        <v>886214</v>
      </c>
      <c r="E58" s="261">
        <v>877560</v>
      </c>
      <c r="F58" s="258">
        <v>1763774</v>
      </c>
      <c r="G58" s="261">
        <v>937170</v>
      </c>
      <c r="H58" s="261">
        <v>933176</v>
      </c>
      <c r="I58" s="258">
        <v>1870346</v>
      </c>
      <c r="J58" s="261">
        <v>959696</v>
      </c>
      <c r="K58" s="261">
        <v>950037</v>
      </c>
      <c r="L58" s="258">
        <v>1909733</v>
      </c>
      <c r="M58" s="261">
        <v>992388</v>
      </c>
      <c r="N58" s="261">
        <v>980726</v>
      </c>
      <c r="O58" s="258">
        <v>1973114</v>
      </c>
      <c r="P58" s="261"/>
      <c r="Q58" s="261"/>
      <c r="R58" s="258"/>
      <c r="S58" s="261"/>
      <c r="T58" s="261"/>
      <c r="U58" s="258"/>
      <c r="V58" s="261"/>
      <c r="W58" s="261"/>
      <c r="X58" s="258"/>
      <c r="Y58" s="261"/>
      <c r="Z58" s="261"/>
      <c r="AA58" s="258"/>
    </row>
    <row r="59" spans="2:27" ht="15" thickBot="1" x14ac:dyDescent="0.4">
      <c r="B59" s="224">
        <v>18</v>
      </c>
      <c r="C59" s="448" t="s">
        <v>302</v>
      </c>
      <c r="D59" s="257">
        <v>886214</v>
      </c>
      <c r="E59" s="257">
        <v>877560</v>
      </c>
      <c r="F59" s="258">
        <v>1763774</v>
      </c>
      <c r="G59" s="257">
        <v>937170</v>
      </c>
      <c r="H59" s="257">
        <v>933176</v>
      </c>
      <c r="I59" s="258">
        <v>1870346</v>
      </c>
      <c r="J59" s="257">
        <v>959696</v>
      </c>
      <c r="K59" s="257">
        <v>950037</v>
      </c>
      <c r="L59" s="258">
        <v>1909733</v>
      </c>
      <c r="M59" s="257">
        <v>992388</v>
      </c>
      <c r="N59" s="257">
        <v>980726</v>
      </c>
      <c r="O59" s="258">
        <v>1973114</v>
      </c>
      <c r="P59" s="257"/>
      <c r="Q59" s="257"/>
      <c r="R59" s="258"/>
      <c r="S59" s="257"/>
      <c r="T59" s="257"/>
      <c r="U59" s="258"/>
      <c r="V59" s="257"/>
      <c r="W59" s="257"/>
      <c r="X59" s="258"/>
      <c r="Y59" s="257"/>
      <c r="Z59" s="257"/>
      <c r="AA59" s="258"/>
    </row>
    <row r="60" spans="2:27" ht="15" thickBot="1" x14ac:dyDescent="0.4">
      <c r="B60" s="224">
        <v>18</v>
      </c>
      <c r="C60" s="449"/>
      <c r="D60" s="257">
        <v>886214</v>
      </c>
      <c r="E60" s="257">
        <v>877560</v>
      </c>
      <c r="F60" s="258">
        <v>1763774</v>
      </c>
      <c r="G60" s="257">
        <v>937170</v>
      </c>
      <c r="H60" s="257">
        <v>933176</v>
      </c>
      <c r="I60" s="258">
        <v>1870346</v>
      </c>
      <c r="J60" s="257">
        <v>959696</v>
      </c>
      <c r="K60" s="257">
        <v>950037</v>
      </c>
      <c r="L60" s="258">
        <v>1909733</v>
      </c>
      <c r="M60" s="257">
        <v>992388</v>
      </c>
      <c r="N60" s="257">
        <v>980726</v>
      </c>
      <c r="O60" s="258">
        <v>1973114</v>
      </c>
      <c r="P60" s="257"/>
      <c r="Q60" s="257"/>
      <c r="R60" s="258"/>
      <c r="S60" s="257"/>
      <c r="T60" s="257"/>
      <c r="U60" s="258"/>
      <c r="V60" s="257"/>
      <c r="W60" s="257"/>
      <c r="X60" s="258"/>
      <c r="Y60" s="257"/>
      <c r="Z60" s="257"/>
      <c r="AA60" s="258"/>
    </row>
    <row r="61" spans="2:27" ht="15" thickBot="1" x14ac:dyDescent="0.4">
      <c r="B61" s="224">
        <v>19</v>
      </c>
      <c r="C61" s="449"/>
      <c r="D61" s="257">
        <v>853627</v>
      </c>
      <c r="E61" s="257">
        <v>850458</v>
      </c>
      <c r="F61" s="258">
        <v>1704085</v>
      </c>
      <c r="G61" s="257">
        <v>895066</v>
      </c>
      <c r="H61" s="257">
        <v>895916</v>
      </c>
      <c r="I61" s="258">
        <v>1790982</v>
      </c>
      <c r="J61" s="257">
        <v>923198</v>
      </c>
      <c r="K61" s="257">
        <v>917523</v>
      </c>
      <c r="L61" s="258">
        <v>1840722</v>
      </c>
      <c r="M61" s="257">
        <v>950778</v>
      </c>
      <c r="N61" s="257">
        <v>941209</v>
      </c>
      <c r="O61" s="258">
        <v>1891987</v>
      </c>
      <c r="P61" s="257"/>
      <c r="Q61" s="257"/>
      <c r="R61" s="258"/>
      <c r="S61" s="257"/>
      <c r="T61" s="257"/>
      <c r="U61" s="258"/>
      <c r="V61" s="257"/>
      <c r="W61" s="257"/>
      <c r="X61" s="258"/>
      <c r="Y61" s="257"/>
      <c r="Z61" s="257"/>
      <c r="AA61" s="258"/>
    </row>
    <row r="62" spans="2:27" ht="15" thickBot="1" x14ac:dyDescent="0.4">
      <c r="B62" s="224">
        <v>20</v>
      </c>
      <c r="C62" s="449"/>
      <c r="D62" s="257">
        <v>821816</v>
      </c>
      <c r="E62" s="257">
        <v>823798</v>
      </c>
      <c r="F62" s="258">
        <v>1645614</v>
      </c>
      <c r="G62" s="257">
        <v>854463</v>
      </c>
      <c r="H62" s="257">
        <v>859886</v>
      </c>
      <c r="I62" s="258">
        <v>1714349</v>
      </c>
      <c r="J62" s="257">
        <v>887771</v>
      </c>
      <c r="K62" s="257">
        <v>885843</v>
      </c>
      <c r="L62" s="258">
        <v>1773614</v>
      </c>
      <c r="M62" s="257">
        <v>914620</v>
      </c>
      <c r="N62" s="257">
        <v>908997</v>
      </c>
      <c r="O62" s="258">
        <v>1823617</v>
      </c>
      <c r="P62" s="257"/>
      <c r="Q62" s="257"/>
      <c r="R62" s="258"/>
      <c r="S62" s="257"/>
      <c r="T62" s="257"/>
      <c r="U62" s="258"/>
      <c r="V62" s="257"/>
      <c r="W62" s="257"/>
      <c r="X62" s="258"/>
      <c r="Y62" s="257"/>
      <c r="Z62" s="257"/>
      <c r="AA62" s="258"/>
    </row>
    <row r="63" spans="2:27" ht="15" thickBot="1" x14ac:dyDescent="0.4">
      <c r="B63" s="224">
        <v>21</v>
      </c>
      <c r="C63" s="449"/>
      <c r="D63" s="257">
        <v>791366</v>
      </c>
      <c r="E63" s="257">
        <v>799056</v>
      </c>
      <c r="F63" s="258">
        <v>1590422</v>
      </c>
      <c r="G63" s="257">
        <v>814836</v>
      </c>
      <c r="H63" s="257">
        <v>825316</v>
      </c>
      <c r="I63" s="258">
        <v>1640151</v>
      </c>
      <c r="J63" s="257">
        <v>853782</v>
      </c>
      <c r="K63" s="257">
        <v>855973</v>
      </c>
      <c r="L63" s="258">
        <v>1709755</v>
      </c>
      <c r="M63" s="257">
        <v>879522</v>
      </c>
      <c r="N63" s="257">
        <v>877612</v>
      </c>
      <c r="O63" s="258">
        <v>1757134</v>
      </c>
      <c r="P63" s="257"/>
      <c r="Q63" s="257"/>
      <c r="R63" s="258"/>
      <c r="S63" s="257"/>
      <c r="T63" s="257"/>
      <c r="U63" s="258"/>
      <c r="V63" s="257"/>
      <c r="W63" s="257"/>
      <c r="X63" s="258"/>
      <c r="Y63" s="257"/>
      <c r="Z63" s="257"/>
      <c r="AA63" s="258"/>
    </row>
    <row r="64" spans="2:27" ht="15" thickBot="1" x14ac:dyDescent="0.4">
      <c r="B64" s="224">
        <v>22</v>
      </c>
      <c r="C64" s="449"/>
      <c r="D64" s="257">
        <v>764102</v>
      </c>
      <c r="E64" s="257">
        <v>774920</v>
      </c>
      <c r="F64" s="258">
        <v>1539022</v>
      </c>
      <c r="G64" s="257">
        <v>781062</v>
      </c>
      <c r="H64" s="257">
        <v>793818</v>
      </c>
      <c r="I64" s="258">
        <v>1574880</v>
      </c>
      <c r="J64" s="257">
        <v>822982</v>
      </c>
      <c r="K64" s="257">
        <v>827861</v>
      </c>
      <c r="L64" s="258">
        <v>1650843</v>
      </c>
      <c r="M64" s="257">
        <v>845849</v>
      </c>
      <c r="N64" s="257">
        <v>848019</v>
      </c>
      <c r="O64" s="258">
        <v>1693868</v>
      </c>
      <c r="P64" s="257"/>
      <c r="Q64" s="257"/>
      <c r="R64" s="258"/>
      <c r="S64" s="257"/>
      <c r="T64" s="257"/>
      <c r="U64" s="258"/>
      <c r="V64" s="257"/>
      <c r="W64" s="257"/>
      <c r="X64" s="258"/>
      <c r="Y64" s="257"/>
      <c r="Z64" s="257"/>
      <c r="AA64" s="258"/>
    </row>
    <row r="65" spans="2:27" ht="15" thickBot="1" x14ac:dyDescent="0.4">
      <c r="B65" s="224">
        <v>23</v>
      </c>
      <c r="C65" s="449"/>
      <c r="D65" s="257">
        <v>740142</v>
      </c>
      <c r="E65" s="257">
        <v>749800</v>
      </c>
      <c r="F65" s="258">
        <v>1489942</v>
      </c>
      <c r="G65" s="257">
        <v>755170</v>
      </c>
      <c r="H65" s="257">
        <v>765777</v>
      </c>
      <c r="I65" s="258">
        <v>1520947</v>
      </c>
      <c r="J65" s="257">
        <v>795630</v>
      </c>
      <c r="K65" s="257">
        <v>800717</v>
      </c>
      <c r="L65" s="258">
        <v>1596347</v>
      </c>
      <c r="M65" s="257">
        <v>815335</v>
      </c>
      <c r="N65" s="257">
        <v>820168</v>
      </c>
      <c r="O65" s="258">
        <v>1635503</v>
      </c>
      <c r="P65" s="257"/>
      <c r="Q65" s="257"/>
      <c r="R65" s="258"/>
      <c r="S65" s="257"/>
      <c r="T65" s="257"/>
      <c r="U65" s="258"/>
      <c r="V65" s="257"/>
      <c r="W65" s="257"/>
      <c r="X65" s="258"/>
      <c r="Y65" s="257"/>
      <c r="Z65" s="257"/>
      <c r="AA65" s="258"/>
    </row>
    <row r="66" spans="2:27" ht="15" thickBot="1" x14ac:dyDescent="0.4">
      <c r="B66" s="224">
        <v>24</v>
      </c>
      <c r="C66" s="476"/>
      <c r="D66" s="257">
        <v>718573</v>
      </c>
      <c r="E66" s="257">
        <v>724426</v>
      </c>
      <c r="F66" s="258">
        <v>1442998</v>
      </c>
      <c r="G66" s="257">
        <v>734680</v>
      </c>
      <c r="H66" s="257">
        <v>740426</v>
      </c>
      <c r="I66" s="258">
        <v>1475106</v>
      </c>
      <c r="J66" s="257">
        <v>770834</v>
      </c>
      <c r="K66" s="257">
        <v>774606</v>
      </c>
      <c r="L66" s="258">
        <v>1545440</v>
      </c>
      <c r="M66" s="257">
        <v>788237</v>
      </c>
      <c r="N66" s="257">
        <v>793276</v>
      </c>
      <c r="O66" s="258">
        <v>1581514</v>
      </c>
      <c r="P66" s="257"/>
      <c r="Q66" s="257"/>
      <c r="R66" s="258"/>
      <c r="S66" s="257"/>
      <c r="T66" s="257"/>
      <c r="U66" s="258"/>
      <c r="V66" s="257"/>
      <c r="W66" s="257"/>
      <c r="X66" s="258"/>
      <c r="Y66" s="257"/>
      <c r="Z66" s="257"/>
      <c r="AA66" s="258"/>
    </row>
  </sheetData>
  <mergeCells count="21">
    <mergeCell ref="C41:C46"/>
    <mergeCell ref="C53:C56"/>
    <mergeCell ref="C59:C66"/>
    <mergeCell ref="B32:AA32"/>
    <mergeCell ref="B1:D1"/>
    <mergeCell ref="E1:G1"/>
    <mergeCell ref="H1:J1"/>
    <mergeCell ref="L1:M1"/>
    <mergeCell ref="O1:P1"/>
    <mergeCell ref="R1:S1"/>
    <mergeCell ref="M33:O33"/>
    <mergeCell ref="P33:R33"/>
    <mergeCell ref="S33:U33"/>
    <mergeCell ref="V33:X33"/>
    <mergeCell ref="Y33:AA33"/>
    <mergeCell ref="C35:C37"/>
    <mergeCell ref="B33:B34"/>
    <mergeCell ref="C33:C34"/>
    <mergeCell ref="D33:F33"/>
    <mergeCell ref="G33:I33"/>
    <mergeCell ref="J33:L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24"/>
  <sheetViews>
    <sheetView topLeftCell="G1" workbookViewId="0">
      <selection activeCell="M9" sqref="M9"/>
    </sheetView>
  </sheetViews>
  <sheetFormatPr baseColWidth="10" defaultColWidth="11.453125" defaultRowHeight="15.5" x14ac:dyDescent="0.35"/>
  <cols>
    <col min="1" max="1" width="11.453125" style="65"/>
    <col min="2" max="2" width="16.08984375" style="65" customWidth="1"/>
    <col min="3" max="3" width="21.1796875" style="65" customWidth="1"/>
    <col min="4" max="15" width="16.453125" style="65" customWidth="1"/>
    <col min="16" max="16" width="12.81640625" style="65" bestFit="1" customWidth="1"/>
    <col min="17" max="20" width="12.54296875" style="65" bestFit="1" customWidth="1"/>
    <col min="21" max="21" width="11.453125" style="65" customWidth="1"/>
    <col min="22" max="25" width="12.54296875" style="65" bestFit="1" customWidth="1"/>
    <col min="26" max="16384" width="11.453125" style="65"/>
  </cols>
  <sheetData>
    <row r="2" spans="1:25" ht="16" thickBot="1" x14ac:dyDescent="0.4">
      <c r="C2" s="65" t="s">
        <v>94</v>
      </c>
    </row>
    <row r="3" spans="1:25" ht="16" thickBot="1" x14ac:dyDescent="0.4">
      <c r="C3" s="65" t="s">
        <v>95</v>
      </c>
      <c r="D3" s="65" t="s">
        <v>96</v>
      </c>
      <c r="Q3" s="66">
        <v>15871</v>
      </c>
      <c r="R3" s="67">
        <v>373342</v>
      </c>
      <c r="S3" s="66">
        <v>251699</v>
      </c>
      <c r="T3" s="66">
        <v>467481</v>
      </c>
      <c r="U3" s="66">
        <v>16809413</v>
      </c>
      <c r="V3" s="66">
        <v>5999691</v>
      </c>
      <c r="W3" s="66">
        <v>18222</v>
      </c>
      <c r="X3" s="66">
        <v>544039</v>
      </c>
      <c r="Y3" s="68">
        <v>378274</v>
      </c>
    </row>
    <row r="4" spans="1:25" ht="15" x14ac:dyDescent="0.5">
      <c r="I4" s="100"/>
    </row>
    <row r="5" spans="1:25" x14ac:dyDescent="0.35">
      <c r="C5" s="65" t="s">
        <v>97</v>
      </c>
      <c r="H5" s="65" t="s">
        <v>101</v>
      </c>
    </row>
    <row r="6" spans="1:25" x14ac:dyDescent="0.35">
      <c r="C6" s="65" t="s">
        <v>98</v>
      </c>
      <c r="H6" s="65" t="s">
        <v>103</v>
      </c>
    </row>
    <row r="7" spans="1:25" x14ac:dyDescent="0.35">
      <c r="A7" s="99" t="s">
        <v>91</v>
      </c>
      <c r="B7" s="65">
        <v>3</v>
      </c>
      <c r="C7" s="65" t="s">
        <v>99</v>
      </c>
      <c r="F7" s="65" t="s">
        <v>100</v>
      </c>
      <c r="H7" s="65" t="s">
        <v>102</v>
      </c>
    </row>
    <row r="8" spans="1:25" x14ac:dyDescent="0.35">
      <c r="A8" s="305" t="s">
        <v>88</v>
      </c>
      <c r="B8" s="305"/>
      <c r="C8" s="65" t="s">
        <v>86</v>
      </c>
      <c r="D8" s="65" t="s">
        <v>87</v>
      </c>
    </row>
    <row r="9" spans="1:25" x14ac:dyDescent="0.35">
      <c r="A9" s="306" t="s">
        <v>89</v>
      </c>
      <c r="B9" s="306"/>
      <c r="C9" s="116" t="s">
        <v>85</v>
      </c>
      <c r="D9" s="116" t="s">
        <v>67</v>
      </c>
      <c r="E9" s="116" t="s">
        <v>84</v>
      </c>
      <c r="F9" s="116" t="s">
        <v>90</v>
      </c>
      <c r="G9" s="116" t="s">
        <v>92</v>
      </c>
      <c r="H9" s="116" t="s">
        <v>93</v>
      </c>
      <c r="I9" s="116" t="s">
        <v>76</v>
      </c>
      <c r="J9" s="116" t="s">
        <v>68</v>
      </c>
      <c r="K9" s="116" t="s">
        <v>39</v>
      </c>
      <c r="L9" s="116" t="s">
        <v>40</v>
      </c>
      <c r="M9" s="116" t="s">
        <v>67</v>
      </c>
      <c r="N9" s="116" t="s">
        <v>42</v>
      </c>
      <c r="O9" s="116" t="s">
        <v>43</v>
      </c>
      <c r="P9" s="116" t="s">
        <v>44</v>
      </c>
      <c r="Q9" s="116" t="s">
        <v>45</v>
      </c>
      <c r="R9" s="116" t="s">
        <v>46</v>
      </c>
      <c r="S9" s="116" t="s">
        <v>47</v>
      </c>
      <c r="T9" s="116" t="s">
        <v>48</v>
      </c>
      <c r="U9" s="116" t="s">
        <v>49</v>
      </c>
      <c r="V9" s="116" t="s">
        <v>50</v>
      </c>
      <c r="W9" s="116" t="s">
        <v>51</v>
      </c>
      <c r="X9" s="116" t="s">
        <v>52</v>
      </c>
      <c r="Y9" s="116" t="s">
        <v>53</v>
      </c>
    </row>
    <row r="10" spans="1:25" ht="16" thickBot="1" x14ac:dyDescent="0.4">
      <c r="A10" s="307" t="s">
        <v>69</v>
      </c>
      <c r="B10" s="117" t="s">
        <v>70</v>
      </c>
      <c r="C10" s="117">
        <v>4000</v>
      </c>
      <c r="D10" s="115">
        <v>5000</v>
      </c>
      <c r="E10" s="114">
        <f>D10/C10</f>
        <v>1.25</v>
      </c>
      <c r="F10" s="114">
        <f t="shared" ref="F10:F21" si="0">1/Coefficient</f>
        <v>0.33333333333333331</v>
      </c>
      <c r="G10" s="114">
        <f>POWER(E10,F10)</f>
        <v>1.0772173450159419</v>
      </c>
      <c r="H10" s="114">
        <f>G10-1</f>
        <v>7.7217345015941907E-2</v>
      </c>
      <c r="I10" s="114">
        <f>POWER(E10,1/3)</f>
        <v>1.0772173450159419</v>
      </c>
      <c r="J10" s="114">
        <f t="shared" ref="J10:J21" si="1">I10-1</f>
        <v>7.7217345015941907E-2</v>
      </c>
      <c r="K10" s="115">
        <f>C10*(1+$J$10)</f>
        <v>4308.8693800637675</v>
      </c>
      <c r="L10" s="115">
        <f>K10*(1+$J$10)</f>
        <v>4641.5888336127791</v>
      </c>
      <c r="M10" s="480">
        <f t="shared" ref="M10:O10" si="2">L10*(1+$J$10)</f>
        <v>5000.0000000000009</v>
      </c>
      <c r="N10" s="115">
        <f t="shared" si="2"/>
        <v>5386.086725079711</v>
      </c>
      <c r="O10" s="115">
        <f t="shared" si="2"/>
        <v>5801.9860420159757</v>
      </c>
      <c r="P10" s="115">
        <f t="shared" ref="P10:Y10" si="3">O10*(1+$J$10)</f>
        <v>6250.0000000000027</v>
      </c>
      <c r="Q10" s="115">
        <f t="shared" si="3"/>
        <v>6732.6084063496401</v>
      </c>
      <c r="R10" s="115">
        <f t="shared" si="3"/>
        <v>7252.4825525199713</v>
      </c>
      <c r="S10" s="115">
        <f t="shared" si="3"/>
        <v>7812.5000000000045</v>
      </c>
      <c r="T10" s="115">
        <f t="shared" si="3"/>
        <v>8415.7605079370514</v>
      </c>
      <c r="U10" s="115">
        <f t="shared" si="3"/>
        <v>9065.6031906499647</v>
      </c>
      <c r="V10" s="115">
        <f t="shared" si="3"/>
        <v>9765.6250000000073</v>
      </c>
      <c r="W10" s="115">
        <f t="shared" si="3"/>
        <v>10519.700634921315</v>
      </c>
      <c r="X10" s="115">
        <f t="shared" si="3"/>
        <v>11332.003988312457</v>
      </c>
      <c r="Y10" s="115">
        <f t="shared" si="3"/>
        <v>12207.031250000011</v>
      </c>
    </row>
    <row r="11" spans="1:25" ht="16" thickBot="1" x14ac:dyDescent="0.4">
      <c r="A11" s="307"/>
      <c r="B11" s="117" t="s">
        <v>71</v>
      </c>
      <c r="C11" s="117">
        <v>51578</v>
      </c>
      <c r="D11" s="67">
        <v>53471</v>
      </c>
      <c r="E11" s="71">
        <f t="shared" ref="E11:E21" si="4">D11/C11</f>
        <v>1.0367016945209198</v>
      </c>
      <c r="F11" s="71">
        <f t="shared" si="0"/>
        <v>0.33333333333333331</v>
      </c>
      <c r="G11" s="71">
        <f t="shared" ref="G11:G21" si="5">POWER(E11,F11)</f>
        <v>1.0120872089049597</v>
      </c>
      <c r="H11" s="71">
        <f t="shared" ref="H11:H21" si="6">G11-1</f>
        <v>1.2087208904959734E-2</v>
      </c>
      <c r="I11" s="71">
        <f t="shared" ref="I11:I21" si="7">POWER(E11,1/3)</f>
        <v>1.0120872089049597</v>
      </c>
      <c r="J11" s="71">
        <f t="shared" si="1"/>
        <v>1.2087208904959734E-2</v>
      </c>
      <c r="K11" s="67">
        <f t="shared" ref="K11:K21" si="8">C11*(1+$J$10)</f>
        <v>55560.716221232251</v>
      </c>
      <c r="L11" s="67">
        <f t="shared" ref="L11:O11" si="9">K11*(1+$J$10)</f>
        <v>59850.967215019984</v>
      </c>
      <c r="M11" s="67">
        <f t="shared" si="9"/>
        <v>64472.500000000007</v>
      </c>
      <c r="N11" s="67">
        <f t="shared" si="9"/>
        <v>69450.895276540323</v>
      </c>
      <c r="O11" s="67">
        <f t="shared" si="9"/>
        <v>74813.709018774985</v>
      </c>
      <c r="P11" s="67">
        <f t="shared" ref="P11:Y11" si="10">O11*(1+$J$10)</f>
        <v>80590.625000000015</v>
      </c>
      <c r="Q11" s="67">
        <f t="shared" si="10"/>
        <v>86813.619095675414</v>
      </c>
      <c r="R11" s="67">
        <f t="shared" si="10"/>
        <v>93517.136273468743</v>
      </c>
      <c r="S11" s="67">
        <f t="shared" si="10"/>
        <v>100738.28125000003</v>
      </c>
      <c r="T11" s="67">
        <f t="shared" si="10"/>
        <v>108517.02386959427</v>
      </c>
      <c r="U11" s="67">
        <f t="shared" si="10"/>
        <v>116896.42034183592</v>
      </c>
      <c r="V11" s="67">
        <f t="shared" si="10"/>
        <v>125922.85156250004</v>
      </c>
      <c r="W11" s="67">
        <f t="shared" si="10"/>
        <v>135646.27983699285</v>
      </c>
      <c r="X11" s="67">
        <f t="shared" si="10"/>
        <v>146120.52542729492</v>
      </c>
      <c r="Y11" s="67">
        <f t="shared" si="10"/>
        <v>157403.56445312506</v>
      </c>
    </row>
    <row r="12" spans="1:25" ht="16" thickBot="1" x14ac:dyDescent="0.4">
      <c r="A12" s="307"/>
      <c r="B12" s="117" t="s">
        <v>72</v>
      </c>
      <c r="C12" s="117">
        <v>25268</v>
      </c>
      <c r="D12" s="67">
        <v>28240</v>
      </c>
      <c r="E12" s="71">
        <f t="shared" si="4"/>
        <v>1.1176191230014247</v>
      </c>
      <c r="F12" s="71">
        <f t="shared" si="0"/>
        <v>0.33333333333333331</v>
      </c>
      <c r="G12" s="71">
        <f t="shared" si="5"/>
        <v>1.0377624239258927</v>
      </c>
      <c r="H12" s="71">
        <f t="shared" si="6"/>
        <v>3.7762423925892685E-2</v>
      </c>
      <c r="I12" s="71">
        <f t="shared" si="7"/>
        <v>1.0377624239258927</v>
      </c>
      <c r="J12" s="71">
        <f t="shared" si="1"/>
        <v>3.7762423925892685E-2</v>
      </c>
      <c r="K12" s="67">
        <f t="shared" si="8"/>
        <v>27219.127873862821</v>
      </c>
      <c r="L12" s="67">
        <f t="shared" ref="L12:O12" si="11">K12*(1+$J$10)</f>
        <v>29320.916661931926</v>
      </c>
      <c r="M12" s="67">
        <f t="shared" si="11"/>
        <v>31585.000000000004</v>
      </c>
      <c r="N12" s="67">
        <f t="shared" si="11"/>
        <v>34023.909842328532</v>
      </c>
      <c r="O12" s="67">
        <f t="shared" si="11"/>
        <v>36651.145827414919</v>
      </c>
      <c r="P12" s="67">
        <f t="shared" ref="P12:Y12" si="12">O12*(1+$J$10)</f>
        <v>39481.250000000015</v>
      </c>
      <c r="Q12" s="67">
        <f t="shared" si="12"/>
        <v>42529.887302910669</v>
      </c>
      <c r="R12" s="67">
        <f t="shared" si="12"/>
        <v>45813.932284268652</v>
      </c>
      <c r="S12" s="67">
        <f t="shared" si="12"/>
        <v>49351.562500000022</v>
      </c>
      <c r="T12" s="67">
        <f t="shared" si="12"/>
        <v>53162.359128638345</v>
      </c>
      <c r="U12" s="67">
        <f t="shared" si="12"/>
        <v>57267.415355335819</v>
      </c>
      <c r="V12" s="67">
        <f t="shared" si="12"/>
        <v>61689.453125000036</v>
      </c>
      <c r="W12" s="67">
        <f t="shared" si="12"/>
        <v>66452.948910797946</v>
      </c>
      <c r="X12" s="67">
        <f t="shared" si="12"/>
        <v>71584.269194169785</v>
      </c>
      <c r="Y12" s="67">
        <f t="shared" si="12"/>
        <v>77111.816406250058</v>
      </c>
    </row>
    <row r="13" spans="1:25" ht="16" thickBot="1" x14ac:dyDescent="0.4">
      <c r="A13" s="307" t="s">
        <v>73</v>
      </c>
      <c r="B13" s="117" t="s">
        <v>70</v>
      </c>
      <c r="C13" s="117">
        <v>13545</v>
      </c>
      <c r="D13" s="67">
        <v>15871</v>
      </c>
      <c r="E13" s="71">
        <f t="shared" si="4"/>
        <v>1.1717238833517902</v>
      </c>
      <c r="F13" s="71">
        <f t="shared" si="0"/>
        <v>0.33333333333333331</v>
      </c>
      <c r="G13" s="71">
        <f t="shared" si="5"/>
        <v>1.0542455117351333</v>
      </c>
      <c r="H13" s="71">
        <f t="shared" si="6"/>
        <v>5.4245511735133256E-2</v>
      </c>
      <c r="I13" s="71">
        <f t="shared" si="7"/>
        <v>1.0542455117351333</v>
      </c>
      <c r="J13" s="71">
        <f t="shared" si="1"/>
        <v>5.4245511735133256E-2</v>
      </c>
      <c r="K13" s="67">
        <f t="shared" si="8"/>
        <v>14590.908938240933</v>
      </c>
      <c r="L13" s="67">
        <f t="shared" ref="L13:O13" si="13">K13*(1+$J$10)</f>
        <v>15717.580187821273</v>
      </c>
      <c r="M13" s="67">
        <f t="shared" si="13"/>
        <v>16931.25</v>
      </c>
      <c r="N13" s="67">
        <f t="shared" si="13"/>
        <v>18238.636172801165</v>
      </c>
      <c r="O13" s="67">
        <f t="shared" si="13"/>
        <v>19646.97523477659</v>
      </c>
      <c r="P13" s="67">
        <f t="shared" ref="P13:Y13" si="14">O13*(1+$J$10)</f>
        <v>21164.0625</v>
      </c>
      <c r="Q13" s="67">
        <f t="shared" si="14"/>
        <v>22798.295216001457</v>
      </c>
      <c r="R13" s="67">
        <f t="shared" si="14"/>
        <v>24558.719043470741</v>
      </c>
      <c r="S13" s="67">
        <f t="shared" si="14"/>
        <v>26455.078125000004</v>
      </c>
      <c r="T13" s="67">
        <f t="shared" si="14"/>
        <v>28497.869020001828</v>
      </c>
      <c r="U13" s="67">
        <f t="shared" si="14"/>
        <v>30698.398804338431</v>
      </c>
      <c r="V13" s="67">
        <f t="shared" si="14"/>
        <v>33068.847656250007</v>
      </c>
      <c r="W13" s="67">
        <f t="shared" si="14"/>
        <v>35622.336275002286</v>
      </c>
      <c r="X13" s="67">
        <f t="shared" si="14"/>
        <v>38372.998505423042</v>
      </c>
      <c r="Y13" s="67">
        <f t="shared" si="14"/>
        <v>41336.059570312515</v>
      </c>
    </row>
    <row r="14" spans="1:25" ht="16" thickBot="1" x14ac:dyDescent="0.4">
      <c r="A14" s="307"/>
      <c r="B14" s="117" t="s">
        <v>71</v>
      </c>
      <c r="C14" s="117">
        <v>8197</v>
      </c>
      <c r="D14" s="67">
        <v>373342</v>
      </c>
      <c r="E14" s="71">
        <f t="shared" si="4"/>
        <v>45.546175430035376</v>
      </c>
      <c r="F14" s="71">
        <f t="shared" si="0"/>
        <v>0.33333333333333331</v>
      </c>
      <c r="G14" s="71">
        <f t="shared" si="5"/>
        <v>3.5712257540064156</v>
      </c>
      <c r="H14" s="71">
        <f t="shared" si="6"/>
        <v>2.5712257540064156</v>
      </c>
      <c r="I14" s="71">
        <f t="shared" si="7"/>
        <v>3.5712257540064156</v>
      </c>
      <c r="J14" s="71">
        <f t="shared" si="1"/>
        <v>2.5712257540064156</v>
      </c>
      <c r="K14" s="67">
        <f t="shared" si="8"/>
        <v>8829.9505770956766</v>
      </c>
      <c r="L14" s="67">
        <f t="shared" ref="L14:O14" si="15">K14*(1+$J$10)</f>
        <v>9511.7759172809892</v>
      </c>
      <c r="M14" s="67">
        <f t="shared" si="15"/>
        <v>10246.250000000002</v>
      </c>
      <c r="N14" s="67">
        <f t="shared" si="15"/>
        <v>11037.438221369597</v>
      </c>
      <c r="O14" s="67">
        <f t="shared" si="15"/>
        <v>11889.719896601238</v>
      </c>
      <c r="P14" s="67">
        <f t="shared" ref="P14:Y14" si="16">O14*(1+$J$10)</f>
        <v>12807.812500000005</v>
      </c>
      <c r="Q14" s="67">
        <f t="shared" si="16"/>
        <v>13796.797776711999</v>
      </c>
      <c r="R14" s="67">
        <f t="shared" si="16"/>
        <v>14862.149870751549</v>
      </c>
      <c r="S14" s="67">
        <f t="shared" si="16"/>
        <v>16009.765625000007</v>
      </c>
      <c r="T14" s="67">
        <f t="shared" si="16"/>
        <v>17245.99722089</v>
      </c>
      <c r="U14" s="67">
        <f t="shared" si="16"/>
        <v>18577.687338439438</v>
      </c>
      <c r="V14" s="67">
        <f t="shared" si="16"/>
        <v>20012.207031250011</v>
      </c>
      <c r="W14" s="67">
        <f t="shared" si="16"/>
        <v>21557.4965261125</v>
      </c>
      <c r="X14" s="67">
        <f t="shared" si="16"/>
        <v>23222.109173049299</v>
      </c>
      <c r="Y14" s="67">
        <f t="shared" si="16"/>
        <v>25015.258789062515</v>
      </c>
    </row>
    <row r="15" spans="1:25" ht="16" thickBot="1" x14ac:dyDescent="0.4">
      <c r="A15" s="307"/>
      <c r="B15" s="117" t="s">
        <v>72</v>
      </c>
      <c r="C15" s="117">
        <v>223547</v>
      </c>
      <c r="D15" s="67">
        <v>251699</v>
      </c>
      <c r="E15" s="71">
        <f t="shared" si="4"/>
        <v>1.1259332489364653</v>
      </c>
      <c r="F15" s="71">
        <f t="shared" si="0"/>
        <v>0.33333333333333331</v>
      </c>
      <c r="G15" s="71">
        <f t="shared" si="5"/>
        <v>1.0403294225594002</v>
      </c>
      <c r="H15" s="71">
        <f t="shared" si="6"/>
        <v>4.0329422559400196E-2</v>
      </c>
      <c r="I15" s="71">
        <f t="shared" si="7"/>
        <v>1.0403294225594002</v>
      </c>
      <c r="J15" s="71">
        <f t="shared" si="1"/>
        <v>4.0329422559400196E-2</v>
      </c>
      <c r="K15" s="67">
        <f t="shared" si="8"/>
        <v>240808.70582627878</v>
      </c>
      <c r="L15" s="67">
        <f t="shared" ref="L15:O15" si="17">K15*(1+$J$10)</f>
        <v>259403.31474690902</v>
      </c>
      <c r="M15" s="67">
        <f t="shared" si="17"/>
        <v>279433.75000000006</v>
      </c>
      <c r="N15" s="67">
        <f t="shared" si="17"/>
        <v>301010.88228284853</v>
      </c>
      <c r="O15" s="67">
        <f t="shared" si="17"/>
        <v>324254.14343363635</v>
      </c>
      <c r="P15" s="67">
        <f t="shared" ref="P15:Y15" si="18">O15*(1+$J$10)</f>
        <v>349292.18750000017</v>
      </c>
      <c r="Q15" s="67">
        <f t="shared" si="18"/>
        <v>376263.60285356076</v>
      </c>
      <c r="R15" s="67">
        <f t="shared" si="18"/>
        <v>405317.67929204553</v>
      </c>
      <c r="S15" s="67">
        <f t="shared" si="18"/>
        <v>436615.23437500029</v>
      </c>
      <c r="T15" s="67">
        <f t="shared" si="18"/>
        <v>470329.50356695103</v>
      </c>
      <c r="U15" s="67">
        <f t="shared" si="18"/>
        <v>506647.09911505698</v>
      </c>
      <c r="V15" s="67">
        <f t="shared" si="18"/>
        <v>545769.04296875047</v>
      </c>
      <c r="W15" s="67">
        <f t="shared" si="18"/>
        <v>587911.8794586889</v>
      </c>
      <c r="X15" s="67">
        <f t="shared" si="18"/>
        <v>633308.87389382138</v>
      </c>
      <c r="Y15" s="67">
        <f t="shared" si="18"/>
        <v>682211.3037109382</v>
      </c>
    </row>
    <row r="16" spans="1:25" ht="16" thickBot="1" x14ac:dyDescent="0.4">
      <c r="A16" s="307" t="s">
        <v>74</v>
      </c>
      <c r="B16" s="117" t="s">
        <v>70</v>
      </c>
      <c r="C16" s="117">
        <v>338658</v>
      </c>
      <c r="D16" s="67">
        <v>467481</v>
      </c>
      <c r="E16" s="71">
        <f t="shared" si="4"/>
        <v>1.380392608472264</v>
      </c>
      <c r="F16" s="71">
        <f t="shared" si="0"/>
        <v>0.33333333333333331</v>
      </c>
      <c r="G16" s="71">
        <f t="shared" si="5"/>
        <v>1.1134418524898329</v>
      </c>
      <c r="H16" s="71">
        <f t="shared" si="6"/>
        <v>0.11344185248983285</v>
      </c>
      <c r="I16" s="71">
        <f t="shared" si="7"/>
        <v>1.1134418524898329</v>
      </c>
      <c r="J16" s="71">
        <f t="shared" si="1"/>
        <v>0.11344185248983285</v>
      </c>
      <c r="K16" s="67">
        <f t="shared" si="8"/>
        <v>364808.27162840887</v>
      </c>
      <c r="L16" s="67">
        <f t="shared" ref="L16:O16" si="19">K16*(1+$J$10)</f>
        <v>392977.79780340916</v>
      </c>
      <c r="M16" s="67">
        <f t="shared" si="19"/>
        <v>423322.50000000006</v>
      </c>
      <c r="N16" s="67">
        <f t="shared" si="19"/>
        <v>456010.33953551116</v>
      </c>
      <c r="O16" s="67">
        <f t="shared" si="19"/>
        <v>491222.24725426151</v>
      </c>
      <c r="P16" s="67">
        <f t="shared" ref="P16:Y16" si="20">O16*(1+$J$10)</f>
        <v>529153.12500000012</v>
      </c>
      <c r="Q16" s="67">
        <f t="shared" si="20"/>
        <v>570012.92441938899</v>
      </c>
      <c r="R16" s="67">
        <f t="shared" si="20"/>
        <v>614027.80906782695</v>
      </c>
      <c r="S16" s="67">
        <f t="shared" si="20"/>
        <v>661441.40625000023</v>
      </c>
      <c r="T16" s="67">
        <f t="shared" si="20"/>
        <v>712516.15552423627</v>
      </c>
      <c r="U16" s="67">
        <f t="shared" si="20"/>
        <v>767534.76133478375</v>
      </c>
      <c r="V16" s="67">
        <f t="shared" si="20"/>
        <v>826801.75781250035</v>
      </c>
      <c r="W16" s="67">
        <f t="shared" si="20"/>
        <v>890645.19440529542</v>
      </c>
      <c r="X16" s="67">
        <f t="shared" si="20"/>
        <v>959418.45166847971</v>
      </c>
      <c r="Y16" s="67">
        <f t="shared" si="20"/>
        <v>1033502.1972656255</v>
      </c>
    </row>
    <row r="17" spans="1:25" ht="16" thickBot="1" x14ac:dyDescent="0.4">
      <c r="A17" s="307"/>
      <c r="B17" s="117" t="s">
        <v>71</v>
      </c>
      <c r="C17" s="117">
        <v>14301438</v>
      </c>
      <c r="D17" s="67">
        <v>16809413</v>
      </c>
      <c r="E17" s="71">
        <f t="shared" si="4"/>
        <v>1.1753652325031931</v>
      </c>
      <c r="F17" s="71">
        <f t="shared" si="0"/>
        <v>0.33333333333333331</v>
      </c>
      <c r="G17" s="71">
        <f t="shared" si="5"/>
        <v>1.0553364701746908</v>
      </c>
      <c r="H17" s="71">
        <f t="shared" si="6"/>
        <v>5.5336470174690788E-2</v>
      </c>
      <c r="I17" s="71">
        <f t="shared" si="7"/>
        <v>1.0553364701746908</v>
      </c>
      <c r="J17" s="71">
        <f t="shared" si="1"/>
        <v>5.5336470174690788E-2</v>
      </c>
      <c r="K17" s="67">
        <f t="shared" si="8"/>
        <v>15405757.072270103</v>
      </c>
      <c r="L17" s="67">
        <f t="shared" ref="L17:O17" si="21">K17*(1+$J$10)</f>
        <v>16595348.73135137</v>
      </c>
      <c r="M17" s="67">
        <f t="shared" si="21"/>
        <v>17876797.500000004</v>
      </c>
      <c r="N17" s="67">
        <f t="shared" si="21"/>
        <v>19257196.34033763</v>
      </c>
      <c r="O17" s="67">
        <f t="shared" si="21"/>
        <v>20744185.914189216</v>
      </c>
      <c r="P17" s="67">
        <f t="shared" ref="P17:Y17" si="22">O17*(1+$J$10)</f>
        <v>22345996.875000007</v>
      </c>
      <c r="Q17" s="67">
        <f t="shared" si="22"/>
        <v>24071495.425422043</v>
      </c>
      <c r="R17" s="67">
        <f t="shared" si="22"/>
        <v>25930232.392736524</v>
      </c>
      <c r="S17" s="67">
        <f t="shared" si="22"/>
        <v>27932496.093750015</v>
      </c>
      <c r="T17" s="67">
        <f t="shared" si="22"/>
        <v>30089369.281777561</v>
      </c>
      <c r="U17" s="67">
        <f t="shared" si="22"/>
        <v>32412790.490920663</v>
      </c>
      <c r="V17" s="67">
        <f t="shared" si="22"/>
        <v>34915620.117187522</v>
      </c>
      <c r="W17" s="67">
        <f t="shared" si="22"/>
        <v>37611711.602221951</v>
      </c>
      <c r="X17" s="67">
        <f t="shared" si="22"/>
        <v>40515988.113650829</v>
      </c>
      <c r="Y17" s="67">
        <f t="shared" si="22"/>
        <v>43644525.146484405</v>
      </c>
    </row>
    <row r="18" spans="1:25" ht="16" thickBot="1" x14ac:dyDescent="0.4">
      <c r="A18" s="307"/>
      <c r="B18" s="117" t="s">
        <v>72</v>
      </c>
      <c r="C18" s="117">
        <v>4576311</v>
      </c>
      <c r="D18" s="67">
        <v>5999691</v>
      </c>
      <c r="E18" s="71">
        <f t="shared" si="4"/>
        <v>1.3110321829088976</v>
      </c>
      <c r="F18" s="71">
        <f t="shared" si="0"/>
        <v>0.33333333333333331</v>
      </c>
      <c r="G18" s="71">
        <f t="shared" si="5"/>
        <v>1.0944714845985439</v>
      </c>
      <c r="H18" s="71">
        <f t="shared" si="6"/>
        <v>9.4471484598543931E-2</v>
      </c>
      <c r="I18" s="71">
        <f t="shared" si="7"/>
        <v>1.0944714845985439</v>
      </c>
      <c r="J18" s="71">
        <f t="shared" si="1"/>
        <v>9.4471484598543931E-2</v>
      </c>
      <c r="K18" s="67">
        <f t="shared" si="8"/>
        <v>4929681.5853872504</v>
      </c>
      <c r="L18" s="67">
        <f t="shared" ref="L18:O18" si="23">K18*(1+$J$10)</f>
        <v>5310338.5091848336</v>
      </c>
      <c r="M18" s="67">
        <f t="shared" si="23"/>
        <v>5720388.7500000019</v>
      </c>
      <c r="N18" s="67">
        <f t="shared" si="23"/>
        <v>6162101.9817340644</v>
      </c>
      <c r="O18" s="67">
        <f t="shared" si="23"/>
        <v>6637923.136481043</v>
      </c>
      <c r="P18" s="67">
        <f t="shared" ref="P18:Y18" si="24">O18*(1+$J$10)</f>
        <v>7150485.9375000028</v>
      </c>
      <c r="Q18" s="67">
        <f t="shared" si="24"/>
        <v>7702627.4771675812</v>
      </c>
      <c r="R18" s="67">
        <f t="shared" si="24"/>
        <v>8297403.9206013046</v>
      </c>
      <c r="S18" s="67">
        <f t="shared" si="24"/>
        <v>8938107.4218750037</v>
      </c>
      <c r="T18" s="67">
        <f t="shared" si="24"/>
        <v>9628284.3464594763</v>
      </c>
      <c r="U18" s="67">
        <f t="shared" si="24"/>
        <v>10371754.90075163</v>
      </c>
      <c r="V18" s="67">
        <f t="shared" si="24"/>
        <v>11172634.277343756</v>
      </c>
      <c r="W18" s="67">
        <f t="shared" si="24"/>
        <v>12035355.433074348</v>
      </c>
      <c r="X18" s="67">
        <f t="shared" si="24"/>
        <v>12964693.625939541</v>
      </c>
      <c r="Y18" s="67">
        <f t="shared" si="24"/>
        <v>13965792.846679697</v>
      </c>
    </row>
    <row r="19" spans="1:25" ht="16" thickBot="1" x14ac:dyDescent="0.4">
      <c r="A19" s="304" t="s">
        <v>75</v>
      </c>
      <c r="B19" s="117" t="s">
        <v>70</v>
      </c>
      <c r="C19" s="117">
        <v>14543</v>
      </c>
      <c r="D19" s="67">
        <v>18222</v>
      </c>
      <c r="E19" s="71">
        <f t="shared" si="4"/>
        <v>1.2529739393522656</v>
      </c>
      <c r="F19" s="71">
        <f t="shared" si="0"/>
        <v>0.33333333333333331</v>
      </c>
      <c r="G19" s="71">
        <f t="shared" si="5"/>
        <v>1.0780709561642241</v>
      </c>
      <c r="H19" s="71">
        <f t="shared" si="6"/>
        <v>7.8070956164224103E-2</v>
      </c>
      <c r="I19" s="71">
        <f t="shared" si="7"/>
        <v>1.0780709561642241</v>
      </c>
      <c r="J19" s="71">
        <f t="shared" si="1"/>
        <v>7.8070956164224103E-2</v>
      </c>
      <c r="K19" s="67">
        <f t="shared" si="8"/>
        <v>15665.971848566844</v>
      </c>
      <c r="L19" s="67">
        <f t="shared" ref="L19:O19" si="25">K19*(1+$J$10)</f>
        <v>16875.656601807663</v>
      </c>
      <c r="M19" s="67">
        <f t="shared" si="25"/>
        <v>18178.750000000004</v>
      </c>
      <c r="N19" s="67">
        <f t="shared" si="25"/>
        <v>19582.46481070856</v>
      </c>
      <c r="O19" s="67">
        <f t="shared" si="25"/>
        <v>21094.570752259584</v>
      </c>
      <c r="P19" s="67">
        <f t="shared" ref="P19:Y19" si="26">O19*(1+$J$10)</f>
        <v>22723.437500000011</v>
      </c>
      <c r="Q19" s="67">
        <f t="shared" si="26"/>
        <v>24478.081013385705</v>
      </c>
      <c r="R19" s="67">
        <f t="shared" si="26"/>
        <v>26368.213440324485</v>
      </c>
      <c r="S19" s="67">
        <f t="shared" si="26"/>
        <v>28404.296875000018</v>
      </c>
      <c r="T19" s="67">
        <f t="shared" si="26"/>
        <v>30597.601266732134</v>
      </c>
      <c r="U19" s="67">
        <f t="shared" si="26"/>
        <v>32960.26680040561</v>
      </c>
      <c r="V19" s="67">
        <f t="shared" si="26"/>
        <v>35505.371093750029</v>
      </c>
      <c r="W19" s="67">
        <f t="shared" si="26"/>
        <v>38247.001583415178</v>
      </c>
      <c r="X19" s="67">
        <f t="shared" si="26"/>
        <v>41200.333500507026</v>
      </c>
      <c r="Y19" s="67">
        <f t="shared" si="26"/>
        <v>44381.713867187544</v>
      </c>
    </row>
    <row r="20" spans="1:25" s="75" customFormat="1" ht="16" thickBot="1" x14ac:dyDescent="0.4">
      <c r="A20" s="304"/>
      <c r="B20" s="118" t="s">
        <v>71</v>
      </c>
      <c r="C20" s="118">
        <v>414580</v>
      </c>
      <c r="D20" s="76">
        <v>544039</v>
      </c>
      <c r="E20" s="71">
        <f t="shared" si="4"/>
        <v>1.3122654252496502</v>
      </c>
      <c r="F20" s="71">
        <f t="shared" si="0"/>
        <v>0.33333333333333331</v>
      </c>
      <c r="G20" s="71">
        <f t="shared" si="5"/>
        <v>1.0948145541264256</v>
      </c>
      <c r="H20" s="71">
        <f t="shared" si="6"/>
        <v>9.4814554126425588E-2</v>
      </c>
      <c r="I20" s="71">
        <f t="shared" si="7"/>
        <v>1.0948145541264256</v>
      </c>
      <c r="J20" s="78">
        <f t="shared" si="1"/>
        <v>9.4814554126425588E-2</v>
      </c>
      <c r="K20" s="67">
        <f t="shared" si="8"/>
        <v>446592.76689670922</v>
      </c>
      <c r="L20" s="67">
        <f t="shared" ref="L20:O20" si="27">K20*(1+$J$10)</f>
        <v>481077.47465979651</v>
      </c>
      <c r="M20" s="67">
        <f t="shared" si="27"/>
        <v>518225.00000000006</v>
      </c>
      <c r="N20" s="67">
        <f t="shared" si="27"/>
        <v>558240.95862088655</v>
      </c>
      <c r="O20" s="67">
        <f t="shared" si="27"/>
        <v>601346.84332474566</v>
      </c>
      <c r="P20" s="67">
        <f t="shared" ref="P20:Y20" si="28">O20*(1+$J$10)</f>
        <v>647781.25000000012</v>
      </c>
      <c r="Q20" s="67">
        <f t="shared" si="28"/>
        <v>697801.19827610825</v>
      </c>
      <c r="R20" s="67">
        <f t="shared" si="28"/>
        <v>751683.55415593216</v>
      </c>
      <c r="S20" s="67">
        <f t="shared" si="28"/>
        <v>809726.56250000023</v>
      </c>
      <c r="T20" s="67">
        <f t="shared" si="28"/>
        <v>872251.4978451354</v>
      </c>
      <c r="U20" s="67">
        <f t="shared" si="28"/>
        <v>939604.44269491534</v>
      </c>
      <c r="V20" s="67">
        <f t="shared" si="28"/>
        <v>1012158.2031250005</v>
      </c>
      <c r="W20" s="67">
        <f t="shared" si="28"/>
        <v>1090314.3723064195</v>
      </c>
      <c r="X20" s="67">
        <f t="shared" si="28"/>
        <v>1174505.5533686446</v>
      </c>
      <c r="Y20" s="67">
        <f t="shared" si="28"/>
        <v>1265197.7539062509</v>
      </c>
    </row>
    <row r="21" spans="1:25" ht="16" thickBot="1" x14ac:dyDescent="0.4">
      <c r="A21" s="304"/>
      <c r="B21" s="117" t="s">
        <v>72</v>
      </c>
      <c r="C21" s="117">
        <v>324324</v>
      </c>
      <c r="D21" s="70">
        <v>378274</v>
      </c>
      <c r="E21" s="71">
        <f t="shared" si="4"/>
        <v>1.1663459996793331</v>
      </c>
      <c r="F21" s="71">
        <f t="shared" si="0"/>
        <v>0.33333333333333331</v>
      </c>
      <c r="G21" s="71">
        <f t="shared" si="5"/>
        <v>1.0526301408664802</v>
      </c>
      <c r="H21" s="71">
        <f t="shared" si="6"/>
        <v>5.2630140866480213E-2</v>
      </c>
      <c r="I21" s="71">
        <f t="shared" si="7"/>
        <v>1.0526301408664802</v>
      </c>
      <c r="J21" s="71">
        <f t="shared" si="1"/>
        <v>5.2630140866480213E-2</v>
      </c>
      <c r="K21" s="67">
        <f t="shared" si="8"/>
        <v>349367.43820495036</v>
      </c>
      <c r="L21" s="67">
        <f t="shared" ref="L21:O21" si="29">K21*(1+$J$10)</f>
        <v>376344.66421815776</v>
      </c>
      <c r="M21" s="67">
        <f t="shared" si="29"/>
        <v>405405.00000000006</v>
      </c>
      <c r="N21" s="67">
        <f t="shared" si="29"/>
        <v>436709.29775618797</v>
      </c>
      <c r="O21" s="67">
        <f t="shared" si="29"/>
        <v>470430.83027269726</v>
      </c>
      <c r="P21" s="67">
        <f t="shared" ref="P21:Y21" si="30">O21*(1+$J$10)</f>
        <v>506756.25000000012</v>
      </c>
      <c r="Q21" s="67">
        <f t="shared" si="30"/>
        <v>545886.62219523499</v>
      </c>
      <c r="R21" s="67">
        <f t="shared" si="30"/>
        <v>588038.53784087161</v>
      </c>
      <c r="S21" s="67">
        <f t="shared" si="30"/>
        <v>633445.31250000023</v>
      </c>
      <c r="T21" s="67">
        <f t="shared" si="30"/>
        <v>682358.27774404385</v>
      </c>
      <c r="U21" s="67">
        <f t="shared" si="30"/>
        <v>735048.17230108962</v>
      </c>
      <c r="V21" s="67">
        <f t="shared" si="30"/>
        <v>791806.64062500035</v>
      </c>
      <c r="W21" s="67">
        <f t="shared" si="30"/>
        <v>852947.84718005487</v>
      </c>
      <c r="X21" s="67">
        <f t="shared" si="30"/>
        <v>918810.21537636209</v>
      </c>
      <c r="Y21" s="67">
        <f t="shared" si="30"/>
        <v>989758.30078125058</v>
      </c>
    </row>
    <row r="24" spans="1:25" x14ac:dyDescent="0.35">
      <c r="P24" s="72">
        <v>404097.93573869218</v>
      </c>
      <c r="Q24" s="72">
        <v>365964.39230459585</v>
      </c>
      <c r="R24" s="72">
        <v>331429.40012808488</v>
      </c>
      <c r="S24" s="72">
        <v>300153.37442402513</v>
      </c>
      <c r="T24" s="72">
        <v>271828.77603288024</v>
      </c>
      <c r="U24" s="72">
        <v>246177.08736850144</v>
      </c>
      <c r="V24" s="72">
        <v>222946.07373690367</v>
      </c>
      <c r="W24" s="72">
        <v>201907.3030963997</v>
      </c>
      <c r="X24" s="72">
        <v>182853.89987073559</v>
      </c>
      <c r="Y24" s="72">
        <v>165598.51072832837</v>
      </c>
    </row>
  </sheetData>
  <mergeCells count="6">
    <mergeCell ref="A19:A21"/>
    <mergeCell ref="A8:B8"/>
    <mergeCell ref="A9:B9"/>
    <mergeCell ref="A10:A12"/>
    <mergeCell ref="A13:A15"/>
    <mergeCell ref="A16:A18"/>
  </mergeCells>
  <phoneticPr fontId="6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0"/>
  <sheetViews>
    <sheetView topLeftCell="R13" zoomScale="112" workbookViewId="0">
      <selection activeCell="AA26" sqref="AA26"/>
    </sheetView>
  </sheetViews>
  <sheetFormatPr baseColWidth="10" defaultRowHeight="14.5" x14ac:dyDescent="0.35"/>
  <cols>
    <col min="8" max="8" width="9.1796875" bestFit="1" customWidth="1"/>
    <col min="9" max="9" width="1.6328125" bestFit="1" customWidth="1"/>
    <col min="10" max="11" width="9.1796875" bestFit="1" customWidth="1"/>
    <col min="12" max="12" width="1.6328125" bestFit="1" customWidth="1"/>
    <col min="13" max="14" width="9.1796875" bestFit="1" customWidth="1"/>
    <col min="15" max="15" width="1.6328125" bestFit="1" customWidth="1"/>
    <col min="16" max="17" width="9.1796875" bestFit="1" customWidth="1"/>
    <col min="18" max="18" width="1.6328125" bestFit="1" customWidth="1"/>
    <col min="19" max="20" width="9.1796875" bestFit="1" customWidth="1"/>
    <col min="21" max="21" width="1.6328125" bestFit="1" customWidth="1"/>
    <col min="22" max="23" width="9.1796875" bestFit="1" customWidth="1"/>
    <col min="24" max="24" width="1.6328125" bestFit="1" customWidth="1"/>
    <col min="25" max="26" width="9.1796875" bestFit="1" customWidth="1"/>
    <col min="27" max="27" width="1.6328125" bestFit="1" customWidth="1"/>
    <col min="28" max="29" width="9.1796875" bestFit="1" customWidth="1"/>
    <col min="30" max="30" width="1.6328125" bestFit="1" customWidth="1"/>
    <col min="31" max="32" width="9.1796875" bestFit="1" customWidth="1"/>
    <col min="33" max="33" width="1.6328125" bestFit="1" customWidth="1"/>
    <col min="34" max="34" width="9.1796875" bestFit="1" customWidth="1"/>
    <col min="36" max="36" width="2.6328125" customWidth="1"/>
  </cols>
  <sheetData>
    <row r="1" spans="1:37" ht="31.25" customHeight="1" x14ac:dyDescent="0.35">
      <c r="B1" s="323" t="s">
        <v>225</v>
      </c>
      <c r="C1" s="323"/>
      <c r="D1" s="323"/>
      <c r="E1" s="323"/>
      <c r="F1" s="323"/>
      <c r="G1" s="323"/>
      <c r="H1" s="323"/>
      <c r="I1" s="323"/>
      <c r="J1" s="323"/>
    </row>
    <row r="2" spans="1:37" s="101" customFormat="1" x14ac:dyDescent="0.35">
      <c r="B2" s="308" t="s">
        <v>104</v>
      </c>
      <c r="C2" s="308"/>
      <c r="D2" s="102" t="s">
        <v>67</v>
      </c>
      <c r="E2" s="119">
        <f>VALUE(RIGHT(D2, 4))</f>
        <v>2018</v>
      </c>
      <c r="F2" s="316" t="s">
        <v>110</v>
      </c>
    </row>
    <row r="3" spans="1:37" x14ac:dyDescent="0.35">
      <c r="B3" s="309" t="s">
        <v>105</v>
      </c>
      <c r="C3" s="309"/>
      <c r="D3" s="103" t="s">
        <v>43</v>
      </c>
      <c r="E3" s="188">
        <v>2020</v>
      </c>
      <c r="F3" s="316"/>
      <c r="H3" t="s">
        <v>67</v>
      </c>
    </row>
    <row r="4" spans="1:37" ht="14.4" x14ac:dyDescent="0.55000000000000004">
      <c r="B4" s="309" t="s">
        <v>106</v>
      </c>
      <c r="C4" s="309"/>
      <c r="D4">
        <f>E3-E2</f>
        <v>2</v>
      </c>
      <c r="H4" t="s">
        <v>43</v>
      </c>
    </row>
    <row r="5" spans="1:37" ht="14.4" x14ac:dyDescent="0.55000000000000004">
      <c r="B5" s="309"/>
      <c r="C5" s="309"/>
    </row>
    <row r="6" spans="1:37" s="101" customFormat="1" ht="31.5" x14ac:dyDescent="0.35">
      <c r="A6" s="105" t="s">
        <v>112</v>
      </c>
      <c r="B6" s="106" t="s">
        <v>113</v>
      </c>
      <c r="C6" s="107" t="s">
        <v>111</v>
      </c>
      <c r="D6" s="105" t="str">
        <f>D2</f>
        <v>2017-2018</v>
      </c>
      <c r="E6" s="105" t="str">
        <f>D3</f>
        <v>2019-2020</v>
      </c>
      <c r="F6" s="105" t="s">
        <v>107</v>
      </c>
      <c r="G6" s="105" t="s">
        <v>68</v>
      </c>
      <c r="H6" s="105">
        <f>VALUE(LEFT(D2, 4))+1</f>
        <v>2018</v>
      </c>
      <c r="I6" s="108" t="s">
        <v>108</v>
      </c>
      <c r="J6" s="109">
        <f>VALUE(RIGHT(D2, 4))+1</f>
        <v>2019</v>
      </c>
      <c r="K6" s="105">
        <f>H6+1</f>
        <v>2019</v>
      </c>
      <c r="L6" s="108" t="s">
        <v>108</v>
      </c>
      <c r="M6" s="109">
        <f>J6+1</f>
        <v>2020</v>
      </c>
      <c r="N6" s="105">
        <f>K6+1</f>
        <v>2020</v>
      </c>
      <c r="O6" s="108" t="s">
        <v>108</v>
      </c>
      <c r="P6" s="109">
        <f>M6+1</f>
        <v>2021</v>
      </c>
      <c r="Q6" s="105">
        <f>N6+1</f>
        <v>2021</v>
      </c>
      <c r="R6" s="108" t="s">
        <v>108</v>
      </c>
      <c r="S6" s="109">
        <f>P6+1</f>
        <v>2022</v>
      </c>
      <c r="T6" s="105">
        <f t="shared" ref="T6" si="0">Q6+1</f>
        <v>2022</v>
      </c>
      <c r="U6" s="108" t="s">
        <v>108</v>
      </c>
      <c r="V6" s="109">
        <f t="shared" ref="V6:W6" si="1">S6+1</f>
        <v>2023</v>
      </c>
      <c r="W6" s="105">
        <f t="shared" si="1"/>
        <v>2023</v>
      </c>
      <c r="X6" s="108" t="s">
        <v>108</v>
      </c>
      <c r="Y6" s="109">
        <f t="shared" ref="Y6:Z6" si="2">V6+1</f>
        <v>2024</v>
      </c>
      <c r="Z6" s="105">
        <f t="shared" si="2"/>
        <v>2024</v>
      </c>
      <c r="AA6" s="108" t="s">
        <v>108</v>
      </c>
      <c r="AB6" s="109">
        <f t="shared" ref="AB6" si="3">Y6+1</f>
        <v>2025</v>
      </c>
      <c r="AC6" s="105">
        <f t="shared" ref="AC6" si="4">Z6+1</f>
        <v>2025</v>
      </c>
      <c r="AD6" s="108" t="s">
        <v>108</v>
      </c>
      <c r="AE6" s="109">
        <f t="shared" ref="AE6" si="5">AB6+1</f>
        <v>2026</v>
      </c>
      <c r="AF6" s="105">
        <f t="shared" ref="AF6" si="6">AC6+1</f>
        <v>2026</v>
      </c>
      <c r="AG6" s="108" t="s">
        <v>108</v>
      </c>
      <c r="AH6" s="109">
        <f t="shared" ref="AH6" si="7">AE6+1</f>
        <v>2027</v>
      </c>
      <c r="AI6" s="105">
        <f t="shared" ref="AI6" si="8">AF6+1</f>
        <v>2027</v>
      </c>
      <c r="AJ6" s="108" t="s">
        <v>108</v>
      </c>
      <c r="AK6" s="109">
        <f t="shared" ref="AK6" si="9">AH6+1</f>
        <v>2028</v>
      </c>
    </row>
    <row r="7" spans="1:37" ht="15.5" x14ac:dyDescent="0.35">
      <c r="A7" s="320"/>
      <c r="B7" s="310" t="s">
        <v>303</v>
      </c>
      <c r="C7" s="310"/>
      <c r="D7" s="192">
        <v>155673</v>
      </c>
      <c r="E7" s="193">
        <v>143113</v>
      </c>
      <c r="F7" s="113">
        <f t="shared" ref="F7:F18" si="10">POWER(E7/D7,1/n)</f>
        <v>0.9588107517772011</v>
      </c>
      <c r="G7" s="113">
        <f>F7-1</f>
        <v>-4.1189248222798902E-2</v>
      </c>
      <c r="H7" s="314">
        <f>D7*(G7+1)</f>
        <v>149260.94616141223</v>
      </c>
      <c r="I7" s="314"/>
      <c r="J7" s="314"/>
      <c r="K7" s="314">
        <f>H7*($G$7+1)</f>
        <v>143113</v>
      </c>
      <c r="L7" s="314"/>
      <c r="M7" s="314"/>
      <c r="N7" s="313">
        <f t="shared" ref="N7" si="11">K7*($G$7+1)</f>
        <v>137218.28311909057</v>
      </c>
      <c r="O7" s="313"/>
      <c r="P7" s="313"/>
      <c r="Q7" s="313">
        <f t="shared" ref="Q7" si="12">N7*($G$7+1)</f>
        <v>131566.36519499205</v>
      </c>
      <c r="R7" s="313"/>
      <c r="S7" s="313"/>
      <c r="T7" s="313">
        <f t="shared" ref="T7" si="13">Q7*($G$7+1)</f>
        <v>126147.24552120411</v>
      </c>
      <c r="U7" s="313"/>
      <c r="V7" s="313"/>
      <c r="W7" s="313">
        <f t="shared" ref="W7" si="14">T7*($G$7+1)</f>
        <v>120951.33531280888</v>
      </c>
      <c r="X7" s="313"/>
      <c r="Y7" s="313"/>
      <c r="Z7" s="313">
        <f t="shared" ref="Z7" si="15">W7*($G$7+1)</f>
        <v>115969.44073973061</v>
      </c>
      <c r="AA7" s="313"/>
      <c r="AB7" s="313"/>
      <c r="AC7" s="313">
        <f t="shared" ref="AC7" si="16">Z7*($G$7+1)</f>
        <v>111192.74665884268</v>
      </c>
      <c r="AD7" s="313"/>
      <c r="AE7" s="313"/>
      <c r="AF7" s="313">
        <f t="shared" ref="AF7" si="17">AC7*($G$7+1)</f>
        <v>106612.80101613681</v>
      </c>
      <c r="AG7" s="313"/>
      <c r="AH7" s="313"/>
      <c r="AI7" s="313">
        <f t="shared" ref="AI7" si="18">AF7*($G$7+1)</f>
        <v>102221.49989135528</v>
      </c>
      <c r="AJ7" s="313"/>
      <c r="AK7" s="313"/>
    </row>
    <row r="8" spans="1:37" ht="15.5" x14ac:dyDescent="0.35">
      <c r="A8" s="321"/>
      <c r="B8" s="311" t="s">
        <v>304</v>
      </c>
      <c r="C8" s="311"/>
      <c r="D8" s="192">
        <v>544039</v>
      </c>
      <c r="E8" s="193">
        <v>446205</v>
      </c>
      <c r="F8" s="112">
        <f t="shared" si="10"/>
        <v>0.90563291701951387</v>
      </c>
      <c r="G8" s="112">
        <f t="shared" ref="G8:G18" si="19">F8-1</f>
        <v>-9.4367082980486128E-2</v>
      </c>
      <c r="H8" s="315">
        <f t="shared" ref="H8:H18" si="20">D8*(G8+1)</f>
        <v>492699.62654237932</v>
      </c>
      <c r="I8" s="315"/>
      <c r="J8" s="315"/>
      <c r="K8" s="315">
        <f>H8*($G$8+1)</f>
        <v>446205.00000000012</v>
      </c>
      <c r="L8" s="315"/>
      <c r="M8" s="315"/>
      <c r="N8" s="312">
        <f>K8*($G$8+1)</f>
        <v>404097.93573869229</v>
      </c>
      <c r="O8" s="312"/>
      <c r="P8" s="312"/>
      <c r="Q8" s="312">
        <f t="shared" ref="Q8" si="21">N8*($G$8+1)</f>
        <v>365964.39230459597</v>
      </c>
      <c r="R8" s="312"/>
      <c r="S8" s="312"/>
      <c r="T8" s="312">
        <f t="shared" ref="T8" si="22">Q8*($G$8+1)</f>
        <v>331429.40012808499</v>
      </c>
      <c r="U8" s="312"/>
      <c r="V8" s="312"/>
      <c r="W8" s="312">
        <f t="shared" ref="W8" si="23">T8*($G$8+1)</f>
        <v>300153.37442402524</v>
      </c>
      <c r="X8" s="312"/>
      <c r="Y8" s="312"/>
      <c r="Z8" s="312">
        <f t="shared" ref="Z8" si="24">W8*($G$8+1)</f>
        <v>271828.77603288036</v>
      </c>
      <c r="AA8" s="312"/>
      <c r="AB8" s="312"/>
      <c r="AC8" s="312">
        <f t="shared" ref="AC8" si="25">Z8*($G$8+1)</f>
        <v>246177.08736850155</v>
      </c>
      <c r="AD8" s="312"/>
      <c r="AE8" s="312"/>
      <c r="AF8" s="312">
        <f t="shared" ref="AF8" si="26">AC8*($G$8+1)</f>
        <v>222946.07373690378</v>
      </c>
      <c r="AG8" s="312"/>
      <c r="AH8" s="312"/>
      <c r="AI8" s="312">
        <f t="shared" ref="AI8" si="27">AF8*($G$8+1)</f>
        <v>201907.30309639982</v>
      </c>
      <c r="AJ8" s="312"/>
      <c r="AK8" s="312"/>
    </row>
    <row r="9" spans="1:37" ht="15.5" x14ac:dyDescent="0.35">
      <c r="A9" s="322"/>
      <c r="B9" s="311"/>
      <c r="C9" s="311"/>
      <c r="D9" s="192">
        <v>45272</v>
      </c>
      <c r="E9" s="193">
        <v>76099</v>
      </c>
      <c r="F9" s="112">
        <f t="shared" si="10"/>
        <v>1.2965063090069899</v>
      </c>
      <c r="G9" s="112">
        <f t="shared" si="19"/>
        <v>0.29650630900698993</v>
      </c>
      <c r="H9" s="315">
        <f t="shared" si="20"/>
        <v>58695.433621364449</v>
      </c>
      <c r="I9" s="315"/>
      <c r="J9" s="315"/>
      <c r="K9" s="315">
        <f>H9*($G$9+1)</f>
        <v>76099</v>
      </c>
      <c r="L9" s="315"/>
      <c r="M9" s="315"/>
      <c r="N9" s="312">
        <f>K9*($G$9+1)</f>
        <v>98662.833609122928</v>
      </c>
      <c r="O9" s="312"/>
      <c r="P9" s="312"/>
      <c r="Q9" s="312">
        <f t="shared" ref="Q9" si="28">N9*($G$9+1)</f>
        <v>127916.98623873477</v>
      </c>
      <c r="R9" s="312"/>
      <c r="S9" s="312"/>
      <c r="T9" s="312">
        <f t="shared" ref="T9" si="29">Q9*($G$9+1)</f>
        <v>165845.17968767995</v>
      </c>
      <c r="U9" s="312"/>
      <c r="V9" s="312"/>
      <c r="W9" s="312">
        <f t="shared" ref="W9" si="30">T9*($G$9+1)</f>
        <v>215019.32178347494</v>
      </c>
      <c r="X9" s="312"/>
      <c r="Y9" s="312"/>
      <c r="Z9" s="312">
        <f t="shared" ref="Z9" si="31">W9*($G$9+1)</f>
        <v>278773.90725067933</v>
      </c>
      <c r="AA9" s="312"/>
      <c r="AB9" s="312"/>
      <c r="AC9" s="312">
        <f t="shared" ref="AC9" si="32">Z9*($G$9+1)</f>
        <v>361432.12953703519</v>
      </c>
      <c r="AD9" s="312"/>
      <c r="AE9" s="312"/>
      <c r="AF9" s="312">
        <f t="shared" ref="AF9" si="33">AC9*($G$9+1)</f>
        <v>468599.03622259776</v>
      </c>
      <c r="AG9" s="312"/>
      <c r="AH9" s="312"/>
      <c r="AI9" s="312">
        <f t="shared" ref="AI9" si="34">AF9*($G$9+1)</f>
        <v>607541.60685719305</v>
      </c>
      <c r="AJ9" s="312"/>
      <c r="AK9" s="312"/>
    </row>
    <row r="10" spans="1:37" ht="15.5" x14ac:dyDescent="0.35">
      <c r="A10" s="320"/>
      <c r="B10" s="310"/>
      <c r="C10" s="310"/>
      <c r="D10" s="192">
        <v>378274</v>
      </c>
      <c r="E10" s="193">
        <v>474224</v>
      </c>
      <c r="F10" s="113">
        <f t="shared" si="10"/>
        <v>1.1196660728113348</v>
      </c>
      <c r="G10" s="113">
        <f t="shared" si="19"/>
        <v>0.11966607281133479</v>
      </c>
      <c r="H10" s="314">
        <f t="shared" si="20"/>
        <v>423540.56402663485</v>
      </c>
      <c r="I10" s="314"/>
      <c r="J10" s="314"/>
      <c r="K10" s="314">
        <f>H10*($G$10+1)</f>
        <v>474223.99999999994</v>
      </c>
      <c r="L10" s="314"/>
      <c r="M10" s="314"/>
      <c r="N10" s="313">
        <f>K10*($G$10+1)</f>
        <v>530972.52371288231</v>
      </c>
      <c r="O10" s="313"/>
      <c r="P10" s="313"/>
      <c r="Q10" s="313">
        <f t="shared" ref="Q10" si="35">N10*($G$10+1)</f>
        <v>594511.92039632623</v>
      </c>
      <c r="R10" s="313"/>
      <c r="S10" s="313"/>
      <c r="T10" s="313">
        <f t="shared" ref="T10" si="36">Q10*($G$10+1)</f>
        <v>665654.82714967942</v>
      </c>
      <c r="U10" s="313"/>
      <c r="V10" s="313"/>
      <c r="W10" s="313">
        <f t="shared" ref="W10" si="37">T10*($G$10+1)</f>
        <v>745311.12616258941</v>
      </c>
      <c r="X10" s="313"/>
      <c r="Y10" s="313"/>
      <c r="Z10" s="313">
        <f t="shared" ref="Z10" si="38">W10*($G$10+1)</f>
        <v>834499.58165305981</v>
      </c>
      <c r="AA10" s="313"/>
      <c r="AB10" s="313"/>
      <c r="AC10" s="313">
        <f t="shared" ref="AC10" si="39">Z10*($G$10+1)</f>
        <v>934360.8693521833</v>
      </c>
      <c r="AD10" s="313"/>
      <c r="AE10" s="313"/>
      <c r="AF10" s="313">
        <f t="shared" ref="AF10" si="40">AC10*($G$10+1)</f>
        <v>1046172.1651761438</v>
      </c>
      <c r="AG10" s="313"/>
      <c r="AH10" s="313"/>
      <c r="AI10" s="313">
        <f t="shared" ref="AI10" si="41">AF10*($G$10+1)</f>
        <v>1171363.4796673039</v>
      </c>
      <c r="AJ10" s="313"/>
      <c r="AK10" s="313"/>
    </row>
    <row r="11" spans="1:37" ht="15.5" x14ac:dyDescent="0.35">
      <c r="A11" s="321"/>
      <c r="B11" s="311"/>
      <c r="C11" s="311"/>
      <c r="D11" s="192">
        <v>217496</v>
      </c>
      <c r="E11" s="193">
        <v>243098</v>
      </c>
      <c r="F11" s="112">
        <f t="shared" si="10"/>
        <v>1.0572192344331188</v>
      </c>
      <c r="G11" s="112">
        <f t="shared" si="19"/>
        <v>5.7219234433118826E-2</v>
      </c>
      <c r="H11" s="315">
        <f t="shared" si="20"/>
        <v>229940.9546122656</v>
      </c>
      <c r="I11" s="315"/>
      <c r="J11" s="315"/>
      <c r="K11" s="315">
        <f>H11*($G11+1)</f>
        <v>243097.99999999997</v>
      </c>
      <c r="L11" s="315"/>
      <c r="M11" s="315"/>
      <c r="N11" s="312">
        <f>K11*($G11+1)</f>
        <v>257007.8814522223</v>
      </c>
      <c r="O11" s="312"/>
      <c r="P11" s="312"/>
      <c r="Q11" s="312">
        <f t="shared" ref="Q11" si="42">N11*($G11+1)</f>
        <v>271713.6756721962</v>
      </c>
      <c r="R11" s="312"/>
      <c r="S11" s="312"/>
      <c r="T11" s="312">
        <f t="shared" ref="T11" si="43">Q11*($G11+1)</f>
        <v>287260.92417916801</v>
      </c>
      <c r="U11" s="312"/>
      <c r="V11" s="312"/>
      <c r="W11" s="312">
        <f t="shared" ref="W11" si="44">T11*($G11+1)</f>
        <v>303697.7743432502</v>
      </c>
      <c r="X11" s="312"/>
      <c r="Y11" s="312"/>
      <c r="Z11" s="312">
        <f t="shared" ref="Z11" si="45">W11*($G11+1)</f>
        <v>321075.12849021307</v>
      </c>
      <c r="AA11" s="312"/>
      <c r="AB11" s="312"/>
      <c r="AC11" s="312">
        <f t="shared" ref="AC11" si="46">Z11*($G11+1)</f>
        <v>339446.8015379383</v>
      </c>
      <c r="AD11" s="312"/>
      <c r="AE11" s="312"/>
      <c r="AF11" s="312">
        <f t="shared" ref="AF11" si="47">AC11*($G11+1)</f>
        <v>358869.68765270995</v>
      </c>
      <c r="AG11" s="312"/>
      <c r="AH11" s="312"/>
      <c r="AI11" s="312">
        <f t="shared" ref="AI11" si="48">AF11*($G11+1)</f>
        <v>379403.9364414505</v>
      </c>
      <c r="AJ11" s="312"/>
      <c r="AK11" s="312"/>
    </row>
    <row r="12" spans="1:37" ht="15.5" x14ac:dyDescent="0.35">
      <c r="A12" s="322"/>
      <c r="B12" s="311"/>
      <c r="C12" s="311"/>
      <c r="D12" s="192">
        <v>940535</v>
      </c>
      <c r="E12" s="193">
        <v>945176</v>
      </c>
      <c r="F12" s="112">
        <f t="shared" si="10"/>
        <v>1.0024641767262614</v>
      </c>
      <c r="G12" s="112">
        <f t="shared" si="19"/>
        <v>2.4641767262614245E-3</v>
      </c>
      <c r="H12" s="315">
        <f t="shared" si="20"/>
        <v>942852.6444572343</v>
      </c>
      <c r="I12" s="315"/>
      <c r="J12" s="315"/>
      <c r="K12" s="315">
        <f>H12*($G$12+1)</f>
        <v>945175.99999999988</v>
      </c>
      <c r="L12" s="315"/>
      <c r="M12" s="315"/>
      <c r="N12" s="312">
        <f>K12*($G$12+1)</f>
        <v>947505.08070142078</v>
      </c>
      <c r="O12" s="312"/>
      <c r="P12" s="312"/>
      <c r="Q12" s="312">
        <f t="shared" ref="Q12" si="49">N12*($G$12+1)</f>
        <v>949839.90066929965</v>
      </c>
      <c r="R12" s="312"/>
      <c r="S12" s="312"/>
      <c r="T12" s="312">
        <f t="shared" ref="T12" si="50">Q12*($G$12+1)</f>
        <v>952180.47404620342</v>
      </c>
      <c r="U12" s="312"/>
      <c r="V12" s="312"/>
      <c r="W12" s="312">
        <f t="shared" ref="W12" si="51">T12*($G$12+1)</f>
        <v>954526.81500954868</v>
      </c>
      <c r="X12" s="312"/>
      <c r="Y12" s="312"/>
      <c r="Z12" s="312">
        <f t="shared" ref="Z12" si="52">W12*($G$12+1)</f>
        <v>956878.93777168763</v>
      </c>
      <c r="AA12" s="312"/>
      <c r="AB12" s="312"/>
      <c r="AC12" s="312">
        <f t="shared" ref="AC12" si="53">Z12*($G$12+1)</f>
        <v>959236.85657999443</v>
      </c>
      <c r="AD12" s="312"/>
      <c r="AE12" s="312"/>
      <c r="AF12" s="312">
        <f t="shared" ref="AF12" si="54">AC12*($G$12+1)</f>
        <v>961600.58571695106</v>
      </c>
      <c r="AG12" s="312"/>
      <c r="AH12" s="312"/>
      <c r="AI12" s="312">
        <f t="shared" ref="AI12" si="55">AF12*($G$12+1)</f>
        <v>963970.13950023416</v>
      </c>
      <c r="AJ12" s="312"/>
      <c r="AK12" s="312"/>
    </row>
    <row r="13" spans="1:37" ht="15.5" x14ac:dyDescent="0.35">
      <c r="A13" s="320"/>
      <c r="B13" s="310"/>
      <c r="C13" s="310"/>
      <c r="D13" s="110">
        <v>467481</v>
      </c>
      <c r="E13" s="111">
        <v>602526</v>
      </c>
      <c r="F13" s="113">
        <f t="shared" si="10"/>
        <v>1.1352876510641448</v>
      </c>
      <c r="G13" s="113">
        <f t="shared" si="19"/>
        <v>0.13528765106414475</v>
      </c>
      <c r="H13" s="314">
        <f t="shared" si="20"/>
        <v>530725.40640711749</v>
      </c>
      <c r="I13" s="314"/>
      <c r="J13" s="314"/>
      <c r="K13" s="314">
        <f>H13*($G$13+1)</f>
        <v>602526</v>
      </c>
      <c r="L13" s="314"/>
      <c r="M13" s="314"/>
      <c r="N13" s="313">
        <f>K13*($G$13+1)</f>
        <v>684040.32724507491</v>
      </c>
      <c r="O13" s="313"/>
      <c r="P13" s="313"/>
      <c r="Q13" s="313">
        <f t="shared" ref="Q13" si="56">N13*($G$13+1)</f>
        <v>776582.53635120997</v>
      </c>
      <c r="R13" s="313"/>
      <c r="S13" s="313"/>
      <c r="T13" s="313">
        <f t="shared" ref="T13" si="57">Q13*($G$13+1)</f>
        <v>881644.56355160102</v>
      </c>
      <c r="U13" s="313"/>
      <c r="V13" s="313"/>
      <c r="W13" s="313">
        <f t="shared" ref="W13" si="58">T13*($G$13+1)</f>
        <v>1000920.1856279703</v>
      </c>
      <c r="X13" s="313"/>
      <c r="Y13" s="313"/>
      <c r="Z13" s="313">
        <f t="shared" ref="Z13" si="59">W13*($G$13+1)</f>
        <v>1136332.3264442661</v>
      </c>
      <c r="AA13" s="313"/>
      <c r="AB13" s="313"/>
      <c r="AC13" s="313">
        <f t="shared" ref="AC13" si="60">Z13*($G$13+1)</f>
        <v>1290064.0577171659</v>
      </c>
      <c r="AD13" s="313"/>
      <c r="AE13" s="313"/>
      <c r="AF13" s="313">
        <f t="shared" ref="AF13" si="61">AC13*($G$13+1)</f>
        <v>1464593.7938080006</v>
      </c>
      <c r="AG13" s="313"/>
      <c r="AH13" s="313"/>
      <c r="AI13" s="313">
        <f t="shared" ref="AI13" si="62">AF13*($G$13+1)</f>
        <v>1662735.2479354094</v>
      </c>
      <c r="AJ13" s="313"/>
      <c r="AK13" s="313"/>
    </row>
    <row r="14" spans="1:37" ht="15.5" x14ac:dyDescent="0.35">
      <c r="A14" s="321"/>
      <c r="B14" s="311"/>
      <c r="C14" s="311"/>
      <c r="D14" s="110">
        <v>16809413</v>
      </c>
      <c r="E14" s="111">
        <v>18789020</v>
      </c>
      <c r="F14" s="112">
        <f t="shared" si="10"/>
        <v>1.057245366507543</v>
      </c>
      <c r="G14" s="112">
        <f t="shared" si="19"/>
        <v>5.7245366507542972E-2</v>
      </c>
      <c r="H14" s="315">
        <f t="shared" si="20"/>
        <v>17771674.007961657</v>
      </c>
      <c r="I14" s="315"/>
      <c r="J14" s="315"/>
      <c r="K14" s="315">
        <f>H14*($G$14+1)</f>
        <v>18789019.999999996</v>
      </c>
      <c r="L14" s="315"/>
      <c r="M14" s="315"/>
      <c r="N14" s="312">
        <f>K14*($G$14+1)</f>
        <v>19864604.336217552</v>
      </c>
      <c r="O14" s="312"/>
      <c r="P14" s="312"/>
      <c r="Q14" s="312">
        <f t="shared" ref="Q14" si="63">N14*($G$14+1)</f>
        <v>21001760.891971655</v>
      </c>
      <c r="R14" s="312"/>
      <c r="S14" s="312"/>
      <c r="T14" s="312">
        <f t="shared" ref="T14" si="64">Q14*($G$14+1)</f>
        <v>22204014.391536355</v>
      </c>
      <c r="U14" s="312"/>
      <c r="V14" s="312"/>
      <c r="W14" s="312">
        <f t="shared" ref="W14" si="65">T14*($G$14+1)</f>
        <v>23475091.333318613</v>
      </c>
      <c r="X14" s="312"/>
      <c r="Y14" s="312"/>
      <c r="Z14" s="312">
        <f t="shared" ref="Z14" si="66">W14*($G$14+1)</f>
        <v>24818931.540492482</v>
      </c>
      <c r="AA14" s="312"/>
      <c r="AB14" s="312"/>
      <c r="AC14" s="312">
        <f t="shared" ref="AC14" si="67">Z14*($G$14+1)</f>
        <v>26239700.372853592</v>
      </c>
      <c r="AD14" s="312"/>
      <c r="AE14" s="312"/>
      <c r="AF14" s="312">
        <f t="shared" ref="AF14" si="68">AC14*($G$14+1)</f>
        <v>27741801.637745708</v>
      </c>
      <c r="AG14" s="312"/>
      <c r="AH14" s="312"/>
      <c r="AI14" s="312">
        <f t="shared" ref="AI14" si="69">AF14*($G$14+1)</f>
        <v>29329891.240078017</v>
      </c>
      <c r="AJ14" s="312"/>
      <c r="AK14" s="312"/>
    </row>
    <row r="15" spans="1:37" ht="15.5" x14ac:dyDescent="0.35">
      <c r="A15" s="322"/>
      <c r="B15" s="311"/>
      <c r="C15" s="311"/>
      <c r="D15" s="110">
        <v>5999691</v>
      </c>
      <c r="E15" s="111">
        <v>6805229</v>
      </c>
      <c r="F15" s="112">
        <f t="shared" si="10"/>
        <v>1.0650179566047699</v>
      </c>
      <c r="G15" s="112">
        <f t="shared" si="19"/>
        <v>6.5017956604769944E-2</v>
      </c>
      <c r="H15" s="315">
        <f t="shared" si="20"/>
        <v>6389778.6490800288</v>
      </c>
      <c r="I15" s="315"/>
      <c r="J15" s="315"/>
      <c r="K15" s="315">
        <f>H15*($G$15+1)</f>
        <v>6805229</v>
      </c>
      <c r="L15" s="315"/>
      <c r="M15" s="315"/>
      <c r="N15" s="312">
        <f>K15*($G$15+1)</f>
        <v>7247691.0838075215</v>
      </c>
      <c r="O15" s="312"/>
      <c r="P15" s="312"/>
      <c r="Q15" s="312">
        <f t="shared" ref="Q15" si="70">N15*($G$15+1)</f>
        <v>7718921.1481792973</v>
      </c>
      <c r="R15" s="312"/>
      <c r="S15" s="312"/>
      <c r="T15" s="312">
        <f t="shared" ref="T15" si="71">Q15*($G$15+1)</f>
        <v>8220789.6284272596</v>
      </c>
      <c r="U15" s="312"/>
      <c r="V15" s="312"/>
      <c r="W15" s="312">
        <f t="shared" ref="W15" si="72">T15*($G$15+1)</f>
        <v>8755288.5717452858</v>
      </c>
      <c r="X15" s="312"/>
      <c r="Y15" s="312"/>
      <c r="Z15" s="312">
        <f t="shared" ref="Z15" si="73">W15*($G$15+1)</f>
        <v>9324539.5441652592</v>
      </c>
      <c r="AA15" s="312"/>
      <c r="AB15" s="312"/>
      <c r="AC15" s="312">
        <f t="shared" ref="AC15" si="74">Z15*($G$15+1)</f>
        <v>9930802.0516072568</v>
      </c>
      <c r="AD15" s="312"/>
      <c r="AE15" s="312"/>
      <c r="AF15" s="312">
        <f t="shared" ref="AF15" si="75">AC15*($G$15+1)</f>
        <v>10576482.508449217</v>
      </c>
      <c r="AG15" s="312"/>
      <c r="AH15" s="312"/>
      <c r="AI15" s="312">
        <f t="shared" ref="AI15" si="76">AF15*($G$15+1)</f>
        <v>11264143.789214676</v>
      </c>
      <c r="AJ15" s="312"/>
      <c r="AK15" s="312"/>
    </row>
    <row r="16" spans="1:37" ht="15.5" x14ac:dyDescent="0.35">
      <c r="A16" s="317"/>
      <c r="B16" s="310"/>
      <c r="C16" s="310"/>
      <c r="D16" s="110">
        <v>18222</v>
      </c>
      <c r="E16" s="111">
        <v>24747</v>
      </c>
      <c r="F16" s="113">
        <f t="shared" si="10"/>
        <v>1.1653684546813006</v>
      </c>
      <c r="G16" s="113">
        <f t="shared" si="19"/>
        <v>0.16536845468130057</v>
      </c>
      <c r="H16" s="314">
        <f t="shared" si="20"/>
        <v>21235.343981202659</v>
      </c>
      <c r="I16" s="314"/>
      <c r="J16" s="314"/>
      <c r="K16" s="314">
        <f>H16*($G$16+1)</f>
        <v>24747</v>
      </c>
      <c r="L16" s="314"/>
      <c r="M16" s="314"/>
      <c r="N16" s="313">
        <f>K16*($G$16+1)</f>
        <v>28839.373147998143</v>
      </c>
      <c r="O16" s="313"/>
      <c r="P16" s="313"/>
      <c r="Q16" s="313">
        <f t="shared" ref="Q16" si="77">N16*($G$16+1)</f>
        <v>33608.495719459992</v>
      </c>
      <c r="R16" s="313"/>
      <c r="S16" s="313"/>
      <c r="T16" s="313">
        <f t="shared" ref="T16" si="78">Q16*($G$16+1)</f>
        <v>39166.280720750197</v>
      </c>
      <c r="U16" s="313"/>
      <c r="V16" s="313"/>
      <c r="W16" s="313">
        <f t="shared" ref="W16" si="79">T16*($G$16+1)</f>
        <v>45643.148039154672</v>
      </c>
      <c r="X16" s="313"/>
      <c r="Y16" s="313"/>
      <c r="Z16" s="313">
        <f t="shared" ref="Z16" si="80">W16*($G$16+1)</f>
        <v>53191.084897179513</v>
      </c>
      <c r="AA16" s="313"/>
      <c r="AB16" s="313"/>
      <c r="AC16" s="313">
        <f t="shared" ref="AC16" si="81">Z16*($G$16+1)</f>
        <v>61987.212409447951</v>
      </c>
      <c r="AD16" s="313"/>
      <c r="AE16" s="313"/>
      <c r="AF16" s="313">
        <f t="shared" ref="AF16" si="82">AC16*($G$16+1)</f>
        <v>72237.941935599898</v>
      </c>
      <c r="AG16" s="313"/>
      <c r="AH16" s="313"/>
      <c r="AI16" s="313">
        <f t="shared" ref="AI16" si="83">AF16*($G$16+1)</f>
        <v>84183.818762847572</v>
      </c>
      <c r="AJ16" s="313"/>
      <c r="AK16" s="313"/>
    </row>
    <row r="17" spans="1:37" ht="15.5" x14ac:dyDescent="0.35">
      <c r="A17" s="318"/>
      <c r="B17" s="311"/>
      <c r="C17" s="311"/>
      <c r="D17" s="110">
        <v>544039</v>
      </c>
      <c r="E17" s="111">
        <v>446205</v>
      </c>
      <c r="F17" s="112">
        <f t="shared" si="10"/>
        <v>0.90563291701951387</v>
      </c>
      <c r="G17" s="112">
        <f t="shared" si="19"/>
        <v>-9.4367082980486128E-2</v>
      </c>
      <c r="H17" s="315">
        <f t="shared" si="20"/>
        <v>492699.62654237932</v>
      </c>
      <c r="I17" s="315"/>
      <c r="J17" s="315"/>
      <c r="K17" s="315">
        <f>H17*($G$17+1)</f>
        <v>446205.00000000012</v>
      </c>
      <c r="L17" s="315"/>
      <c r="M17" s="315"/>
      <c r="N17" s="312">
        <f>K17*($G$17+1)</f>
        <v>404097.93573869229</v>
      </c>
      <c r="O17" s="312"/>
      <c r="P17" s="312"/>
      <c r="Q17" s="312">
        <f t="shared" ref="Q17" si="84">N17*($G$17+1)</f>
        <v>365964.39230459597</v>
      </c>
      <c r="R17" s="312"/>
      <c r="S17" s="312"/>
      <c r="T17" s="312">
        <f t="shared" ref="T17" si="85">Q17*($G$17+1)</f>
        <v>331429.40012808499</v>
      </c>
      <c r="U17" s="312"/>
      <c r="V17" s="312"/>
      <c r="W17" s="312">
        <f t="shared" ref="W17" si="86">T17*($G$17+1)</f>
        <v>300153.37442402524</v>
      </c>
      <c r="X17" s="312"/>
      <c r="Y17" s="312"/>
      <c r="Z17" s="312">
        <f t="shared" ref="Z17" si="87">W17*($G$17+1)</f>
        <v>271828.77603288036</v>
      </c>
      <c r="AA17" s="312"/>
      <c r="AB17" s="312"/>
      <c r="AC17" s="312">
        <f t="shared" ref="AC17" si="88">Z17*($G$17+1)</f>
        <v>246177.08736850155</v>
      </c>
      <c r="AD17" s="312"/>
      <c r="AE17" s="312"/>
      <c r="AF17" s="312">
        <f t="shared" ref="AF17" si="89">AC17*($G$17+1)</f>
        <v>222946.07373690378</v>
      </c>
      <c r="AG17" s="312"/>
      <c r="AH17" s="312"/>
      <c r="AI17" s="312">
        <f t="shared" ref="AI17" si="90">AF17*($G$17+1)</f>
        <v>201907.30309639982</v>
      </c>
      <c r="AJ17" s="312"/>
      <c r="AK17" s="312"/>
    </row>
    <row r="18" spans="1:37" ht="15.5" x14ac:dyDescent="0.35">
      <c r="A18" s="319"/>
      <c r="B18" s="311"/>
      <c r="C18" s="311"/>
      <c r="D18" s="110">
        <v>378274</v>
      </c>
      <c r="E18" s="111">
        <v>474224</v>
      </c>
      <c r="F18" s="112">
        <f t="shared" si="10"/>
        <v>1.1196660728113348</v>
      </c>
      <c r="G18" s="112">
        <f t="shared" si="19"/>
        <v>0.11966607281133479</v>
      </c>
      <c r="H18" s="315">
        <f t="shared" si="20"/>
        <v>423540.56402663485</v>
      </c>
      <c r="I18" s="315"/>
      <c r="J18" s="315"/>
      <c r="K18" s="315">
        <f>H18*($G$18+1)</f>
        <v>474223.99999999994</v>
      </c>
      <c r="L18" s="315"/>
      <c r="M18" s="315"/>
      <c r="N18" s="312">
        <f>K18*($G$18+1)</f>
        <v>530972.52371288231</v>
      </c>
      <c r="O18" s="312"/>
      <c r="P18" s="312"/>
      <c r="Q18" s="312">
        <f t="shared" ref="Q18" si="91">N18*($G$18+1)</f>
        <v>594511.92039632623</v>
      </c>
      <c r="R18" s="312"/>
      <c r="S18" s="312"/>
      <c r="T18" s="312">
        <f t="shared" ref="T18" si="92">Q18*($G$18+1)</f>
        <v>665654.82714967942</v>
      </c>
      <c r="U18" s="312"/>
      <c r="V18" s="312"/>
      <c r="W18" s="312">
        <f t="shared" ref="W18" si="93">T18*($G$18+1)</f>
        <v>745311.12616258941</v>
      </c>
      <c r="X18" s="312"/>
      <c r="Y18" s="312"/>
      <c r="Z18" s="312">
        <f t="shared" ref="Z18" si="94">W18*($G$18+1)</f>
        <v>834499.58165305981</v>
      </c>
      <c r="AA18" s="312"/>
      <c r="AB18" s="312"/>
      <c r="AC18" s="312">
        <f t="shared" ref="AC18" si="95">Z18*($G$18+1)</f>
        <v>934360.8693521833</v>
      </c>
      <c r="AD18" s="312"/>
      <c r="AE18" s="312"/>
      <c r="AF18" s="312">
        <f t="shared" ref="AF18" si="96">AC18*($G$18+1)</f>
        <v>1046172.1651761438</v>
      </c>
      <c r="AG18" s="312"/>
      <c r="AH18" s="312"/>
      <c r="AI18" s="312">
        <f t="shared" ref="AI18" si="97">AF18*($G$18+1)</f>
        <v>1171363.4796673039</v>
      </c>
      <c r="AJ18" s="312"/>
      <c r="AK18" s="312"/>
    </row>
    <row r="24" spans="1:37" x14ac:dyDescent="0.35">
      <c r="C24" s="189" t="s">
        <v>67</v>
      </c>
      <c r="D24" s="189" t="s">
        <v>43</v>
      </c>
      <c r="G24" s="195" t="s">
        <v>226</v>
      </c>
      <c r="H24" s="195" t="s">
        <v>227</v>
      </c>
    </row>
    <row r="25" spans="1:37" x14ac:dyDescent="0.35">
      <c r="C25" s="190">
        <v>8072833</v>
      </c>
      <c r="D25" s="190">
        <v>9066577</v>
      </c>
      <c r="E25">
        <v>8555289</v>
      </c>
      <c r="G25" s="196">
        <v>155673</v>
      </c>
      <c r="H25" s="190">
        <v>143113</v>
      </c>
    </row>
    <row r="26" spans="1:37" x14ac:dyDescent="0.35">
      <c r="C26" s="191">
        <v>16809413</v>
      </c>
      <c r="D26" s="191">
        <v>18789020</v>
      </c>
      <c r="E26">
        <v>17771674</v>
      </c>
      <c r="G26" s="197">
        <v>544039</v>
      </c>
      <c r="H26" s="191">
        <v>446205</v>
      </c>
    </row>
    <row r="27" spans="1:37" x14ac:dyDescent="0.35">
      <c r="C27" s="190">
        <v>2442987</v>
      </c>
      <c r="D27" s="190">
        <v>2948023</v>
      </c>
      <c r="E27">
        <v>2683651</v>
      </c>
      <c r="G27" s="196">
        <v>45272</v>
      </c>
      <c r="H27" s="190">
        <v>76099</v>
      </c>
    </row>
    <row r="28" spans="1:37" x14ac:dyDescent="0.35">
      <c r="C28" s="191">
        <v>5999691</v>
      </c>
      <c r="D28" s="191">
        <v>6805229</v>
      </c>
      <c r="E28">
        <v>6389779</v>
      </c>
      <c r="G28" s="197">
        <v>378274</v>
      </c>
      <c r="H28" s="191">
        <v>474224</v>
      </c>
    </row>
    <row r="29" spans="1:37" x14ac:dyDescent="0.35">
      <c r="G29" s="198">
        <v>217496</v>
      </c>
      <c r="H29" s="190">
        <v>243098</v>
      </c>
    </row>
    <row r="30" spans="1:37" x14ac:dyDescent="0.35">
      <c r="G30" s="199">
        <v>940535</v>
      </c>
      <c r="H30" s="200">
        <v>945176</v>
      </c>
    </row>
    <row r="31" spans="1:37" ht="15.5" x14ac:dyDescent="0.35">
      <c r="C31" s="192">
        <v>5945</v>
      </c>
      <c r="D31" s="193">
        <v>8250</v>
      </c>
    </row>
    <row r="32" spans="1:37" ht="15.5" x14ac:dyDescent="0.35">
      <c r="C32" s="192">
        <v>53471</v>
      </c>
      <c r="D32" s="193">
        <v>59987</v>
      </c>
      <c r="G32">
        <v>149261</v>
      </c>
    </row>
    <row r="33" spans="3:7" ht="15.5" x14ac:dyDescent="0.35">
      <c r="C33" s="192">
        <v>28240</v>
      </c>
      <c r="D33" s="193">
        <v>32787</v>
      </c>
      <c r="G33">
        <v>492700</v>
      </c>
    </row>
    <row r="34" spans="3:7" ht="15.5" x14ac:dyDescent="0.35">
      <c r="C34" s="192">
        <v>15871</v>
      </c>
      <c r="D34" s="193">
        <v>24829</v>
      </c>
      <c r="G34">
        <v>58695</v>
      </c>
    </row>
    <row r="35" spans="3:7" x14ac:dyDescent="0.35">
      <c r="G35">
        <v>423541</v>
      </c>
    </row>
    <row r="36" spans="3:7" x14ac:dyDescent="0.35">
      <c r="C36" s="194">
        <v>8555288.5399991628</v>
      </c>
      <c r="G36">
        <v>229941</v>
      </c>
    </row>
    <row r="37" spans="3:7" x14ac:dyDescent="0.35">
      <c r="C37" s="194">
        <v>17771674.007961657</v>
      </c>
      <c r="G37">
        <v>942853</v>
      </c>
    </row>
    <row r="38" spans="3:7" x14ac:dyDescent="0.35">
      <c r="C38" s="194">
        <v>2683650.8462728532</v>
      </c>
    </row>
    <row r="39" spans="3:7" x14ac:dyDescent="0.35">
      <c r="C39" s="194">
        <v>6389778.6490800288</v>
      </c>
    </row>
    <row r="40" spans="3:7" x14ac:dyDescent="0.35">
      <c r="C40" s="194">
        <v>413097.77868441754</v>
      </c>
    </row>
  </sheetData>
  <mergeCells count="142">
    <mergeCell ref="AI16:AK16"/>
    <mergeCell ref="AI17:AK17"/>
    <mergeCell ref="AI18:AK18"/>
    <mergeCell ref="AI7:AK7"/>
    <mergeCell ref="AI8:AK8"/>
    <mergeCell ref="AI9:AK9"/>
    <mergeCell ref="AI10:AK10"/>
    <mergeCell ref="AI11:AK11"/>
    <mergeCell ref="AI12:AK12"/>
    <mergeCell ref="AI13:AK13"/>
    <mergeCell ref="AI14:AK14"/>
    <mergeCell ref="AI15:AK15"/>
    <mergeCell ref="F2:F3"/>
    <mergeCell ref="A16:A18"/>
    <mergeCell ref="A13:A15"/>
    <mergeCell ref="A10:A12"/>
    <mergeCell ref="A7:A9"/>
    <mergeCell ref="B1:J1"/>
    <mergeCell ref="AF13:AH13"/>
    <mergeCell ref="AF14:AH14"/>
    <mergeCell ref="AF15:AH15"/>
    <mergeCell ref="AF16:AH16"/>
    <mergeCell ref="AF17:AH17"/>
    <mergeCell ref="AF18:AH18"/>
    <mergeCell ref="AC14:AE14"/>
    <mergeCell ref="AC15:AE15"/>
    <mergeCell ref="AC16:AE16"/>
    <mergeCell ref="AC17:AE17"/>
    <mergeCell ref="AC18:AE18"/>
    <mergeCell ref="AF8:AH8"/>
    <mergeCell ref="AF9:AH9"/>
    <mergeCell ref="AF10:AH10"/>
    <mergeCell ref="AF11:AH11"/>
    <mergeCell ref="AF12:AH12"/>
    <mergeCell ref="Z15:AB15"/>
    <mergeCell ref="Z16:AB16"/>
    <mergeCell ref="Z17:AB17"/>
    <mergeCell ref="Z18:AB18"/>
    <mergeCell ref="AC8:AE8"/>
    <mergeCell ref="AC9:AE9"/>
    <mergeCell ref="AC10:AE10"/>
    <mergeCell ref="AC11:AE11"/>
    <mergeCell ref="AC12:AE12"/>
    <mergeCell ref="AC13:AE13"/>
    <mergeCell ref="W16:Y16"/>
    <mergeCell ref="W17:Y17"/>
    <mergeCell ref="W18:Y18"/>
    <mergeCell ref="Z8:AB8"/>
    <mergeCell ref="Z9:AB9"/>
    <mergeCell ref="Z10:AB10"/>
    <mergeCell ref="Z11:AB11"/>
    <mergeCell ref="Z12:AB12"/>
    <mergeCell ref="Z13:AB13"/>
    <mergeCell ref="Z14:AB14"/>
    <mergeCell ref="T17:V17"/>
    <mergeCell ref="T18:V18"/>
    <mergeCell ref="W8:Y8"/>
    <mergeCell ref="W9:Y9"/>
    <mergeCell ref="W10:Y10"/>
    <mergeCell ref="W11:Y11"/>
    <mergeCell ref="W12:Y12"/>
    <mergeCell ref="W13:Y13"/>
    <mergeCell ref="W14:Y14"/>
    <mergeCell ref="W15:Y15"/>
    <mergeCell ref="T11:V11"/>
    <mergeCell ref="T12:V12"/>
    <mergeCell ref="T13:V13"/>
    <mergeCell ref="T14:V14"/>
    <mergeCell ref="T15:V15"/>
    <mergeCell ref="T16:V16"/>
    <mergeCell ref="Q15:S15"/>
    <mergeCell ref="Q16:S16"/>
    <mergeCell ref="Q17:S17"/>
    <mergeCell ref="Q18:S18"/>
    <mergeCell ref="N14:P14"/>
    <mergeCell ref="N15:P15"/>
    <mergeCell ref="N16:P16"/>
    <mergeCell ref="N17:P17"/>
    <mergeCell ref="N18:P18"/>
    <mergeCell ref="K16:M16"/>
    <mergeCell ref="K17:M17"/>
    <mergeCell ref="K18:M18"/>
    <mergeCell ref="N8:P8"/>
    <mergeCell ref="N9:P9"/>
    <mergeCell ref="N10:P10"/>
    <mergeCell ref="N11:P11"/>
    <mergeCell ref="N12:P12"/>
    <mergeCell ref="N13:P13"/>
    <mergeCell ref="K11:M11"/>
    <mergeCell ref="K12:M12"/>
    <mergeCell ref="K13:M13"/>
    <mergeCell ref="K14:M14"/>
    <mergeCell ref="Z7:AB7"/>
    <mergeCell ref="AC7:AE7"/>
    <mergeCell ref="AF7:AH7"/>
    <mergeCell ref="K8:M8"/>
    <mergeCell ref="K9:M9"/>
    <mergeCell ref="K10:M10"/>
    <mergeCell ref="T8:V8"/>
    <mergeCell ref="T9:V9"/>
    <mergeCell ref="T10:V10"/>
    <mergeCell ref="Q8:S8"/>
    <mergeCell ref="Q9:S9"/>
    <mergeCell ref="Q10:S10"/>
    <mergeCell ref="K7:M7"/>
    <mergeCell ref="N7:P7"/>
    <mergeCell ref="Q7:S7"/>
    <mergeCell ref="T7:V7"/>
    <mergeCell ref="W7:Y7"/>
    <mergeCell ref="Q11:S11"/>
    <mergeCell ref="Q12:S12"/>
    <mergeCell ref="Q13:S13"/>
    <mergeCell ref="Q14:S14"/>
    <mergeCell ref="B18:C18"/>
    <mergeCell ref="H7:J7"/>
    <mergeCell ref="H8:J8"/>
    <mergeCell ref="H9:J9"/>
    <mergeCell ref="H10:J10"/>
    <mergeCell ref="H11:J11"/>
    <mergeCell ref="B8:C8"/>
    <mergeCell ref="B9:C9"/>
    <mergeCell ref="B10:C10"/>
    <mergeCell ref="B11:C11"/>
    <mergeCell ref="B12:C12"/>
    <mergeCell ref="B13:C13"/>
    <mergeCell ref="H18:J18"/>
    <mergeCell ref="H12:J12"/>
    <mergeCell ref="H13:J13"/>
    <mergeCell ref="H14:J14"/>
    <mergeCell ref="H15:J15"/>
    <mergeCell ref="H16:J16"/>
    <mergeCell ref="H17:J17"/>
    <mergeCell ref="K15:M15"/>
    <mergeCell ref="B2:C2"/>
    <mergeCell ref="B3:C3"/>
    <mergeCell ref="B4:C4"/>
    <mergeCell ref="B5:C5"/>
    <mergeCell ref="B7:C7"/>
    <mergeCell ref="B14:C14"/>
    <mergeCell ref="B15:C15"/>
    <mergeCell ref="B16:C16"/>
    <mergeCell ref="B17:C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672F-BEAE-4491-9E7C-2247D32A23DB}">
  <dimension ref="A1:AH40"/>
  <sheetViews>
    <sheetView workbookViewId="0">
      <selection activeCell="F7" sqref="F7"/>
    </sheetView>
  </sheetViews>
  <sheetFormatPr baseColWidth="10" defaultRowHeight="14.5" x14ac:dyDescent="0.35"/>
  <cols>
    <col min="8" max="8" width="9.1796875" bestFit="1" customWidth="1"/>
    <col min="9" max="9" width="1.6328125" bestFit="1" customWidth="1"/>
    <col min="10" max="11" width="9.1796875" bestFit="1" customWidth="1"/>
    <col min="12" max="12" width="1.6328125" bestFit="1" customWidth="1"/>
    <col min="13" max="14" width="9.1796875" bestFit="1" customWidth="1"/>
    <col min="15" max="15" width="1.6328125" bestFit="1" customWidth="1"/>
    <col min="16" max="17" width="9.1796875" bestFit="1" customWidth="1"/>
    <col min="18" max="18" width="1.6328125" bestFit="1" customWidth="1"/>
    <col min="19" max="20" width="9.1796875" bestFit="1" customWidth="1"/>
    <col min="21" max="21" width="1.6328125" bestFit="1" customWidth="1"/>
    <col min="22" max="23" width="9.1796875" bestFit="1" customWidth="1"/>
    <col min="24" max="24" width="1.6328125" bestFit="1" customWidth="1"/>
    <col min="25" max="26" width="9.1796875" bestFit="1" customWidth="1"/>
    <col min="27" max="27" width="1.6328125" bestFit="1" customWidth="1"/>
    <col min="28" max="29" width="9.1796875" bestFit="1" customWidth="1"/>
    <col min="30" max="30" width="1.6328125" bestFit="1" customWidth="1"/>
    <col min="31" max="32" width="9.1796875" bestFit="1" customWidth="1"/>
    <col min="33" max="33" width="1.6328125" bestFit="1" customWidth="1"/>
    <col min="34" max="34" width="9.1796875" bestFit="1" customWidth="1"/>
  </cols>
  <sheetData>
    <row r="1" spans="1:34" ht="31.25" customHeight="1" x14ac:dyDescent="0.35">
      <c r="B1" s="323" t="s">
        <v>225</v>
      </c>
      <c r="C1" s="323"/>
      <c r="D1" s="323"/>
      <c r="E1" s="323"/>
      <c r="F1" s="323"/>
      <c r="G1" s="323"/>
      <c r="H1" s="323"/>
      <c r="I1" s="323"/>
      <c r="J1" s="323"/>
    </row>
    <row r="2" spans="1:34" s="101" customFormat="1" x14ac:dyDescent="0.35">
      <c r="B2" s="308" t="s">
        <v>104</v>
      </c>
      <c r="C2" s="308"/>
      <c r="D2" s="102" t="s">
        <v>40</v>
      </c>
      <c r="E2" s="119">
        <f>VALUE(RIGHT(D2, 4))</f>
        <v>2017</v>
      </c>
      <c r="F2" s="316" t="s">
        <v>110</v>
      </c>
    </row>
    <row r="3" spans="1:34" x14ac:dyDescent="0.35">
      <c r="B3" s="309" t="s">
        <v>105</v>
      </c>
      <c r="C3" s="309"/>
      <c r="D3" s="103" t="s">
        <v>43</v>
      </c>
      <c r="E3" s="188">
        <v>2020</v>
      </c>
      <c r="F3" s="316"/>
      <c r="H3" t="s">
        <v>67</v>
      </c>
    </row>
    <row r="4" spans="1:34" x14ac:dyDescent="0.35">
      <c r="B4" s="309" t="s">
        <v>106</v>
      </c>
      <c r="C4" s="309"/>
      <c r="D4">
        <f>E3-E2</f>
        <v>3</v>
      </c>
      <c r="H4" t="s">
        <v>43</v>
      </c>
    </row>
    <row r="5" spans="1:34" x14ac:dyDescent="0.35">
      <c r="B5" s="309"/>
      <c r="C5" s="309"/>
    </row>
    <row r="6" spans="1:34" s="101" customFormat="1" ht="31.5" x14ac:dyDescent="0.35">
      <c r="A6" s="105" t="s">
        <v>112</v>
      </c>
      <c r="B6" s="106" t="s">
        <v>113</v>
      </c>
      <c r="C6" s="107" t="s">
        <v>111</v>
      </c>
      <c r="D6" s="105" t="str">
        <f>D2</f>
        <v>2016-2017</v>
      </c>
      <c r="E6" s="105" t="str">
        <f>D3</f>
        <v>2019-2020</v>
      </c>
      <c r="F6" s="105" t="s">
        <v>107</v>
      </c>
      <c r="G6" s="105" t="s">
        <v>68</v>
      </c>
      <c r="H6" s="105">
        <f>VALUE(LEFT(D2, 4))+1</f>
        <v>2017</v>
      </c>
      <c r="I6" s="108" t="s">
        <v>108</v>
      </c>
      <c r="J6" s="109">
        <f>VALUE(RIGHT(D2, 4))+1</f>
        <v>2018</v>
      </c>
      <c r="K6" s="105">
        <f>H6+1</f>
        <v>2018</v>
      </c>
      <c r="L6" s="108" t="s">
        <v>108</v>
      </c>
      <c r="M6" s="109">
        <f>J6+1</f>
        <v>2019</v>
      </c>
      <c r="N6" s="105">
        <f>K6+1</f>
        <v>2019</v>
      </c>
      <c r="O6" s="108" t="s">
        <v>108</v>
      </c>
      <c r="P6" s="109">
        <f>M6+1</f>
        <v>2020</v>
      </c>
      <c r="Q6" s="105">
        <f>N6+1</f>
        <v>2020</v>
      </c>
      <c r="R6" s="108" t="s">
        <v>108</v>
      </c>
      <c r="S6" s="109">
        <f>P6+1</f>
        <v>2021</v>
      </c>
      <c r="T6" s="105">
        <f t="shared" ref="T6" si="0">Q6+1</f>
        <v>2021</v>
      </c>
      <c r="U6" s="108" t="s">
        <v>108</v>
      </c>
      <c r="V6" s="109">
        <f t="shared" ref="V6:W6" si="1">S6+1</f>
        <v>2022</v>
      </c>
      <c r="W6" s="105">
        <f t="shared" si="1"/>
        <v>2022</v>
      </c>
      <c r="X6" s="108" t="s">
        <v>108</v>
      </c>
      <c r="Y6" s="109">
        <f t="shared" ref="Y6:Z6" si="2">V6+1</f>
        <v>2023</v>
      </c>
      <c r="Z6" s="105">
        <f t="shared" si="2"/>
        <v>2023</v>
      </c>
      <c r="AA6" s="108" t="s">
        <v>108</v>
      </c>
      <c r="AB6" s="109">
        <f t="shared" ref="AB6:AC6" si="3">Y6+1</f>
        <v>2024</v>
      </c>
      <c r="AC6" s="105">
        <f t="shared" si="3"/>
        <v>2024</v>
      </c>
      <c r="AD6" s="108" t="s">
        <v>108</v>
      </c>
      <c r="AE6" s="109">
        <f t="shared" ref="AE6:AF6" si="4">AB6+1</f>
        <v>2025</v>
      </c>
      <c r="AF6" s="105">
        <f t="shared" si="4"/>
        <v>2025</v>
      </c>
      <c r="AG6" s="108" t="s">
        <v>108</v>
      </c>
      <c r="AH6" s="109">
        <f t="shared" ref="AH6" si="5">AE6+1</f>
        <v>2026</v>
      </c>
    </row>
    <row r="7" spans="1:34" ht="15.5" x14ac:dyDescent="0.35">
      <c r="A7" s="320"/>
      <c r="B7" s="310" t="s">
        <v>303</v>
      </c>
      <c r="C7" s="310"/>
      <c r="D7" s="192">
        <v>155673</v>
      </c>
      <c r="E7" s="193">
        <v>143113</v>
      </c>
      <c r="F7" s="113">
        <f t="shared" ref="F7:F18" si="6">POWER(E7/D7,1/n)</f>
        <v>0.9588107517772011</v>
      </c>
      <c r="G7" s="113">
        <f>F7-1</f>
        <v>-4.1189248222798902E-2</v>
      </c>
      <c r="H7" s="314">
        <f>D7*(G7+1)</f>
        <v>149260.94616141223</v>
      </c>
      <c r="I7" s="314"/>
      <c r="J7" s="314"/>
      <c r="K7" s="314">
        <f>H7*($G$7+1)</f>
        <v>143113</v>
      </c>
      <c r="L7" s="314"/>
      <c r="M7" s="314"/>
      <c r="N7" s="313">
        <f t="shared" ref="N7" si="7">K7*($G$7+1)</f>
        <v>137218.28311909057</v>
      </c>
      <c r="O7" s="313"/>
      <c r="P7" s="313"/>
      <c r="Q7" s="313">
        <f t="shared" ref="Q7" si="8">N7*($G$7+1)</f>
        <v>131566.36519499205</v>
      </c>
      <c r="R7" s="313"/>
      <c r="S7" s="313"/>
      <c r="T7" s="313">
        <f t="shared" ref="T7" si="9">Q7*($G$7+1)</f>
        <v>126147.24552120411</v>
      </c>
      <c r="U7" s="313"/>
      <c r="V7" s="313"/>
      <c r="W7" s="313">
        <f t="shared" ref="W7" si="10">T7*($G$7+1)</f>
        <v>120951.33531280888</v>
      </c>
      <c r="X7" s="313"/>
      <c r="Y7" s="313"/>
      <c r="Z7" s="313">
        <f t="shared" ref="Z7" si="11">W7*($G$7+1)</f>
        <v>115969.44073973061</v>
      </c>
      <c r="AA7" s="313"/>
      <c r="AB7" s="313"/>
      <c r="AC7" s="313">
        <f t="shared" ref="AC7" si="12">Z7*($G$7+1)</f>
        <v>111192.74665884268</v>
      </c>
      <c r="AD7" s="313"/>
      <c r="AE7" s="313"/>
      <c r="AF7" s="313">
        <f t="shared" ref="AF7" si="13">AC7*($G$7+1)</f>
        <v>106612.80101613681</v>
      </c>
      <c r="AG7" s="313"/>
      <c r="AH7" s="313"/>
    </row>
    <row r="8" spans="1:34" ht="15.5" x14ac:dyDescent="0.35">
      <c r="A8" s="321"/>
      <c r="B8" s="311" t="s">
        <v>304</v>
      </c>
      <c r="C8" s="311"/>
      <c r="D8" s="192">
        <v>544039</v>
      </c>
      <c r="E8" s="193">
        <v>446205</v>
      </c>
      <c r="F8" s="112">
        <f t="shared" si="6"/>
        <v>0.90563291701951387</v>
      </c>
      <c r="G8" s="112">
        <f t="shared" ref="G8:G18" si="14">F8-1</f>
        <v>-9.4367082980486128E-2</v>
      </c>
      <c r="H8" s="315">
        <f t="shared" ref="H8:H18" si="15">D8*(G8+1)</f>
        <v>492699.62654237932</v>
      </c>
      <c r="I8" s="315"/>
      <c r="J8" s="315"/>
      <c r="K8" s="315">
        <f>H8*($G$8+1)</f>
        <v>446205.00000000012</v>
      </c>
      <c r="L8" s="315"/>
      <c r="M8" s="315"/>
      <c r="N8" s="312">
        <f>K8*($G$8+1)</f>
        <v>404097.93573869229</v>
      </c>
      <c r="O8" s="312"/>
      <c r="P8" s="312"/>
      <c r="Q8" s="312">
        <f t="shared" ref="Q8" si="16">N8*($G$8+1)</f>
        <v>365964.39230459597</v>
      </c>
      <c r="R8" s="312"/>
      <c r="S8" s="312"/>
      <c r="T8" s="312">
        <f t="shared" ref="T8" si="17">Q8*($G$8+1)</f>
        <v>331429.40012808499</v>
      </c>
      <c r="U8" s="312"/>
      <c r="V8" s="312"/>
      <c r="W8" s="312">
        <f t="shared" ref="W8" si="18">T8*($G$8+1)</f>
        <v>300153.37442402524</v>
      </c>
      <c r="X8" s="312"/>
      <c r="Y8" s="312"/>
      <c r="Z8" s="312">
        <f t="shared" ref="Z8" si="19">W8*($G$8+1)</f>
        <v>271828.77603288036</v>
      </c>
      <c r="AA8" s="312"/>
      <c r="AB8" s="312"/>
      <c r="AC8" s="312">
        <f t="shared" ref="AC8" si="20">Z8*($G$8+1)</f>
        <v>246177.08736850155</v>
      </c>
      <c r="AD8" s="312"/>
      <c r="AE8" s="312"/>
      <c r="AF8" s="312">
        <f t="shared" ref="AF8" si="21">AC8*($G$8+1)</f>
        <v>222946.07373690378</v>
      </c>
      <c r="AG8" s="312"/>
      <c r="AH8" s="312"/>
    </row>
    <row r="9" spans="1:34" ht="15.5" x14ac:dyDescent="0.35">
      <c r="A9" s="322"/>
      <c r="B9" s="311"/>
      <c r="C9" s="311"/>
      <c r="D9" s="192">
        <v>45272</v>
      </c>
      <c r="E9" s="193">
        <v>76099</v>
      </c>
      <c r="F9" s="112">
        <f t="shared" si="6"/>
        <v>1.2965063090069899</v>
      </c>
      <c r="G9" s="112">
        <f t="shared" si="14"/>
        <v>0.29650630900698993</v>
      </c>
      <c r="H9" s="315">
        <f t="shared" si="15"/>
        <v>58695.433621364449</v>
      </c>
      <c r="I9" s="315"/>
      <c r="J9" s="315"/>
      <c r="K9" s="315">
        <f>H9*($G$9+1)</f>
        <v>76099</v>
      </c>
      <c r="L9" s="315"/>
      <c r="M9" s="315"/>
      <c r="N9" s="312">
        <f>K9*($G$9+1)</f>
        <v>98662.833609122928</v>
      </c>
      <c r="O9" s="312"/>
      <c r="P9" s="312"/>
      <c r="Q9" s="312">
        <f t="shared" ref="Q9" si="22">N9*($G$9+1)</f>
        <v>127916.98623873477</v>
      </c>
      <c r="R9" s="312"/>
      <c r="S9" s="312"/>
      <c r="T9" s="312">
        <f t="shared" ref="T9" si="23">Q9*($G$9+1)</f>
        <v>165845.17968767995</v>
      </c>
      <c r="U9" s="312"/>
      <c r="V9" s="312"/>
      <c r="W9" s="312">
        <f t="shared" ref="W9" si="24">T9*($G$9+1)</f>
        <v>215019.32178347494</v>
      </c>
      <c r="X9" s="312"/>
      <c r="Y9" s="312"/>
      <c r="Z9" s="312">
        <f t="shared" ref="Z9" si="25">W9*($G$9+1)</f>
        <v>278773.90725067933</v>
      </c>
      <c r="AA9" s="312"/>
      <c r="AB9" s="312"/>
      <c r="AC9" s="312">
        <f t="shared" ref="AC9" si="26">Z9*($G$9+1)</f>
        <v>361432.12953703519</v>
      </c>
      <c r="AD9" s="312"/>
      <c r="AE9" s="312"/>
      <c r="AF9" s="312">
        <f t="shared" ref="AF9" si="27">AC9*($G$9+1)</f>
        <v>468599.03622259776</v>
      </c>
      <c r="AG9" s="312"/>
      <c r="AH9" s="312"/>
    </row>
    <row r="10" spans="1:34" ht="15.5" x14ac:dyDescent="0.35">
      <c r="A10" s="320"/>
      <c r="B10" s="310"/>
      <c r="C10" s="310"/>
      <c r="D10" s="192">
        <v>378274</v>
      </c>
      <c r="E10" s="193">
        <v>474224</v>
      </c>
      <c r="F10" s="113">
        <f t="shared" si="6"/>
        <v>1.1196660728113348</v>
      </c>
      <c r="G10" s="113">
        <f t="shared" si="14"/>
        <v>0.11966607281133479</v>
      </c>
      <c r="H10" s="314">
        <f t="shared" si="15"/>
        <v>423540.56402663485</v>
      </c>
      <c r="I10" s="314"/>
      <c r="J10" s="314"/>
      <c r="K10" s="314">
        <f>H10*($G$10+1)</f>
        <v>474223.99999999994</v>
      </c>
      <c r="L10" s="314"/>
      <c r="M10" s="314"/>
      <c r="N10" s="313">
        <f>K10*($G$10+1)</f>
        <v>530972.52371288231</v>
      </c>
      <c r="O10" s="313"/>
      <c r="P10" s="313"/>
      <c r="Q10" s="313">
        <f t="shared" ref="Q10" si="28">N10*($G$10+1)</f>
        <v>594511.92039632623</v>
      </c>
      <c r="R10" s="313"/>
      <c r="S10" s="313"/>
      <c r="T10" s="313">
        <f t="shared" ref="T10" si="29">Q10*($G$10+1)</f>
        <v>665654.82714967942</v>
      </c>
      <c r="U10" s="313"/>
      <c r="V10" s="313"/>
      <c r="W10" s="313">
        <f t="shared" ref="W10" si="30">T10*($G$10+1)</f>
        <v>745311.12616258941</v>
      </c>
      <c r="X10" s="313"/>
      <c r="Y10" s="313"/>
      <c r="Z10" s="313">
        <f t="shared" ref="Z10" si="31">W10*($G$10+1)</f>
        <v>834499.58165305981</v>
      </c>
      <c r="AA10" s="313"/>
      <c r="AB10" s="313"/>
      <c r="AC10" s="313">
        <f t="shared" ref="AC10" si="32">Z10*($G$10+1)</f>
        <v>934360.8693521833</v>
      </c>
      <c r="AD10" s="313"/>
      <c r="AE10" s="313"/>
      <c r="AF10" s="313">
        <f t="shared" ref="AF10" si="33">AC10*($G$10+1)</f>
        <v>1046172.1651761438</v>
      </c>
      <c r="AG10" s="313"/>
      <c r="AH10" s="313"/>
    </row>
    <row r="11" spans="1:34" ht="15.5" x14ac:dyDescent="0.35">
      <c r="A11" s="321"/>
      <c r="B11" s="311"/>
      <c r="C11" s="311"/>
      <c r="D11" s="192">
        <v>217496</v>
      </c>
      <c r="E11" s="193">
        <v>243098</v>
      </c>
      <c r="F11" s="112">
        <f t="shared" si="6"/>
        <v>1.0572192344331188</v>
      </c>
      <c r="G11" s="112">
        <f t="shared" si="14"/>
        <v>5.7219234433118826E-2</v>
      </c>
      <c r="H11" s="315">
        <f t="shared" si="15"/>
        <v>229940.9546122656</v>
      </c>
      <c r="I11" s="315"/>
      <c r="J11" s="315"/>
      <c r="K11" s="315">
        <f>H11*($G11+1)</f>
        <v>243097.99999999997</v>
      </c>
      <c r="L11" s="315"/>
      <c r="M11" s="315"/>
      <c r="N11" s="312">
        <f>K11*($G11+1)</f>
        <v>257007.8814522223</v>
      </c>
      <c r="O11" s="312"/>
      <c r="P11" s="312"/>
      <c r="Q11" s="312">
        <f t="shared" ref="Q11" si="34">N11*($G11+1)</f>
        <v>271713.6756721962</v>
      </c>
      <c r="R11" s="312"/>
      <c r="S11" s="312"/>
      <c r="T11" s="312">
        <f t="shared" ref="T11" si="35">Q11*($G11+1)</f>
        <v>287260.92417916801</v>
      </c>
      <c r="U11" s="312"/>
      <c r="V11" s="312"/>
      <c r="W11" s="312">
        <f t="shared" ref="W11" si="36">T11*($G11+1)</f>
        <v>303697.7743432502</v>
      </c>
      <c r="X11" s="312"/>
      <c r="Y11" s="312"/>
      <c r="Z11" s="312">
        <f t="shared" ref="Z11" si="37">W11*($G11+1)</f>
        <v>321075.12849021307</v>
      </c>
      <c r="AA11" s="312"/>
      <c r="AB11" s="312"/>
      <c r="AC11" s="312">
        <f t="shared" ref="AC11" si="38">Z11*($G11+1)</f>
        <v>339446.8015379383</v>
      </c>
      <c r="AD11" s="312"/>
      <c r="AE11" s="312"/>
      <c r="AF11" s="312">
        <f t="shared" ref="AF11" si="39">AC11*($G11+1)</f>
        <v>358869.68765270995</v>
      </c>
      <c r="AG11" s="312"/>
      <c r="AH11" s="312"/>
    </row>
    <row r="12" spans="1:34" ht="15.5" x14ac:dyDescent="0.35">
      <c r="A12" s="322"/>
      <c r="B12" s="311"/>
      <c r="C12" s="311"/>
      <c r="D12" s="192">
        <v>940535</v>
      </c>
      <c r="E12" s="193">
        <v>945176</v>
      </c>
      <c r="F12" s="112">
        <f t="shared" si="6"/>
        <v>1.0024641767262614</v>
      </c>
      <c r="G12" s="112">
        <f t="shared" si="14"/>
        <v>2.4641767262614245E-3</v>
      </c>
      <c r="H12" s="315">
        <f t="shared" si="15"/>
        <v>942852.6444572343</v>
      </c>
      <c r="I12" s="315"/>
      <c r="J12" s="315"/>
      <c r="K12" s="315">
        <f>H12*($G$12+1)</f>
        <v>945175.99999999988</v>
      </c>
      <c r="L12" s="315"/>
      <c r="M12" s="315"/>
      <c r="N12" s="312">
        <f>K12*($G$12+1)</f>
        <v>947505.08070142078</v>
      </c>
      <c r="O12" s="312"/>
      <c r="P12" s="312"/>
      <c r="Q12" s="312">
        <f t="shared" ref="Q12" si="40">N12*($G$12+1)</f>
        <v>949839.90066929965</v>
      </c>
      <c r="R12" s="312"/>
      <c r="S12" s="312"/>
      <c r="T12" s="312">
        <f t="shared" ref="T12" si="41">Q12*($G$12+1)</f>
        <v>952180.47404620342</v>
      </c>
      <c r="U12" s="312"/>
      <c r="V12" s="312"/>
      <c r="W12" s="312">
        <f t="shared" ref="W12" si="42">T12*($G$12+1)</f>
        <v>954526.81500954868</v>
      </c>
      <c r="X12" s="312"/>
      <c r="Y12" s="312"/>
      <c r="Z12" s="312">
        <f t="shared" ref="Z12" si="43">W12*($G$12+1)</f>
        <v>956878.93777168763</v>
      </c>
      <c r="AA12" s="312"/>
      <c r="AB12" s="312"/>
      <c r="AC12" s="312">
        <f t="shared" ref="AC12" si="44">Z12*($G$12+1)</f>
        <v>959236.85657999443</v>
      </c>
      <c r="AD12" s="312"/>
      <c r="AE12" s="312"/>
      <c r="AF12" s="312">
        <f t="shared" ref="AF12" si="45">AC12*($G$12+1)</f>
        <v>961600.58571695106</v>
      </c>
      <c r="AG12" s="312"/>
      <c r="AH12" s="312"/>
    </row>
    <row r="13" spans="1:34" ht="15.5" x14ac:dyDescent="0.35">
      <c r="A13" s="320"/>
      <c r="B13" s="310"/>
      <c r="C13" s="310"/>
      <c r="D13" s="110">
        <v>467481</v>
      </c>
      <c r="E13" s="111">
        <v>602526</v>
      </c>
      <c r="F13" s="113">
        <f t="shared" si="6"/>
        <v>1.1352876510641448</v>
      </c>
      <c r="G13" s="113">
        <f t="shared" si="14"/>
        <v>0.13528765106414475</v>
      </c>
      <c r="H13" s="314">
        <f t="shared" si="15"/>
        <v>530725.40640711749</v>
      </c>
      <c r="I13" s="314"/>
      <c r="J13" s="314"/>
      <c r="K13" s="314">
        <f>H13*($G$13+1)</f>
        <v>602526</v>
      </c>
      <c r="L13" s="314"/>
      <c r="M13" s="314"/>
      <c r="N13" s="313">
        <f>K13*($G$13+1)</f>
        <v>684040.32724507491</v>
      </c>
      <c r="O13" s="313"/>
      <c r="P13" s="313"/>
      <c r="Q13" s="313">
        <f t="shared" ref="Q13" si="46">N13*($G$13+1)</f>
        <v>776582.53635120997</v>
      </c>
      <c r="R13" s="313"/>
      <c r="S13" s="313"/>
      <c r="T13" s="313">
        <f t="shared" ref="T13" si="47">Q13*($G$13+1)</f>
        <v>881644.56355160102</v>
      </c>
      <c r="U13" s="313"/>
      <c r="V13" s="313"/>
      <c r="W13" s="313">
        <f t="shared" ref="W13" si="48">T13*($G$13+1)</f>
        <v>1000920.1856279703</v>
      </c>
      <c r="X13" s="313"/>
      <c r="Y13" s="313"/>
      <c r="Z13" s="313">
        <f t="shared" ref="Z13" si="49">W13*($G$13+1)</f>
        <v>1136332.3264442661</v>
      </c>
      <c r="AA13" s="313"/>
      <c r="AB13" s="313"/>
      <c r="AC13" s="313">
        <f t="shared" ref="AC13" si="50">Z13*($G$13+1)</f>
        <v>1290064.0577171659</v>
      </c>
      <c r="AD13" s="313"/>
      <c r="AE13" s="313"/>
      <c r="AF13" s="313">
        <f t="shared" ref="AF13" si="51">AC13*($G$13+1)</f>
        <v>1464593.7938080006</v>
      </c>
      <c r="AG13" s="313"/>
      <c r="AH13" s="313"/>
    </row>
    <row r="14" spans="1:34" ht="15.5" x14ac:dyDescent="0.35">
      <c r="A14" s="321"/>
      <c r="B14" s="311"/>
      <c r="C14" s="311"/>
      <c r="D14" s="110">
        <v>16809413</v>
      </c>
      <c r="E14" s="111">
        <v>18789020</v>
      </c>
      <c r="F14" s="112">
        <f t="shared" si="6"/>
        <v>1.057245366507543</v>
      </c>
      <c r="G14" s="112">
        <f t="shared" si="14"/>
        <v>5.7245366507542972E-2</v>
      </c>
      <c r="H14" s="315">
        <f t="shared" si="15"/>
        <v>17771674.007961657</v>
      </c>
      <c r="I14" s="315"/>
      <c r="J14" s="315"/>
      <c r="K14" s="315">
        <f>H14*($G$14+1)</f>
        <v>18789019.999999996</v>
      </c>
      <c r="L14" s="315"/>
      <c r="M14" s="315"/>
      <c r="N14" s="312">
        <f>K14*($G$14+1)</f>
        <v>19864604.336217552</v>
      </c>
      <c r="O14" s="312"/>
      <c r="P14" s="312"/>
      <c r="Q14" s="312">
        <f t="shared" ref="Q14" si="52">N14*($G$14+1)</f>
        <v>21001760.891971655</v>
      </c>
      <c r="R14" s="312"/>
      <c r="S14" s="312"/>
      <c r="T14" s="312">
        <f t="shared" ref="T14" si="53">Q14*($G$14+1)</f>
        <v>22204014.391536355</v>
      </c>
      <c r="U14" s="312"/>
      <c r="V14" s="312"/>
      <c r="W14" s="312">
        <f t="shared" ref="W14" si="54">T14*($G$14+1)</f>
        <v>23475091.333318613</v>
      </c>
      <c r="X14" s="312"/>
      <c r="Y14" s="312"/>
      <c r="Z14" s="312">
        <f t="shared" ref="Z14" si="55">W14*($G$14+1)</f>
        <v>24818931.540492482</v>
      </c>
      <c r="AA14" s="312"/>
      <c r="AB14" s="312"/>
      <c r="AC14" s="312">
        <f t="shared" ref="AC14" si="56">Z14*($G$14+1)</f>
        <v>26239700.372853592</v>
      </c>
      <c r="AD14" s="312"/>
      <c r="AE14" s="312"/>
      <c r="AF14" s="312">
        <f t="shared" ref="AF14" si="57">AC14*($G$14+1)</f>
        <v>27741801.637745708</v>
      </c>
      <c r="AG14" s="312"/>
      <c r="AH14" s="312"/>
    </row>
    <row r="15" spans="1:34" ht="15.5" x14ac:dyDescent="0.35">
      <c r="A15" s="322"/>
      <c r="B15" s="311"/>
      <c r="C15" s="311"/>
      <c r="D15" s="110">
        <v>5999691</v>
      </c>
      <c r="E15" s="111">
        <v>6805229</v>
      </c>
      <c r="F15" s="112">
        <f t="shared" si="6"/>
        <v>1.0650179566047699</v>
      </c>
      <c r="G15" s="112">
        <f t="shared" si="14"/>
        <v>6.5017956604769944E-2</v>
      </c>
      <c r="H15" s="315">
        <f t="shared" si="15"/>
        <v>6389778.6490800288</v>
      </c>
      <c r="I15" s="315"/>
      <c r="J15" s="315"/>
      <c r="K15" s="315">
        <f>H15*($G$15+1)</f>
        <v>6805229</v>
      </c>
      <c r="L15" s="315"/>
      <c r="M15" s="315"/>
      <c r="N15" s="312">
        <f>K15*($G$15+1)</f>
        <v>7247691.0838075215</v>
      </c>
      <c r="O15" s="312"/>
      <c r="P15" s="312"/>
      <c r="Q15" s="312">
        <f t="shared" ref="Q15" si="58">N15*($G$15+1)</f>
        <v>7718921.1481792973</v>
      </c>
      <c r="R15" s="312"/>
      <c r="S15" s="312"/>
      <c r="T15" s="312">
        <f t="shared" ref="T15" si="59">Q15*($G$15+1)</f>
        <v>8220789.6284272596</v>
      </c>
      <c r="U15" s="312"/>
      <c r="V15" s="312"/>
      <c r="W15" s="312">
        <f t="shared" ref="W15" si="60">T15*($G$15+1)</f>
        <v>8755288.5717452858</v>
      </c>
      <c r="X15" s="312"/>
      <c r="Y15" s="312"/>
      <c r="Z15" s="312">
        <f t="shared" ref="Z15" si="61">W15*($G$15+1)</f>
        <v>9324539.5441652592</v>
      </c>
      <c r="AA15" s="312"/>
      <c r="AB15" s="312"/>
      <c r="AC15" s="312">
        <f t="shared" ref="AC15" si="62">Z15*($G$15+1)</f>
        <v>9930802.0516072568</v>
      </c>
      <c r="AD15" s="312"/>
      <c r="AE15" s="312"/>
      <c r="AF15" s="312">
        <f t="shared" ref="AF15" si="63">AC15*($G$15+1)</f>
        <v>10576482.508449217</v>
      </c>
      <c r="AG15" s="312"/>
      <c r="AH15" s="312"/>
    </row>
    <row r="16" spans="1:34" ht="15.5" x14ac:dyDescent="0.35">
      <c r="A16" s="317"/>
      <c r="B16" s="310"/>
      <c r="C16" s="310"/>
      <c r="D16" s="110">
        <v>18222</v>
      </c>
      <c r="E16" s="111">
        <v>24747</v>
      </c>
      <c r="F16" s="113">
        <f t="shared" si="6"/>
        <v>1.1653684546813006</v>
      </c>
      <c r="G16" s="113">
        <f t="shared" si="14"/>
        <v>0.16536845468130057</v>
      </c>
      <c r="H16" s="314">
        <f t="shared" si="15"/>
        <v>21235.343981202659</v>
      </c>
      <c r="I16" s="314"/>
      <c r="J16" s="314"/>
      <c r="K16" s="314">
        <f>H16*($G$16+1)</f>
        <v>24747</v>
      </c>
      <c r="L16" s="314"/>
      <c r="M16" s="314"/>
      <c r="N16" s="313">
        <f>K16*($G$16+1)</f>
        <v>28839.373147998143</v>
      </c>
      <c r="O16" s="313"/>
      <c r="P16" s="313"/>
      <c r="Q16" s="313">
        <f t="shared" ref="Q16" si="64">N16*($G$16+1)</f>
        <v>33608.495719459992</v>
      </c>
      <c r="R16" s="313"/>
      <c r="S16" s="313"/>
      <c r="T16" s="313">
        <f t="shared" ref="T16" si="65">Q16*($G$16+1)</f>
        <v>39166.280720750197</v>
      </c>
      <c r="U16" s="313"/>
      <c r="V16" s="313"/>
      <c r="W16" s="313">
        <f t="shared" ref="W16" si="66">T16*($G$16+1)</f>
        <v>45643.148039154672</v>
      </c>
      <c r="X16" s="313"/>
      <c r="Y16" s="313"/>
      <c r="Z16" s="313">
        <f t="shared" ref="Z16" si="67">W16*($G$16+1)</f>
        <v>53191.084897179513</v>
      </c>
      <c r="AA16" s="313"/>
      <c r="AB16" s="313"/>
      <c r="AC16" s="313">
        <f t="shared" ref="AC16" si="68">Z16*($G$16+1)</f>
        <v>61987.212409447951</v>
      </c>
      <c r="AD16" s="313"/>
      <c r="AE16" s="313"/>
      <c r="AF16" s="313">
        <f t="shared" ref="AF16" si="69">AC16*($G$16+1)</f>
        <v>72237.941935599898</v>
      </c>
      <c r="AG16" s="313"/>
      <c r="AH16" s="313"/>
    </row>
    <row r="17" spans="1:34" ht="15.5" x14ac:dyDescent="0.35">
      <c r="A17" s="318"/>
      <c r="B17" s="311"/>
      <c r="C17" s="311"/>
      <c r="D17" s="110">
        <v>544039</v>
      </c>
      <c r="E17" s="111">
        <v>446205</v>
      </c>
      <c r="F17" s="112">
        <f t="shared" si="6"/>
        <v>0.90563291701951387</v>
      </c>
      <c r="G17" s="112">
        <f t="shared" si="14"/>
        <v>-9.4367082980486128E-2</v>
      </c>
      <c r="H17" s="315">
        <f t="shared" si="15"/>
        <v>492699.62654237932</v>
      </c>
      <c r="I17" s="315"/>
      <c r="J17" s="315"/>
      <c r="K17" s="315">
        <f>H17*($G$17+1)</f>
        <v>446205.00000000012</v>
      </c>
      <c r="L17" s="315"/>
      <c r="M17" s="315"/>
      <c r="N17" s="312">
        <f>K17*($G$17+1)</f>
        <v>404097.93573869229</v>
      </c>
      <c r="O17" s="312"/>
      <c r="P17" s="312"/>
      <c r="Q17" s="312">
        <f t="shared" ref="Q17" si="70">N17*($G$17+1)</f>
        <v>365964.39230459597</v>
      </c>
      <c r="R17" s="312"/>
      <c r="S17" s="312"/>
      <c r="T17" s="312">
        <f t="shared" ref="T17" si="71">Q17*($G$17+1)</f>
        <v>331429.40012808499</v>
      </c>
      <c r="U17" s="312"/>
      <c r="V17" s="312"/>
      <c r="W17" s="312">
        <f t="shared" ref="W17" si="72">T17*($G$17+1)</f>
        <v>300153.37442402524</v>
      </c>
      <c r="X17" s="312"/>
      <c r="Y17" s="312"/>
      <c r="Z17" s="312">
        <f t="shared" ref="Z17" si="73">W17*($G$17+1)</f>
        <v>271828.77603288036</v>
      </c>
      <c r="AA17" s="312"/>
      <c r="AB17" s="312"/>
      <c r="AC17" s="312">
        <f t="shared" ref="AC17" si="74">Z17*($G$17+1)</f>
        <v>246177.08736850155</v>
      </c>
      <c r="AD17" s="312"/>
      <c r="AE17" s="312"/>
      <c r="AF17" s="312">
        <f t="shared" ref="AF17" si="75">AC17*($G$17+1)</f>
        <v>222946.07373690378</v>
      </c>
      <c r="AG17" s="312"/>
      <c r="AH17" s="312"/>
    </row>
    <row r="18" spans="1:34" ht="15.5" x14ac:dyDescent="0.35">
      <c r="A18" s="319"/>
      <c r="B18" s="311"/>
      <c r="C18" s="311"/>
      <c r="D18" s="110">
        <v>378274</v>
      </c>
      <c r="E18" s="111">
        <v>474224</v>
      </c>
      <c r="F18" s="112">
        <f t="shared" si="6"/>
        <v>1.1196660728113348</v>
      </c>
      <c r="G18" s="112">
        <f t="shared" si="14"/>
        <v>0.11966607281133479</v>
      </c>
      <c r="H18" s="315">
        <f t="shared" si="15"/>
        <v>423540.56402663485</v>
      </c>
      <c r="I18" s="315"/>
      <c r="J18" s="315"/>
      <c r="K18" s="315">
        <f>H18*($G$18+1)</f>
        <v>474223.99999999994</v>
      </c>
      <c r="L18" s="315"/>
      <c r="M18" s="315"/>
      <c r="N18" s="312">
        <f>K18*($G$18+1)</f>
        <v>530972.52371288231</v>
      </c>
      <c r="O18" s="312"/>
      <c r="P18" s="312"/>
      <c r="Q18" s="312">
        <f t="shared" ref="Q18" si="76">N18*($G$18+1)</f>
        <v>594511.92039632623</v>
      </c>
      <c r="R18" s="312"/>
      <c r="S18" s="312"/>
      <c r="T18" s="312">
        <f t="shared" ref="T18" si="77">Q18*($G$18+1)</f>
        <v>665654.82714967942</v>
      </c>
      <c r="U18" s="312"/>
      <c r="V18" s="312"/>
      <c r="W18" s="312">
        <f t="shared" ref="W18" si="78">T18*($G$18+1)</f>
        <v>745311.12616258941</v>
      </c>
      <c r="X18" s="312"/>
      <c r="Y18" s="312"/>
      <c r="Z18" s="312">
        <f t="shared" ref="Z18" si="79">W18*($G$18+1)</f>
        <v>834499.58165305981</v>
      </c>
      <c r="AA18" s="312"/>
      <c r="AB18" s="312"/>
      <c r="AC18" s="312">
        <f t="shared" ref="AC18" si="80">Z18*($G$18+1)</f>
        <v>934360.8693521833</v>
      </c>
      <c r="AD18" s="312"/>
      <c r="AE18" s="312"/>
      <c r="AF18" s="312">
        <f t="shared" ref="AF18" si="81">AC18*($G$18+1)</f>
        <v>1046172.1651761438</v>
      </c>
      <c r="AG18" s="312"/>
      <c r="AH18" s="312"/>
    </row>
    <row r="24" spans="1:34" x14ac:dyDescent="0.35">
      <c r="C24" s="189" t="s">
        <v>67</v>
      </c>
      <c r="D24" s="189" t="s">
        <v>43</v>
      </c>
      <c r="G24" s="195" t="s">
        <v>226</v>
      </c>
      <c r="H24" s="195" t="s">
        <v>227</v>
      </c>
    </row>
    <row r="25" spans="1:34" x14ac:dyDescent="0.35">
      <c r="C25" s="190">
        <v>8072833</v>
      </c>
      <c r="D25" s="190">
        <v>9066577</v>
      </c>
      <c r="E25">
        <v>8555289</v>
      </c>
      <c r="G25" s="196">
        <v>155673</v>
      </c>
      <c r="H25" s="190">
        <v>143113</v>
      </c>
    </row>
    <row r="26" spans="1:34" x14ac:dyDescent="0.35">
      <c r="C26" s="191">
        <v>16809413</v>
      </c>
      <c r="D26" s="191">
        <v>18789020</v>
      </c>
      <c r="E26">
        <v>17771674</v>
      </c>
      <c r="G26" s="197">
        <v>544039</v>
      </c>
      <c r="H26" s="191">
        <v>446205</v>
      </c>
    </row>
    <row r="27" spans="1:34" x14ac:dyDescent="0.35">
      <c r="C27" s="190">
        <v>2442987</v>
      </c>
      <c r="D27" s="190">
        <v>2948023</v>
      </c>
      <c r="E27">
        <v>2683651</v>
      </c>
      <c r="G27" s="196">
        <v>45272</v>
      </c>
      <c r="H27" s="190">
        <v>76099</v>
      </c>
    </row>
    <row r="28" spans="1:34" x14ac:dyDescent="0.35">
      <c r="C28" s="191">
        <v>5999691</v>
      </c>
      <c r="D28" s="191">
        <v>6805229</v>
      </c>
      <c r="E28">
        <v>6389779</v>
      </c>
      <c r="G28" s="197">
        <v>378274</v>
      </c>
      <c r="H28" s="191">
        <v>474224</v>
      </c>
    </row>
    <row r="29" spans="1:34" x14ac:dyDescent="0.35">
      <c r="G29" s="198">
        <v>217496</v>
      </c>
      <c r="H29" s="190">
        <v>243098</v>
      </c>
    </row>
    <row r="30" spans="1:34" x14ac:dyDescent="0.35">
      <c r="G30" s="199">
        <v>940535</v>
      </c>
      <c r="H30" s="200">
        <v>945176</v>
      </c>
    </row>
    <row r="31" spans="1:34" ht="15.5" x14ac:dyDescent="0.35">
      <c r="C31" s="192">
        <v>5945</v>
      </c>
      <c r="D31" s="193">
        <v>8250</v>
      </c>
    </row>
    <row r="32" spans="1:34" ht="15.5" x14ac:dyDescent="0.35">
      <c r="C32" s="192">
        <v>53471</v>
      </c>
      <c r="D32" s="193">
        <v>59987</v>
      </c>
      <c r="G32">
        <v>149261</v>
      </c>
    </row>
    <row r="33" spans="3:7" ht="15.5" x14ac:dyDescent="0.35">
      <c r="C33" s="192">
        <v>28240</v>
      </c>
      <c r="D33" s="193">
        <v>32787</v>
      </c>
      <c r="G33">
        <v>492700</v>
      </c>
    </row>
    <row r="34" spans="3:7" ht="15.5" x14ac:dyDescent="0.35">
      <c r="C34" s="192">
        <v>15871</v>
      </c>
      <c r="D34" s="193">
        <v>24829</v>
      </c>
      <c r="G34">
        <v>58695</v>
      </c>
    </row>
    <row r="35" spans="3:7" x14ac:dyDescent="0.35">
      <c r="G35">
        <v>423541</v>
      </c>
    </row>
    <row r="36" spans="3:7" x14ac:dyDescent="0.35">
      <c r="C36" s="194">
        <v>8555288.5399991628</v>
      </c>
      <c r="G36">
        <v>229941</v>
      </c>
    </row>
    <row r="37" spans="3:7" x14ac:dyDescent="0.35">
      <c r="C37" s="194">
        <v>17771674.007961657</v>
      </c>
      <c r="G37">
        <v>942853</v>
      </c>
    </row>
    <row r="38" spans="3:7" x14ac:dyDescent="0.35">
      <c r="C38" s="194">
        <v>2683650.8462728532</v>
      </c>
    </row>
    <row r="39" spans="3:7" x14ac:dyDescent="0.35">
      <c r="C39" s="194">
        <v>6389778.6490800288</v>
      </c>
    </row>
    <row r="40" spans="3:7" x14ac:dyDescent="0.35">
      <c r="C40" s="194">
        <v>413097.77868441754</v>
      </c>
    </row>
  </sheetData>
  <mergeCells count="130">
    <mergeCell ref="W18:Y18"/>
    <mergeCell ref="Z18:AB18"/>
    <mergeCell ref="AC18:AE18"/>
    <mergeCell ref="AF18:AH18"/>
    <mergeCell ref="W17:Y17"/>
    <mergeCell ref="Z17:AB17"/>
    <mergeCell ref="AC17:AE17"/>
    <mergeCell ref="AF17:AH17"/>
    <mergeCell ref="B18:C18"/>
    <mergeCell ref="H18:J18"/>
    <mergeCell ref="K18:M18"/>
    <mergeCell ref="N18:P18"/>
    <mergeCell ref="Q18:S18"/>
    <mergeCell ref="T18:V18"/>
    <mergeCell ref="B17:C17"/>
    <mergeCell ref="H17:J17"/>
    <mergeCell ref="K17:M17"/>
    <mergeCell ref="N17:P17"/>
    <mergeCell ref="Q17:S17"/>
    <mergeCell ref="T17:V17"/>
    <mergeCell ref="Q16:S16"/>
    <mergeCell ref="T16:V16"/>
    <mergeCell ref="W16:Y16"/>
    <mergeCell ref="Z16:AB16"/>
    <mergeCell ref="AC16:AE16"/>
    <mergeCell ref="AF16:AH16"/>
    <mergeCell ref="T15:V15"/>
    <mergeCell ref="W15:Y15"/>
    <mergeCell ref="Z15:AB15"/>
    <mergeCell ref="AC15:AE15"/>
    <mergeCell ref="AF15:AH15"/>
    <mergeCell ref="A16:A18"/>
    <mergeCell ref="B16:C16"/>
    <mergeCell ref="H16:J16"/>
    <mergeCell ref="K16:M16"/>
    <mergeCell ref="N16:P16"/>
    <mergeCell ref="T14:V14"/>
    <mergeCell ref="W14:Y14"/>
    <mergeCell ref="Z14:AB14"/>
    <mergeCell ref="AC14:AE14"/>
    <mergeCell ref="AF14:AH14"/>
    <mergeCell ref="B15:C15"/>
    <mergeCell ref="H15:J15"/>
    <mergeCell ref="K15:M15"/>
    <mergeCell ref="N15:P15"/>
    <mergeCell ref="Q15:S15"/>
    <mergeCell ref="T13:V13"/>
    <mergeCell ref="W13:Y13"/>
    <mergeCell ref="Z13:AB13"/>
    <mergeCell ref="AC13:AE13"/>
    <mergeCell ref="AF13:AH13"/>
    <mergeCell ref="B14:C14"/>
    <mergeCell ref="H14:J14"/>
    <mergeCell ref="K14:M14"/>
    <mergeCell ref="N14:P14"/>
    <mergeCell ref="Q14:S14"/>
    <mergeCell ref="W12:Y12"/>
    <mergeCell ref="Z12:AB12"/>
    <mergeCell ref="AC12:AE12"/>
    <mergeCell ref="AF12:AH12"/>
    <mergeCell ref="A13:A15"/>
    <mergeCell ref="B13:C13"/>
    <mergeCell ref="H13:J13"/>
    <mergeCell ref="K13:M13"/>
    <mergeCell ref="N13:P13"/>
    <mergeCell ref="Q13:S13"/>
    <mergeCell ref="W11:Y11"/>
    <mergeCell ref="Z11:AB11"/>
    <mergeCell ref="AC11:AE11"/>
    <mergeCell ref="AF11:AH11"/>
    <mergeCell ref="B12:C12"/>
    <mergeCell ref="H12:J12"/>
    <mergeCell ref="K12:M12"/>
    <mergeCell ref="N12:P12"/>
    <mergeCell ref="Q12:S12"/>
    <mergeCell ref="T12:V12"/>
    <mergeCell ref="B11:C11"/>
    <mergeCell ref="H11:J11"/>
    <mergeCell ref="K11:M11"/>
    <mergeCell ref="N11:P11"/>
    <mergeCell ref="Q11:S11"/>
    <mergeCell ref="T11:V11"/>
    <mergeCell ref="Q10:S10"/>
    <mergeCell ref="T10:V10"/>
    <mergeCell ref="W10:Y10"/>
    <mergeCell ref="Z10:AB10"/>
    <mergeCell ref="AC10:AE10"/>
    <mergeCell ref="AF10:AH10"/>
    <mergeCell ref="T9:V9"/>
    <mergeCell ref="W9:Y9"/>
    <mergeCell ref="Z9:AB9"/>
    <mergeCell ref="AC9:AE9"/>
    <mergeCell ref="AF9:AH9"/>
    <mergeCell ref="A10:A12"/>
    <mergeCell ref="B10:C10"/>
    <mergeCell ref="H10:J10"/>
    <mergeCell ref="K10:M10"/>
    <mergeCell ref="N10:P10"/>
    <mergeCell ref="T8:V8"/>
    <mergeCell ref="W8:Y8"/>
    <mergeCell ref="Z8:AB8"/>
    <mergeCell ref="AC8:AE8"/>
    <mergeCell ref="AF8:AH8"/>
    <mergeCell ref="B9:C9"/>
    <mergeCell ref="H9:J9"/>
    <mergeCell ref="K9:M9"/>
    <mergeCell ref="N9:P9"/>
    <mergeCell ref="Q9:S9"/>
    <mergeCell ref="T7:V7"/>
    <mergeCell ref="W7:Y7"/>
    <mergeCell ref="Z7:AB7"/>
    <mergeCell ref="AC7:AE7"/>
    <mergeCell ref="AF7:AH7"/>
    <mergeCell ref="B8:C8"/>
    <mergeCell ref="H8:J8"/>
    <mergeCell ref="K8:M8"/>
    <mergeCell ref="N8:P8"/>
    <mergeCell ref="Q8:S8"/>
    <mergeCell ref="A7:A9"/>
    <mergeCell ref="B7:C7"/>
    <mergeCell ref="H7:J7"/>
    <mergeCell ref="K7:M7"/>
    <mergeCell ref="N7:P7"/>
    <mergeCell ref="Q7:S7"/>
    <mergeCell ref="B1:J1"/>
    <mergeCell ref="B2:C2"/>
    <mergeCell ref="F2:F3"/>
    <mergeCell ref="B3:C3"/>
    <mergeCell ref="B4:C4"/>
    <mergeCell ref="B5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67"/>
  <sheetViews>
    <sheetView workbookViewId="0">
      <selection activeCell="D12" sqref="D12"/>
    </sheetView>
  </sheetViews>
  <sheetFormatPr baseColWidth="10" defaultRowHeight="14.5" x14ac:dyDescent="0.35"/>
  <sheetData>
    <row r="1" spans="2:19" ht="15" thickBot="1" x14ac:dyDescent="0.4">
      <c r="B1" s="135" t="s">
        <v>144</v>
      </c>
    </row>
    <row r="2" spans="2:19" ht="15" thickBot="1" x14ac:dyDescent="0.4">
      <c r="B2" s="411" t="s">
        <v>114</v>
      </c>
      <c r="C2" s="411" t="s">
        <v>115</v>
      </c>
      <c r="D2" s="411" t="s">
        <v>116</v>
      </c>
      <c r="E2" s="413" t="s">
        <v>117</v>
      </c>
      <c r="F2" s="414"/>
      <c r="G2" s="414"/>
      <c r="H2" s="414"/>
      <c r="I2" s="414"/>
      <c r="J2" s="414"/>
      <c r="K2" s="414"/>
      <c r="L2" s="414"/>
      <c r="M2" s="415"/>
      <c r="N2" s="416" t="s">
        <v>118</v>
      </c>
      <c r="O2" s="417"/>
      <c r="P2" s="413" t="s">
        <v>119</v>
      </c>
      <c r="Q2" s="415"/>
      <c r="R2" s="413" t="s">
        <v>120</v>
      </c>
      <c r="S2" s="415"/>
    </row>
    <row r="3" spans="2:19" ht="16" thickBot="1" x14ac:dyDescent="0.4">
      <c r="B3" s="412"/>
      <c r="C3" s="412"/>
      <c r="D3" s="412"/>
      <c r="E3" s="120" t="s">
        <v>121</v>
      </c>
      <c r="F3" s="120" t="s">
        <v>122</v>
      </c>
      <c r="G3" s="120" t="s">
        <v>123</v>
      </c>
      <c r="H3" s="120" t="s">
        <v>124</v>
      </c>
      <c r="I3" s="120" t="s">
        <v>125</v>
      </c>
      <c r="J3" s="120" t="s">
        <v>126</v>
      </c>
      <c r="K3" s="120" t="s">
        <v>127</v>
      </c>
      <c r="L3" s="120" t="s">
        <v>128</v>
      </c>
      <c r="M3" s="418"/>
      <c r="N3" s="419"/>
      <c r="O3" s="418"/>
      <c r="P3" s="419"/>
      <c r="Q3" s="418"/>
      <c r="R3" s="419"/>
      <c r="S3" s="121"/>
    </row>
    <row r="4" spans="2:19" ht="16" thickBot="1" x14ac:dyDescent="0.4">
      <c r="B4" s="408" t="s">
        <v>3</v>
      </c>
      <c r="C4" s="122" t="s">
        <v>129</v>
      </c>
      <c r="D4" s="123"/>
      <c r="E4" s="124">
        <v>897</v>
      </c>
      <c r="F4" s="124">
        <v>691</v>
      </c>
      <c r="G4" s="125">
        <v>1712</v>
      </c>
      <c r="H4" s="124">
        <v>159</v>
      </c>
      <c r="I4" s="124">
        <v>96</v>
      </c>
      <c r="J4" s="124">
        <v>23</v>
      </c>
      <c r="K4" s="124">
        <v>22</v>
      </c>
      <c r="L4" s="124">
        <v>592</v>
      </c>
      <c r="M4" s="389">
        <v>4192</v>
      </c>
      <c r="N4" s="390"/>
      <c r="O4" s="389">
        <v>4058</v>
      </c>
      <c r="P4" s="390"/>
      <c r="Q4" s="391">
        <v>8250</v>
      </c>
      <c r="R4" s="392"/>
      <c r="S4" s="121"/>
    </row>
    <row r="5" spans="2:19" ht="16" thickBot="1" x14ac:dyDescent="0.4">
      <c r="B5" s="409"/>
      <c r="C5" s="126" t="s">
        <v>10</v>
      </c>
      <c r="D5" s="120"/>
      <c r="E5" s="127">
        <v>10204</v>
      </c>
      <c r="F5" s="127">
        <v>11521</v>
      </c>
      <c r="G5" s="127">
        <v>21329</v>
      </c>
      <c r="H5" s="127">
        <v>2844</v>
      </c>
      <c r="I5" s="127">
        <v>1615</v>
      </c>
      <c r="J5" s="128">
        <v>330</v>
      </c>
      <c r="K5" s="128">
        <v>169</v>
      </c>
      <c r="L5" s="127">
        <v>4080</v>
      </c>
      <c r="M5" s="383">
        <v>52092</v>
      </c>
      <c r="N5" s="384"/>
      <c r="O5" s="383">
        <v>7895</v>
      </c>
      <c r="P5" s="384"/>
      <c r="Q5" s="385">
        <v>59987</v>
      </c>
      <c r="R5" s="386"/>
      <c r="S5" s="121"/>
    </row>
    <row r="6" spans="2:19" ht="16" thickBot="1" x14ac:dyDescent="0.4">
      <c r="B6" s="409"/>
      <c r="C6" s="122" t="s">
        <v>11</v>
      </c>
      <c r="D6" s="123"/>
      <c r="E6" s="125">
        <v>6015</v>
      </c>
      <c r="F6" s="125">
        <v>4775</v>
      </c>
      <c r="G6" s="125">
        <v>11487</v>
      </c>
      <c r="H6" s="125">
        <v>1600</v>
      </c>
      <c r="I6" s="124">
        <v>967</v>
      </c>
      <c r="J6" s="124">
        <v>219</v>
      </c>
      <c r="K6" s="124">
        <v>66</v>
      </c>
      <c r="L6" s="125">
        <v>2406</v>
      </c>
      <c r="M6" s="389">
        <v>27535</v>
      </c>
      <c r="N6" s="390"/>
      <c r="O6" s="389">
        <v>5252</v>
      </c>
      <c r="P6" s="390"/>
      <c r="Q6" s="391">
        <v>32787</v>
      </c>
      <c r="R6" s="392"/>
      <c r="S6" s="121"/>
    </row>
    <row r="7" spans="2:19" ht="16" thickBot="1" x14ac:dyDescent="0.4">
      <c r="B7" s="410"/>
      <c r="C7" s="126" t="s">
        <v>130</v>
      </c>
      <c r="D7" s="120"/>
      <c r="E7" s="129">
        <v>17116</v>
      </c>
      <c r="F7" s="129">
        <v>16987</v>
      </c>
      <c r="G7" s="129">
        <v>34528</v>
      </c>
      <c r="H7" s="129">
        <v>4603</v>
      </c>
      <c r="I7" s="129">
        <v>2678</v>
      </c>
      <c r="J7" s="130">
        <v>572</v>
      </c>
      <c r="K7" s="130">
        <v>257</v>
      </c>
      <c r="L7" s="129">
        <v>7078</v>
      </c>
      <c r="M7" s="393">
        <v>83819</v>
      </c>
      <c r="N7" s="394"/>
      <c r="O7" s="393">
        <v>17205</v>
      </c>
      <c r="P7" s="394"/>
      <c r="Q7" s="395">
        <v>101024</v>
      </c>
      <c r="R7" s="396"/>
      <c r="S7" s="121"/>
    </row>
    <row r="8" spans="2:19" ht="16" thickBot="1" x14ac:dyDescent="0.4">
      <c r="B8" s="378" t="s">
        <v>131</v>
      </c>
      <c r="C8" s="122" t="s">
        <v>129</v>
      </c>
      <c r="D8" s="123"/>
      <c r="E8" s="125">
        <v>2825</v>
      </c>
      <c r="F8" s="125">
        <v>2297</v>
      </c>
      <c r="G8" s="125">
        <v>5240</v>
      </c>
      <c r="H8" s="124">
        <v>482</v>
      </c>
      <c r="I8" s="124">
        <v>285</v>
      </c>
      <c r="J8" s="124">
        <v>74</v>
      </c>
      <c r="K8" s="124">
        <v>57</v>
      </c>
      <c r="L8" s="125">
        <v>1782</v>
      </c>
      <c r="M8" s="389">
        <v>13042</v>
      </c>
      <c r="N8" s="390"/>
      <c r="O8" s="389">
        <v>11787</v>
      </c>
      <c r="P8" s="390"/>
      <c r="Q8" s="391">
        <v>24829</v>
      </c>
      <c r="R8" s="392"/>
      <c r="S8" s="121"/>
    </row>
    <row r="9" spans="2:19" ht="16" thickBot="1" x14ac:dyDescent="0.4">
      <c r="B9" s="379"/>
      <c r="C9" s="126" t="s">
        <v>10</v>
      </c>
      <c r="D9" s="120"/>
      <c r="E9" s="127">
        <v>77368</v>
      </c>
      <c r="F9" s="127">
        <v>103050</v>
      </c>
      <c r="G9" s="127">
        <v>158480</v>
      </c>
      <c r="H9" s="127">
        <v>20964</v>
      </c>
      <c r="I9" s="127">
        <v>11339</v>
      </c>
      <c r="J9" s="127">
        <v>2773</v>
      </c>
      <c r="K9" s="127">
        <v>1240</v>
      </c>
      <c r="L9" s="127">
        <v>27613</v>
      </c>
      <c r="M9" s="383">
        <v>402827</v>
      </c>
      <c r="N9" s="384"/>
      <c r="O9" s="383">
        <v>54260</v>
      </c>
      <c r="P9" s="384"/>
      <c r="Q9" s="385">
        <v>457087</v>
      </c>
      <c r="R9" s="386"/>
      <c r="S9" s="121"/>
    </row>
    <row r="10" spans="2:19" ht="16" thickBot="1" x14ac:dyDescent="0.4">
      <c r="B10" s="379"/>
      <c r="C10" s="122" t="s">
        <v>11</v>
      </c>
      <c r="D10" s="123"/>
      <c r="E10" s="125">
        <v>57217</v>
      </c>
      <c r="F10" s="125">
        <v>49914</v>
      </c>
      <c r="G10" s="125">
        <v>103856</v>
      </c>
      <c r="H10" s="125">
        <v>15907</v>
      </c>
      <c r="I10" s="125">
        <v>8068</v>
      </c>
      <c r="J10" s="125">
        <v>2254</v>
      </c>
      <c r="K10" s="124">
        <v>705</v>
      </c>
      <c r="L10" s="125">
        <v>20949</v>
      </c>
      <c r="M10" s="389">
        <v>258870</v>
      </c>
      <c r="N10" s="390"/>
      <c r="O10" s="389">
        <v>68870</v>
      </c>
      <c r="P10" s="390"/>
      <c r="Q10" s="391">
        <v>327740</v>
      </c>
      <c r="R10" s="392"/>
      <c r="S10" s="121"/>
    </row>
    <row r="11" spans="2:19" ht="16" thickBot="1" x14ac:dyDescent="0.4">
      <c r="B11" s="380"/>
      <c r="C11" s="126" t="s">
        <v>132</v>
      </c>
      <c r="D11" s="120"/>
      <c r="E11" s="129">
        <v>137410</v>
      </c>
      <c r="F11" s="129">
        <v>155261</v>
      </c>
      <c r="G11" s="129">
        <v>267576</v>
      </c>
      <c r="H11" s="129">
        <v>37353</v>
      </c>
      <c r="I11" s="129">
        <v>19692</v>
      </c>
      <c r="J11" s="129">
        <v>5101</v>
      </c>
      <c r="K11" s="129">
        <v>2002</v>
      </c>
      <c r="L11" s="129">
        <v>50344</v>
      </c>
      <c r="M11" s="393">
        <v>674739</v>
      </c>
      <c r="N11" s="394"/>
      <c r="O11" s="393">
        <v>134917</v>
      </c>
      <c r="P11" s="394"/>
      <c r="Q11" s="395">
        <v>809656</v>
      </c>
      <c r="R11" s="396"/>
      <c r="S11" s="121"/>
    </row>
    <row r="12" spans="2:19" ht="16" thickBot="1" x14ac:dyDescent="0.4">
      <c r="B12" s="378" t="s">
        <v>133</v>
      </c>
      <c r="C12" s="397" t="s">
        <v>129</v>
      </c>
      <c r="D12" s="131" t="s">
        <v>134</v>
      </c>
      <c r="E12" s="125">
        <v>42840</v>
      </c>
      <c r="F12" s="125">
        <v>32556</v>
      </c>
      <c r="G12" s="125">
        <v>70631</v>
      </c>
      <c r="H12" s="125">
        <v>5908</v>
      </c>
      <c r="I12" s="125">
        <v>3918</v>
      </c>
      <c r="J12" s="125">
        <v>1190</v>
      </c>
      <c r="K12" s="124">
        <v>566</v>
      </c>
      <c r="L12" s="125">
        <v>23071</v>
      </c>
      <c r="M12" s="389">
        <v>180680</v>
      </c>
      <c r="N12" s="390"/>
      <c r="O12" s="389">
        <v>112345</v>
      </c>
      <c r="P12" s="390"/>
      <c r="Q12" s="391">
        <v>293025</v>
      </c>
      <c r="R12" s="392"/>
      <c r="S12" s="121"/>
    </row>
    <row r="13" spans="2:19" ht="16" thickBot="1" x14ac:dyDescent="0.4">
      <c r="B13" s="379"/>
      <c r="C13" s="341"/>
      <c r="D13" s="132" t="s">
        <v>135</v>
      </c>
      <c r="E13" s="127">
        <v>43600</v>
      </c>
      <c r="F13" s="127">
        <v>35501</v>
      </c>
      <c r="G13" s="127">
        <v>76764</v>
      </c>
      <c r="H13" s="127">
        <v>6539</v>
      </c>
      <c r="I13" s="127">
        <v>3850</v>
      </c>
      <c r="J13" s="127">
        <v>1290</v>
      </c>
      <c r="K13" s="128">
        <v>560</v>
      </c>
      <c r="L13" s="127">
        <v>23576</v>
      </c>
      <c r="M13" s="383">
        <v>191680</v>
      </c>
      <c r="N13" s="384"/>
      <c r="O13" s="383">
        <v>117821</v>
      </c>
      <c r="P13" s="384"/>
      <c r="Q13" s="385">
        <v>309501</v>
      </c>
      <c r="R13" s="386"/>
      <c r="S13" s="121"/>
    </row>
    <row r="14" spans="2:19" ht="16" thickBot="1" x14ac:dyDescent="0.4">
      <c r="B14" s="379"/>
      <c r="C14" s="342"/>
      <c r="D14" s="131" t="s">
        <v>136</v>
      </c>
      <c r="E14" s="133">
        <v>86440</v>
      </c>
      <c r="F14" s="133">
        <v>68057</v>
      </c>
      <c r="G14" s="133">
        <v>147395</v>
      </c>
      <c r="H14" s="133">
        <v>12447</v>
      </c>
      <c r="I14" s="133">
        <v>7768</v>
      </c>
      <c r="J14" s="133">
        <v>2480</v>
      </c>
      <c r="K14" s="133">
        <v>1126</v>
      </c>
      <c r="L14" s="133">
        <v>46647</v>
      </c>
      <c r="M14" s="398">
        <v>372360</v>
      </c>
      <c r="N14" s="399"/>
      <c r="O14" s="398">
        <v>230166</v>
      </c>
      <c r="P14" s="399"/>
      <c r="Q14" s="400">
        <v>602526</v>
      </c>
      <c r="R14" s="401"/>
      <c r="S14" s="121"/>
    </row>
    <row r="15" spans="2:19" ht="16" thickBot="1" x14ac:dyDescent="0.4">
      <c r="B15" s="379"/>
      <c r="C15" s="402" t="s">
        <v>10</v>
      </c>
      <c r="D15" s="132" t="s">
        <v>134</v>
      </c>
      <c r="E15" s="127">
        <v>1688574</v>
      </c>
      <c r="F15" s="127">
        <v>2385375</v>
      </c>
      <c r="G15" s="127">
        <v>3300607</v>
      </c>
      <c r="H15" s="127">
        <v>429939</v>
      </c>
      <c r="I15" s="127">
        <v>232732</v>
      </c>
      <c r="J15" s="127">
        <v>56388</v>
      </c>
      <c r="K15" s="127">
        <v>23624</v>
      </c>
      <c r="L15" s="127">
        <v>549369</v>
      </c>
      <c r="M15" s="383">
        <v>8666608</v>
      </c>
      <c r="N15" s="384"/>
      <c r="O15" s="383">
        <v>1055835</v>
      </c>
      <c r="P15" s="384"/>
      <c r="Q15" s="385">
        <v>9722443</v>
      </c>
      <c r="R15" s="386"/>
      <c r="S15" s="121"/>
    </row>
    <row r="16" spans="2:19" ht="16" thickBot="1" x14ac:dyDescent="0.4">
      <c r="B16" s="379"/>
      <c r="C16" s="341"/>
      <c r="D16" s="131" t="s">
        <v>135</v>
      </c>
      <c r="E16" s="125">
        <v>1546421</v>
      </c>
      <c r="F16" s="125">
        <v>2241824</v>
      </c>
      <c r="G16" s="125">
        <v>3029592</v>
      </c>
      <c r="H16" s="125">
        <v>395368</v>
      </c>
      <c r="I16" s="125">
        <v>216655</v>
      </c>
      <c r="J16" s="125">
        <v>52732</v>
      </c>
      <c r="K16" s="125">
        <v>22674</v>
      </c>
      <c r="L16" s="125">
        <v>496829</v>
      </c>
      <c r="M16" s="389">
        <v>8002095</v>
      </c>
      <c r="N16" s="390"/>
      <c r="O16" s="389">
        <v>1064482</v>
      </c>
      <c r="P16" s="390"/>
      <c r="Q16" s="391">
        <v>9066577</v>
      </c>
      <c r="R16" s="392"/>
      <c r="S16" s="121"/>
    </row>
    <row r="17" spans="2:19" ht="16" thickBot="1" x14ac:dyDescent="0.4">
      <c r="B17" s="379"/>
      <c r="C17" s="403"/>
      <c r="D17" s="132" t="s">
        <v>136</v>
      </c>
      <c r="E17" s="129">
        <v>3234995</v>
      </c>
      <c r="F17" s="129">
        <v>4627199</v>
      </c>
      <c r="G17" s="129">
        <v>6330199</v>
      </c>
      <c r="H17" s="129">
        <v>825307</v>
      </c>
      <c r="I17" s="129">
        <v>449387</v>
      </c>
      <c r="J17" s="129">
        <v>109120</v>
      </c>
      <c r="K17" s="129">
        <v>46298</v>
      </c>
      <c r="L17" s="129">
        <v>1046198</v>
      </c>
      <c r="M17" s="393">
        <v>16668703</v>
      </c>
      <c r="N17" s="394"/>
      <c r="O17" s="393">
        <v>2120317</v>
      </c>
      <c r="P17" s="394"/>
      <c r="Q17" s="395">
        <v>18789020</v>
      </c>
      <c r="R17" s="396"/>
      <c r="S17" s="121"/>
    </row>
    <row r="18" spans="2:19" ht="16" thickBot="1" x14ac:dyDescent="0.4">
      <c r="B18" s="379"/>
      <c r="C18" s="397" t="s">
        <v>11</v>
      </c>
      <c r="D18" s="131" t="s">
        <v>134</v>
      </c>
      <c r="E18" s="125">
        <v>765319</v>
      </c>
      <c r="F18" s="125">
        <v>704464</v>
      </c>
      <c r="G18" s="125">
        <v>1250744</v>
      </c>
      <c r="H18" s="125">
        <v>171242</v>
      </c>
      <c r="I18" s="125">
        <v>102248</v>
      </c>
      <c r="J18" s="125">
        <v>29087</v>
      </c>
      <c r="K18" s="125">
        <v>8338</v>
      </c>
      <c r="L18" s="125">
        <v>252025</v>
      </c>
      <c r="M18" s="389">
        <v>3283467</v>
      </c>
      <c r="N18" s="390"/>
      <c r="O18" s="389">
        <v>573739</v>
      </c>
      <c r="P18" s="390"/>
      <c r="Q18" s="391">
        <v>3857206</v>
      </c>
      <c r="R18" s="392"/>
      <c r="S18" s="121"/>
    </row>
    <row r="19" spans="2:19" ht="16" thickBot="1" x14ac:dyDescent="0.4">
      <c r="B19" s="379"/>
      <c r="C19" s="341"/>
      <c r="D19" s="132" t="s">
        <v>135</v>
      </c>
      <c r="E19" s="127">
        <v>512806</v>
      </c>
      <c r="F19" s="127">
        <v>574983</v>
      </c>
      <c r="G19" s="127">
        <v>912446</v>
      </c>
      <c r="H19" s="127">
        <v>122627</v>
      </c>
      <c r="I19" s="127">
        <v>68622</v>
      </c>
      <c r="J19" s="127">
        <v>24623</v>
      </c>
      <c r="K19" s="127">
        <v>7885</v>
      </c>
      <c r="L19" s="127">
        <v>188032</v>
      </c>
      <c r="M19" s="383">
        <v>2412024</v>
      </c>
      <c r="N19" s="384"/>
      <c r="O19" s="383">
        <v>535999</v>
      </c>
      <c r="P19" s="384"/>
      <c r="Q19" s="385">
        <v>2948023</v>
      </c>
      <c r="R19" s="386"/>
      <c r="S19" s="121"/>
    </row>
    <row r="20" spans="2:19" ht="16" thickBot="1" x14ac:dyDescent="0.4">
      <c r="B20" s="379"/>
      <c r="C20" s="342"/>
      <c r="D20" s="131" t="s">
        <v>136</v>
      </c>
      <c r="E20" s="133">
        <v>1278125</v>
      </c>
      <c r="F20" s="133">
        <v>1279447</v>
      </c>
      <c r="G20" s="133">
        <v>2163190</v>
      </c>
      <c r="H20" s="133">
        <v>293869</v>
      </c>
      <c r="I20" s="133">
        <v>170870</v>
      </c>
      <c r="J20" s="133">
        <v>53710</v>
      </c>
      <c r="K20" s="133">
        <v>16223</v>
      </c>
      <c r="L20" s="133">
        <v>440057</v>
      </c>
      <c r="M20" s="398">
        <v>5695491</v>
      </c>
      <c r="N20" s="399"/>
      <c r="O20" s="398">
        <v>1109738</v>
      </c>
      <c r="P20" s="399"/>
      <c r="Q20" s="400">
        <v>6805229</v>
      </c>
      <c r="R20" s="401"/>
      <c r="S20" s="121"/>
    </row>
    <row r="21" spans="2:19" ht="16" thickBot="1" x14ac:dyDescent="0.4">
      <c r="B21" s="379"/>
      <c r="C21" s="381" t="s">
        <v>137</v>
      </c>
      <c r="D21" s="382"/>
      <c r="E21" s="127">
        <v>2496733</v>
      </c>
      <c r="F21" s="127">
        <v>3122395</v>
      </c>
      <c r="G21" s="127">
        <v>4621982</v>
      </c>
      <c r="H21" s="127">
        <v>607089</v>
      </c>
      <c r="I21" s="127">
        <v>338898</v>
      </c>
      <c r="J21" s="127">
        <v>86665</v>
      </c>
      <c r="K21" s="127">
        <v>32528</v>
      </c>
      <c r="L21" s="127">
        <v>824465</v>
      </c>
      <c r="M21" s="383">
        <v>12130755</v>
      </c>
      <c r="N21" s="384"/>
      <c r="O21" s="383">
        <v>1741919</v>
      </c>
      <c r="P21" s="384"/>
      <c r="Q21" s="385">
        <v>13872674</v>
      </c>
      <c r="R21" s="386"/>
      <c r="S21" s="121"/>
    </row>
    <row r="22" spans="2:19" ht="16" thickBot="1" x14ac:dyDescent="0.4">
      <c r="B22" s="379"/>
      <c r="C22" s="387" t="s">
        <v>138</v>
      </c>
      <c r="D22" s="388"/>
      <c r="E22" s="125">
        <v>2102827</v>
      </c>
      <c r="F22" s="125">
        <v>2852308</v>
      </c>
      <c r="G22" s="125">
        <v>4018802</v>
      </c>
      <c r="H22" s="125">
        <v>524534</v>
      </c>
      <c r="I22" s="125">
        <v>289127</v>
      </c>
      <c r="J22" s="125">
        <v>78645</v>
      </c>
      <c r="K22" s="125">
        <v>31119</v>
      </c>
      <c r="L22" s="125">
        <v>708437</v>
      </c>
      <c r="M22" s="389">
        <v>10605799</v>
      </c>
      <c r="N22" s="390"/>
      <c r="O22" s="389">
        <v>1718302</v>
      </c>
      <c r="P22" s="390"/>
      <c r="Q22" s="391">
        <v>12324101</v>
      </c>
      <c r="R22" s="392"/>
      <c r="S22" s="121"/>
    </row>
    <row r="23" spans="2:19" ht="16" thickBot="1" x14ac:dyDescent="0.4">
      <c r="B23" s="380"/>
      <c r="C23" s="381" t="s">
        <v>120</v>
      </c>
      <c r="D23" s="382"/>
      <c r="E23" s="129">
        <v>4599560</v>
      </c>
      <c r="F23" s="129">
        <v>5974703</v>
      </c>
      <c r="G23" s="129">
        <v>8640784</v>
      </c>
      <c r="H23" s="129">
        <v>1131623</v>
      </c>
      <c r="I23" s="129">
        <v>628025</v>
      </c>
      <c r="J23" s="129">
        <v>165310</v>
      </c>
      <c r="K23" s="129">
        <v>63647</v>
      </c>
      <c r="L23" s="129">
        <v>1532902</v>
      </c>
      <c r="M23" s="393">
        <v>22736554</v>
      </c>
      <c r="N23" s="394"/>
      <c r="O23" s="393">
        <v>3460221</v>
      </c>
      <c r="P23" s="394"/>
      <c r="Q23" s="395">
        <v>26196775</v>
      </c>
      <c r="R23" s="396"/>
      <c r="S23" s="121"/>
    </row>
    <row r="24" spans="2:19" ht="16" thickBot="1" x14ac:dyDescent="0.4">
      <c r="B24" s="378" t="s">
        <v>139</v>
      </c>
      <c r="C24" s="397" t="s">
        <v>129</v>
      </c>
      <c r="D24" s="131" t="s">
        <v>140</v>
      </c>
      <c r="E24" s="124">
        <v>196</v>
      </c>
      <c r="F24" s="124">
        <v>67</v>
      </c>
      <c r="G24" s="124">
        <v>209</v>
      </c>
      <c r="H24" s="124">
        <v>20</v>
      </c>
      <c r="I24" s="124">
        <v>9</v>
      </c>
      <c r="J24" s="124">
        <v>3</v>
      </c>
      <c r="K24" s="124">
        <v>1</v>
      </c>
      <c r="L24" s="124">
        <v>115</v>
      </c>
      <c r="M24" s="404">
        <v>620</v>
      </c>
      <c r="N24" s="405"/>
      <c r="O24" s="404">
        <v>241</v>
      </c>
      <c r="P24" s="405"/>
      <c r="Q24" s="406">
        <v>861</v>
      </c>
      <c r="R24" s="407"/>
      <c r="S24" s="121"/>
    </row>
    <row r="25" spans="2:19" ht="16" thickBot="1" x14ac:dyDescent="0.4">
      <c r="B25" s="379"/>
      <c r="C25" s="341"/>
      <c r="D25" s="132" t="s">
        <v>141</v>
      </c>
      <c r="E25" s="127">
        <v>2535</v>
      </c>
      <c r="F25" s="127">
        <v>2299</v>
      </c>
      <c r="G25" s="127">
        <v>5002</v>
      </c>
      <c r="H25" s="128">
        <v>458</v>
      </c>
      <c r="I25" s="128">
        <v>273</v>
      </c>
      <c r="J25" s="128">
        <v>82</v>
      </c>
      <c r="K25" s="128">
        <v>55</v>
      </c>
      <c r="L25" s="127">
        <v>1616</v>
      </c>
      <c r="M25" s="383">
        <v>12320</v>
      </c>
      <c r="N25" s="384"/>
      <c r="O25" s="383">
        <v>11566</v>
      </c>
      <c r="P25" s="384"/>
      <c r="Q25" s="385">
        <v>23886</v>
      </c>
      <c r="R25" s="386"/>
      <c r="S25" s="121"/>
    </row>
    <row r="26" spans="2:19" ht="16" thickBot="1" x14ac:dyDescent="0.4">
      <c r="B26" s="379"/>
      <c r="C26" s="342"/>
      <c r="D26" s="131" t="s">
        <v>136</v>
      </c>
      <c r="E26" s="133">
        <v>2731</v>
      </c>
      <c r="F26" s="133">
        <v>2366</v>
      </c>
      <c r="G26" s="133">
        <v>5211</v>
      </c>
      <c r="H26" s="134">
        <v>478</v>
      </c>
      <c r="I26" s="134">
        <v>282</v>
      </c>
      <c r="J26" s="134">
        <v>85</v>
      </c>
      <c r="K26" s="134">
        <v>56</v>
      </c>
      <c r="L26" s="133">
        <v>1731</v>
      </c>
      <c r="M26" s="398">
        <v>12940</v>
      </c>
      <c r="N26" s="399"/>
      <c r="O26" s="398">
        <v>11807</v>
      </c>
      <c r="P26" s="399"/>
      <c r="Q26" s="400">
        <v>24747</v>
      </c>
      <c r="R26" s="401"/>
      <c r="S26" s="121"/>
    </row>
    <row r="27" spans="2:19" ht="16" thickBot="1" x14ac:dyDescent="0.4">
      <c r="B27" s="379"/>
      <c r="C27" s="402" t="s">
        <v>10</v>
      </c>
      <c r="D27" s="132" t="s">
        <v>140</v>
      </c>
      <c r="E27" s="127">
        <v>66193</v>
      </c>
      <c r="F27" s="128">
        <v>762</v>
      </c>
      <c r="G27" s="127">
        <v>7986</v>
      </c>
      <c r="H27" s="127">
        <v>14313</v>
      </c>
      <c r="I27" s="127">
        <v>107565</v>
      </c>
      <c r="J27" s="127">
        <v>1753</v>
      </c>
      <c r="K27" s="127">
        <v>52955</v>
      </c>
      <c r="L27" s="127">
        <v>19715</v>
      </c>
      <c r="M27" s="383">
        <v>271242</v>
      </c>
      <c r="N27" s="384"/>
      <c r="O27" s="383">
        <v>31850</v>
      </c>
      <c r="P27" s="384"/>
      <c r="Q27" s="385">
        <v>303092</v>
      </c>
      <c r="R27" s="386"/>
      <c r="S27" s="121"/>
    </row>
    <row r="28" spans="2:19" ht="16" thickBot="1" x14ac:dyDescent="0.4">
      <c r="B28" s="379"/>
      <c r="C28" s="341"/>
      <c r="D28" s="131" t="s">
        <v>141</v>
      </c>
      <c r="E28" s="125">
        <v>35204</v>
      </c>
      <c r="F28" s="124">
        <v>433</v>
      </c>
      <c r="G28" s="125">
        <v>2862</v>
      </c>
      <c r="H28" s="125">
        <v>5945</v>
      </c>
      <c r="I28" s="125">
        <v>46522</v>
      </c>
      <c r="J28" s="124">
        <v>922</v>
      </c>
      <c r="K28" s="125">
        <v>21919</v>
      </c>
      <c r="L28" s="125">
        <v>7477</v>
      </c>
      <c r="M28" s="389">
        <v>121284</v>
      </c>
      <c r="N28" s="390"/>
      <c r="O28" s="389">
        <v>21829</v>
      </c>
      <c r="P28" s="390"/>
      <c r="Q28" s="391">
        <v>143113</v>
      </c>
      <c r="R28" s="392"/>
      <c r="S28" s="121"/>
    </row>
    <row r="29" spans="2:19" ht="16" thickBot="1" x14ac:dyDescent="0.4">
      <c r="B29" s="379"/>
      <c r="C29" s="403"/>
      <c r="D29" s="132" t="s">
        <v>136</v>
      </c>
      <c r="E29" s="129">
        <v>101397</v>
      </c>
      <c r="F29" s="129">
        <v>1195</v>
      </c>
      <c r="G29" s="129">
        <v>10848</v>
      </c>
      <c r="H29" s="129">
        <v>20258</v>
      </c>
      <c r="I29" s="129">
        <v>154087</v>
      </c>
      <c r="J29" s="129">
        <v>2675</v>
      </c>
      <c r="K29" s="129">
        <v>74874</v>
      </c>
      <c r="L29" s="129">
        <v>27192</v>
      </c>
      <c r="M29" s="393">
        <v>392526</v>
      </c>
      <c r="N29" s="394"/>
      <c r="O29" s="393">
        <v>53679</v>
      </c>
      <c r="P29" s="394"/>
      <c r="Q29" s="395">
        <v>446205</v>
      </c>
      <c r="R29" s="396"/>
      <c r="S29" s="121"/>
    </row>
    <row r="30" spans="2:19" ht="16" thickBot="1" x14ac:dyDescent="0.4">
      <c r="B30" s="379"/>
      <c r="C30" s="397" t="s">
        <v>11</v>
      </c>
      <c r="D30" s="131" t="s">
        <v>140</v>
      </c>
      <c r="E30" s="125">
        <v>64136</v>
      </c>
      <c r="F30" s="124">
        <v>853</v>
      </c>
      <c r="G30" s="125">
        <v>10411</v>
      </c>
      <c r="H30" s="125">
        <v>18949</v>
      </c>
      <c r="I30" s="125">
        <v>135179</v>
      </c>
      <c r="J30" s="125">
        <v>2800</v>
      </c>
      <c r="K30" s="125">
        <v>74767</v>
      </c>
      <c r="L30" s="125">
        <v>26663</v>
      </c>
      <c r="M30" s="389">
        <v>333758</v>
      </c>
      <c r="N30" s="390"/>
      <c r="O30" s="389">
        <v>64367</v>
      </c>
      <c r="P30" s="390"/>
      <c r="Q30" s="391">
        <v>398125</v>
      </c>
      <c r="R30" s="392"/>
      <c r="S30" s="121"/>
    </row>
    <row r="31" spans="2:19" ht="16" thickBot="1" x14ac:dyDescent="0.4">
      <c r="B31" s="379"/>
      <c r="C31" s="341"/>
      <c r="D31" s="132" t="s">
        <v>141</v>
      </c>
      <c r="E31" s="127">
        <v>12593</v>
      </c>
      <c r="F31" s="128">
        <v>158</v>
      </c>
      <c r="G31" s="127">
        <v>1727</v>
      </c>
      <c r="H31" s="127">
        <v>3376</v>
      </c>
      <c r="I31" s="127">
        <v>26428</v>
      </c>
      <c r="J31" s="128">
        <v>632</v>
      </c>
      <c r="K31" s="127">
        <v>13243</v>
      </c>
      <c r="L31" s="127">
        <v>6137</v>
      </c>
      <c r="M31" s="383">
        <v>64294</v>
      </c>
      <c r="N31" s="384"/>
      <c r="O31" s="383">
        <v>11805</v>
      </c>
      <c r="P31" s="384"/>
      <c r="Q31" s="385">
        <v>76099</v>
      </c>
      <c r="R31" s="386"/>
      <c r="S31" s="121"/>
    </row>
    <row r="32" spans="2:19" ht="16" thickBot="1" x14ac:dyDescent="0.4">
      <c r="B32" s="379"/>
      <c r="C32" s="342"/>
      <c r="D32" s="131" t="s">
        <v>136</v>
      </c>
      <c r="E32" s="133">
        <v>76729</v>
      </c>
      <c r="F32" s="133">
        <v>1011</v>
      </c>
      <c r="G32" s="133">
        <v>12138</v>
      </c>
      <c r="H32" s="133">
        <v>22325</v>
      </c>
      <c r="I32" s="133">
        <v>161607</v>
      </c>
      <c r="J32" s="133">
        <v>3432</v>
      </c>
      <c r="K32" s="133">
        <v>88010</v>
      </c>
      <c r="L32" s="133">
        <v>32800</v>
      </c>
      <c r="M32" s="398">
        <v>398052</v>
      </c>
      <c r="N32" s="399"/>
      <c r="O32" s="398">
        <v>76172</v>
      </c>
      <c r="P32" s="399"/>
      <c r="Q32" s="400">
        <v>474224</v>
      </c>
      <c r="R32" s="401"/>
      <c r="S32" s="121"/>
    </row>
    <row r="33" spans="2:19" ht="16" thickBot="1" x14ac:dyDescent="0.4">
      <c r="B33" s="379"/>
      <c r="C33" s="381" t="s">
        <v>142</v>
      </c>
      <c r="D33" s="382"/>
      <c r="E33" s="127">
        <v>130525</v>
      </c>
      <c r="F33" s="127">
        <v>1682</v>
      </c>
      <c r="G33" s="127">
        <v>18606</v>
      </c>
      <c r="H33" s="127">
        <v>33282</v>
      </c>
      <c r="I33" s="127">
        <v>242753</v>
      </c>
      <c r="J33" s="127">
        <v>4556</v>
      </c>
      <c r="K33" s="127">
        <v>127723</v>
      </c>
      <c r="L33" s="127">
        <v>46493</v>
      </c>
      <c r="M33" s="383">
        <v>605620</v>
      </c>
      <c r="N33" s="384"/>
      <c r="O33" s="383">
        <v>96458</v>
      </c>
      <c r="P33" s="384"/>
      <c r="Q33" s="385">
        <v>702078</v>
      </c>
      <c r="R33" s="386"/>
      <c r="S33" s="121"/>
    </row>
    <row r="34" spans="2:19" ht="16" thickBot="1" x14ac:dyDescent="0.4">
      <c r="B34" s="379"/>
      <c r="C34" s="387" t="s">
        <v>143</v>
      </c>
      <c r="D34" s="388"/>
      <c r="E34" s="125">
        <v>50332</v>
      </c>
      <c r="F34" s="125">
        <v>2890</v>
      </c>
      <c r="G34" s="125">
        <v>9591</v>
      </c>
      <c r="H34" s="125">
        <v>9779</v>
      </c>
      <c r="I34" s="125">
        <v>73223</v>
      </c>
      <c r="J34" s="125">
        <v>1636</v>
      </c>
      <c r="K34" s="125">
        <v>35217</v>
      </c>
      <c r="L34" s="125">
        <v>15230</v>
      </c>
      <c r="M34" s="389">
        <v>197898</v>
      </c>
      <c r="N34" s="390"/>
      <c r="O34" s="389">
        <v>45200</v>
      </c>
      <c r="P34" s="390"/>
      <c r="Q34" s="391">
        <v>243098</v>
      </c>
      <c r="R34" s="392"/>
      <c r="S34" s="121"/>
    </row>
    <row r="35" spans="2:19" ht="16" thickBot="1" x14ac:dyDescent="0.4">
      <c r="B35" s="380"/>
      <c r="C35" s="381" t="s">
        <v>120</v>
      </c>
      <c r="D35" s="382"/>
      <c r="E35" s="129">
        <v>180857</v>
      </c>
      <c r="F35" s="129">
        <v>4572</v>
      </c>
      <c r="G35" s="129">
        <v>28197</v>
      </c>
      <c r="H35" s="129">
        <v>43061</v>
      </c>
      <c r="I35" s="129">
        <v>315976</v>
      </c>
      <c r="J35" s="129">
        <v>6192</v>
      </c>
      <c r="K35" s="129">
        <v>162940</v>
      </c>
      <c r="L35" s="129">
        <v>61723</v>
      </c>
      <c r="M35" s="393">
        <v>803518</v>
      </c>
      <c r="N35" s="394"/>
      <c r="O35" s="393">
        <v>141658</v>
      </c>
      <c r="P35" s="394"/>
      <c r="Q35" s="395">
        <v>945176</v>
      </c>
      <c r="R35" s="396"/>
      <c r="S35" s="121"/>
    </row>
    <row r="39" spans="2:19" ht="15" thickBot="1" x14ac:dyDescent="0.4">
      <c r="B39" s="136" t="s">
        <v>145</v>
      </c>
    </row>
    <row r="40" spans="2:19" ht="15" thickBot="1" x14ac:dyDescent="0.4">
      <c r="B40" s="368" t="s">
        <v>146</v>
      </c>
      <c r="C40" s="368" t="s">
        <v>115</v>
      </c>
      <c r="D40" s="363" t="s">
        <v>147</v>
      </c>
      <c r="E40" s="370"/>
      <c r="F40" s="370"/>
      <c r="G40" s="370"/>
      <c r="H40" s="370"/>
      <c r="I40" s="370"/>
      <c r="J40" s="370"/>
      <c r="K40" s="370"/>
      <c r="L40" s="371"/>
      <c r="M40" s="372" t="s">
        <v>148</v>
      </c>
      <c r="N40" s="374" t="s">
        <v>119</v>
      </c>
      <c r="O40" s="376" t="s">
        <v>149</v>
      </c>
      <c r="P40" s="361" t="s">
        <v>150</v>
      </c>
      <c r="Q40" s="361" t="s">
        <v>151</v>
      </c>
    </row>
    <row r="41" spans="2:19" ht="15" thickBot="1" x14ac:dyDescent="0.4">
      <c r="B41" s="369"/>
      <c r="C41" s="369"/>
      <c r="D41" s="137" t="s">
        <v>121</v>
      </c>
      <c r="E41" s="137" t="s">
        <v>122</v>
      </c>
      <c r="F41" s="137" t="s">
        <v>123</v>
      </c>
      <c r="G41" s="137" t="s">
        <v>124</v>
      </c>
      <c r="H41" s="137" t="s">
        <v>125</v>
      </c>
      <c r="I41" s="363" t="s">
        <v>126</v>
      </c>
      <c r="J41" s="364"/>
      <c r="K41" s="137" t="s">
        <v>127</v>
      </c>
      <c r="L41" s="137" t="s">
        <v>128</v>
      </c>
      <c r="M41" s="373"/>
      <c r="N41" s="375"/>
      <c r="O41" s="377"/>
      <c r="P41" s="362"/>
      <c r="Q41" s="362"/>
    </row>
    <row r="42" spans="2:19" ht="15" thickBot="1" x14ac:dyDescent="0.4">
      <c r="B42" s="340" t="s">
        <v>3</v>
      </c>
      <c r="C42" s="138" t="s">
        <v>152</v>
      </c>
      <c r="D42" s="139">
        <v>500</v>
      </c>
      <c r="E42" s="140">
        <v>541</v>
      </c>
      <c r="F42" s="140">
        <v>796</v>
      </c>
      <c r="G42" s="140">
        <v>99</v>
      </c>
      <c r="H42" s="140">
        <v>49</v>
      </c>
      <c r="I42" s="343">
        <v>16</v>
      </c>
      <c r="J42" s="344"/>
      <c r="K42" s="140">
        <v>30</v>
      </c>
      <c r="L42" s="140">
        <v>196</v>
      </c>
      <c r="M42" s="140">
        <v>2227</v>
      </c>
      <c r="N42" s="140">
        <v>3718</v>
      </c>
      <c r="O42" s="141">
        <v>5945</v>
      </c>
      <c r="P42" s="142">
        <v>6.8</v>
      </c>
      <c r="Q42" s="365" t="s">
        <v>153</v>
      </c>
    </row>
    <row r="43" spans="2:19" ht="15" thickBot="1" x14ac:dyDescent="0.4">
      <c r="B43" s="341"/>
      <c r="C43" s="138" t="s">
        <v>10</v>
      </c>
      <c r="D43" s="139">
        <v>9027</v>
      </c>
      <c r="E43" s="140">
        <v>11562</v>
      </c>
      <c r="F43" s="140">
        <v>17668</v>
      </c>
      <c r="G43" s="140">
        <v>2661</v>
      </c>
      <c r="H43" s="140">
        <v>1222</v>
      </c>
      <c r="I43" s="343">
        <v>305</v>
      </c>
      <c r="J43" s="344"/>
      <c r="K43" s="140">
        <v>138</v>
      </c>
      <c r="L43" s="140">
        <v>2387</v>
      </c>
      <c r="M43" s="140">
        <v>44970</v>
      </c>
      <c r="N43" s="140">
        <v>8501</v>
      </c>
      <c r="O43" s="141">
        <v>53471</v>
      </c>
      <c r="P43" s="142">
        <v>61</v>
      </c>
      <c r="Q43" s="366"/>
    </row>
    <row r="44" spans="2:19" ht="15" thickBot="1" x14ac:dyDescent="0.4">
      <c r="B44" s="341"/>
      <c r="C44" s="138" t="s">
        <v>11</v>
      </c>
      <c r="D44" s="139">
        <v>5148</v>
      </c>
      <c r="E44" s="140">
        <v>4530</v>
      </c>
      <c r="F44" s="140">
        <v>9036</v>
      </c>
      <c r="G44" s="140">
        <v>1365</v>
      </c>
      <c r="H44" s="140">
        <v>701</v>
      </c>
      <c r="I44" s="343">
        <v>185</v>
      </c>
      <c r="J44" s="344"/>
      <c r="K44" s="140">
        <v>52</v>
      </c>
      <c r="L44" s="140">
        <v>1390</v>
      </c>
      <c r="M44" s="140">
        <v>22407</v>
      </c>
      <c r="N44" s="140">
        <v>5833</v>
      </c>
      <c r="O44" s="141">
        <v>28240</v>
      </c>
      <c r="P44" s="142">
        <v>32.200000000000003</v>
      </c>
      <c r="Q44" s="366"/>
    </row>
    <row r="45" spans="2:19" ht="15" thickBot="1" x14ac:dyDescent="0.4">
      <c r="B45" s="341"/>
      <c r="C45" s="143" t="s">
        <v>154</v>
      </c>
      <c r="D45" s="139">
        <v>14675</v>
      </c>
      <c r="E45" s="140">
        <v>16633</v>
      </c>
      <c r="F45" s="140">
        <v>27500</v>
      </c>
      <c r="G45" s="140">
        <v>4125</v>
      </c>
      <c r="H45" s="140">
        <v>1972</v>
      </c>
      <c r="I45" s="343">
        <v>506</v>
      </c>
      <c r="J45" s="344"/>
      <c r="K45" s="140">
        <v>220</v>
      </c>
      <c r="L45" s="140">
        <v>3973</v>
      </c>
      <c r="M45" s="140">
        <v>69604</v>
      </c>
      <c r="N45" s="140">
        <v>18052</v>
      </c>
      <c r="O45" s="25">
        <v>87656</v>
      </c>
      <c r="P45" s="144">
        <v>1</v>
      </c>
      <c r="Q45" s="366"/>
    </row>
    <row r="46" spans="2:19" ht="15" thickBot="1" x14ac:dyDescent="0.4">
      <c r="B46" s="352"/>
      <c r="C46" s="145" t="s">
        <v>155</v>
      </c>
      <c r="D46" s="146">
        <v>16.7</v>
      </c>
      <c r="E46" s="147">
        <v>19</v>
      </c>
      <c r="F46" s="147">
        <v>31.4</v>
      </c>
      <c r="G46" s="147">
        <v>4.7</v>
      </c>
      <c r="H46" s="147">
        <v>2.2000000000000002</v>
      </c>
      <c r="I46" s="350">
        <v>0.6</v>
      </c>
      <c r="J46" s="351"/>
      <c r="K46" s="147">
        <v>0.3</v>
      </c>
      <c r="L46" s="147">
        <v>4.5</v>
      </c>
      <c r="M46" s="147">
        <v>79.400000000000006</v>
      </c>
      <c r="N46" s="147">
        <v>20.6</v>
      </c>
      <c r="O46" s="147">
        <v>100</v>
      </c>
      <c r="P46" s="148"/>
      <c r="Q46" s="367"/>
    </row>
    <row r="47" spans="2:19" ht="15" thickBot="1" x14ac:dyDescent="0.4">
      <c r="B47" s="340" t="s">
        <v>4</v>
      </c>
      <c r="C47" s="138" t="s">
        <v>152</v>
      </c>
      <c r="D47" s="139">
        <v>1336</v>
      </c>
      <c r="E47" s="140">
        <v>1658</v>
      </c>
      <c r="F47" s="140">
        <v>1933</v>
      </c>
      <c r="G47" s="140">
        <v>236</v>
      </c>
      <c r="H47" s="140">
        <v>123</v>
      </c>
      <c r="I47" s="343">
        <v>42</v>
      </c>
      <c r="J47" s="344"/>
      <c r="K47" s="140">
        <v>78</v>
      </c>
      <c r="L47" s="140">
        <v>493</v>
      </c>
      <c r="M47" s="140">
        <v>5899</v>
      </c>
      <c r="N47" s="140">
        <v>9972</v>
      </c>
      <c r="O47" s="141">
        <v>15871</v>
      </c>
      <c r="P47" s="140">
        <v>2.5</v>
      </c>
      <c r="Q47" s="358" t="s">
        <v>156</v>
      </c>
    </row>
    <row r="48" spans="2:19" ht="15" thickBot="1" x14ac:dyDescent="0.4">
      <c r="B48" s="341"/>
      <c r="C48" s="138" t="s">
        <v>10</v>
      </c>
      <c r="D48" s="139">
        <v>60606</v>
      </c>
      <c r="E48" s="140">
        <v>96570</v>
      </c>
      <c r="F48" s="140">
        <v>116819</v>
      </c>
      <c r="G48" s="140">
        <v>16745</v>
      </c>
      <c r="H48" s="140">
        <v>7425</v>
      </c>
      <c r="I48" s="343">
        <v>2309</v>
      </c>
      <c r="J48" s="344"/>
      <c r="K48" s="140">
        <v>1006</v>
      </c>
      <c r="L48" s="140">
        <v>14968</v>
      </c>
      <c r="M48" s="140">
        <v>316448</v>
      </c>
      <c r="N48" s="140">
        <v>56894</v>
      </c>
      <c r="O48" s="141">
        <v>373342</v>
      </c>
      <c r="P48" s="140">
        <v>58.3</v>
      </c>
      <c r="Q48" s="359"/>
    </row>
    <row r="49" spans="2:17" ht="15" thickBot="1" x14ac:dyDescent="0.4">
      <c r="B49" s="341"/>
      <c r="C49" s="138" t="s">
        <v>11</v>
      </c>
      <c r="D49" s="139">
        <v>41305</v>
      </c>
      <c r="E49" s="140">
        <v>44217</v>
      </c>
      <c r="F49" s="140">
        <v>68763</v>
      </c>
      <c r="G49" s="140">
        <v>10223</v>
      </c>
      <c r="H49" s="140">
        <v>4683</v>
      </c>
      <c r="I49" s="343">
        <v>1727</v>
      </c>
      <c r="J49" s="344"/>
      <c r="K49" s="140">
        <v>604</v>
      </c>
      <c r="L49" s="140">
        <v>9985</v>
      </c>
      <c r="M49" s="140">
        <v>181507</v>
      </c>
      <c r="N49" s="140">
        <v>70192</v>
      </c>
      <c r="O49" s="141">
        <v>251699</v>
      </c>
      <c r="P49" s="140">
        <v>39.299999999999997</v>
      </c>
      <c r="Q49" s="359"/>
    </row>
    <row r="50" spans="2:17" ht="15" thickBot="1" x14ac:dyDescent="0.4">
      <c r="B50" s="341"/>
      <c r="C50" s="143" t="s">
        <v>154</v>
      </c>
      <c r="D50" s="139">
        <v>103247</v>
      </c>
      <c r="E50" s="140">
        <v>142445</v>
      </c>
      <c r="F50" s="140">
        <v>187515</v>
      </c>
      <c r="G50" s="140">
        <v>27204</v>
      </c>
      <c r="H50" s="140">
        <v>12231</v>
      </c>
      <c r="I50" s="343">
        <v>4078</v>
      </c>
      <c r="J50" s="344"/>
      <c r="K50" s="140">
        <v>1688</v>
      </c>
      <c r="L50" s="140">
        <v>25446</v>
      </c>
      <c r="M50" s="140">
        <v>503854</v>
      </c>
      <c r="N50" s="140">
        <v>137058</v>
      </c>
      <c r="O50" s="25">
        <v>640912</v>
      </c>
      <c r="P50" s="149">
        <v>1</v>
      </c>
      <c r="Q50" s="359"/>
    </row>
    <row r="51" spans="2:17" ht="15" thickBot="1" x14ac:dyDescent="0.4">
      <c r="B51" s="352"/>
      <c r="C51" s="145" t="s">
        <v>155</v>
      </c>
      <c r="D51" s="146">
        <v>16.100000000000001</v>
      </c>
      <c r="E51" s="147">
        <v>22.2</v>
      </c>
      <c r="F51" s="147">
        <v>29.3</v>
      </c>
      <c r="G51" s="147">
        <v>4.2</v>
      </c>
      <c r="H51" s="147">
        <v>1.9</v>
      </c>
      <c r="I51" s="350">
        <v>0.6</v>
      </c>
      <c r="J51" s="351"/>
      <c r="K51" s="147">
        <v>0.3</v>
      </c>
      <c r="L51" s="147">
        <v>4</v>
      </c>
      <c r="M51" s="147">
        <v>78.599999999999994</v>
      </c>
      <c r="N51" s="147">
        <v>21.4</v>
      </c>
      <c r="O51" s="147">
        <v>100</v>
      </c>
      <c r="P51" s="148"/>
      <c r="Q51" s="360"/>
    </row>
    <row r="52" spans="2:17" ht="15" thickBot="1" x14ac:dyDescent="0.4">
      <c r="B52" s="340" t="s">
        <v>5</v>
      </c>
      <c r="C52" s="138" t="s">
        <v>152</v>
      </c>
      <c r="D52" s="139">
        <v>58872</v>
      </c>
      <c r="E52" s="140">
        <v>63639</v>
      </c>
      <c r="F52" s="140">
        <v>77062</v>
      </c>
      <c r="G52" s="140">
        <v>11694</v>
      </c>
      <c r="H52" s="140">
        <v>5344</v>
      </c>
      <c r="I52" s="343">
        <v>1084</v>
      </c>
      <c r="J52" s="344"/>
      <c r="K52" s="140">
        <v>1118</v>
      </c>
      <c r="L52" s="140">
        <v>15109</v>
      </c>
      <c r="M52" s="140">
        <v>233922</v>
      </c>
      <c r="N52" s="142">
        <v>233559</v>
      </c>
      <c r="O52" s="150">
        <v>467481</v>
      </c>
      <c r="P52" s="142">
        <v>2</v>
      </c>
      <c r="Q52" s="353" t="s">
        <v>157</v>
      </c>
    </row>
    <row r="53" spans="2:17" ht="15" thickBot="1" x14ac:dyDescent="0.4">
      <c r="B53" s="341"/>
      <c r="C53" s="138" t="s">
        <v>10</v>
      </c>
      <c r="D53" s="139">
        <v>2817686</v>
      </c>
      <c r="E53" s="142">
        <v>4470943</v>
      </c>
      <c r="F53" s="140">
        <v>5283734</v>
      </c>
      <c r="G53" s="140">
        <v>754398</v>
      </c>
      <c r="H53" s="142">
        <v>308870</v>
      </c>
      <c r="I53" s="343">
        <v>82355</v>
      </c>
      <c r="J53" s="344"/>
      <c r="K53" s="140">
        <v>34482</v>
      </c>
      <c r="L53" s="25">
        <v>567019</v>
      </c>
      <c r="M53" s="140">
        <v>14319487</v>
      </c>
      <c r="N53" s="142">
        <v>2489926</v>
      </c>
      <c r="O53" s="150">
        <v>16809413</v>
      </c>
      <c r="P53" s="142">
        <v>72.2</v>
      </c>
      <c r="Q53" s="354"/>
    </row>
    <row r="54" spans="2:17" ht="15" thickBot="1" x14ac:dyDescent="0.4">
      <c r="B54" s="341"/>
      <c r="C54" s="138" t="s">
        <v>11</v>
      </c>
      <c r="D54" s="139">
        <v>1022008</v>
      </c>
      <c r="E54" s="142">
        <v>1276328</v>
      </c>
      <c r="F54" s="140">
        <v>1779377</v>
      </c>
      <c r="G54" s="140">
        <v>234234</v>
      </c>
      <c r="H54" s="142">
        <v>105982</v>
      </c>
      <c r="I54" s="343">
        <v>41800</v>
      </c>
      <c r="J54" s="344"/>
      <c r="K54" s="140">
        <v>13560</v>
      </c>
      <c r="L54" s="25">
        <v>179331</v>
      </c>
      <c r="M54" s="140">
        <v>4652620</v>
      </c>
      <c r="N54" s="142">
        <v>1347071</v>
      </c>
      <c r="O54" s="150">
        <v>5999691</v>
      </c>
      <c r="P54" s="142">
        <v>25.8</v>
      </c>
      <c r="Q54" s="354"/>
    </row>
    <row r="55" spans="2:17" ht="15" thickBot="1" x14ac:dyDescent="0.4">
      <c r="B55" s="341"/>
      <c r="C55" s="151" t="s">
        <v>154</v>
      </c>
      <c r="D55" s="139">
        <v>3898566</v>
      </c>
      <c r="E55" s="142">
        <v>5810910</v>
      </c>
      <c r="F55" s="140">
        <v>7140173</v>
      </c>
      <c r="G55" s="140">
        <v>1000326</v>
      </c>
      <c r="H55" s="142">
        <v>420196</v>
      </c>
      <c r="I55" s="356">
        <v>125239</v>
      </c>
      <c r="J55" s="357"/>
      <c r="K55" s="140">
        <v>49160</v>
      </c>
      <c r="L55" s="25">
        <v>761459</v>
      </c>
      <c r="M55" s="140">
        <v>19206029</v>
      </c>
      <c r="N55" s="142">
        <v>4070556</v>
      </c>
      <c r="O55" s="152">
        <v>23276585</v>
      </c>
      <c r="P55" s="144">
        <v>1</v>
      </c>
      <c r="Q55" s="354"/>
    </row>
    <row r="56" spans="2:17" ht="15" thickBot="1" x14ac:dyDescent="0.4">
      <c r="B56" s="352"/>
      <c r="C56" s="153" t="s">
        <v>155</v>
      </c>
      <c r="D56" s="146">
        <v>16.7</v>
      </c>
      <c r="E56" s="147">
        <v>25</v>
      </c>
      <c r="F56" s="147">
        <v>30.7</v>
      </c>
      <c r="G56" s="147">
        <v>4.3</v>
      </c>
      <c r="H56" s="147">
        <v>1.8</v>
      </c>
      <c r="I56" s="350">
        <v>0.5</v>
      </c>
      <c r="J56" s="351"/>
      <c r="K56" s="147">
        <v>0.2</v>
      </c>
      <c r="L56" s="147">
        <v>3.3</v>
      </c>
      <c r="M56" s="147">
        <v>82.5</v>
      </c>
      <c r="N56" s="147">
        <v>17.5</v>
      </c>
      <c r="O56" s="154">
        <v>100</v>
      </c>
      <c r="P56" s="148"/>
      <c r="Q56" s="355"/>
    </row>
    <row r="57" spans="2:17" ht="15" thickBot="1" x14ac:dyDescent="0.4">
      <c r="B57" s="340" t="s">
        <v>6</v>
      </c>
      <c r="C57" s="138" t="s">
        <v>152</v>
      </c>
      <c r="D57" s="139">
        <v>1945</v>
      </c>
      <c r="E57" s="140">
        <v>2129</v>
      </c>
      <c r="F57" s="140">
        <v>2578</v>
      </c>
      <c r="G57" s="140">
        <v>334</v>
      </c>
      <c r="H57" s="140">
        <v>166</v>
      </c>
      <c r="I57" s="343">
        <v>48</v>
      </c>
      <c r="J57" s="344"/>
      <c r="K57" s="140">
        <v>63</v>
      </c>
      <c r="L57" s="140">
        <v>619</v>
      </c>
      <c r="M57" s="140">
        <v>7882</v>
      </c>
      <c r="N57" s="140">
        <v>10340</v>
      </c>
      <c r="O57" s="141">
        <v>18222</v>
      </c>
      <c r="P57" s="140">
        <v>1.9</v>
      </c>
      <c r="Q57" s="345" t="s">
        <v>158</v>
      </c>
    </row>
    <row r="58" spans="2:17" ht="15" thickBot="1" x14ac:dyDescent="0.4">
      <c r="B58" s="341"/>
      <c r="C58" s="138" t="s">
        <v>10</v>
      </c>
      <c r="D58" s="155">
        <v>90173</v>
      </c>
      <c r="E58" s="156">
        <v>138107</v>
      </c>
      <c r="F58" s="157">
        <v>173842</v>
      </c>
      <c r="G58" s="157">
        <v>26074</v>
      </c>
      <c r="H58" s="157">
        <v>10839</v>
      </c>
      <c r="I58" s="348">
        <v>2723</v>
      </c>
      <c r="J58" s="349"/>
      <c r="K58" s="157">
        <v>1260</v>
      </c>
      <c r="L58" s="157">
        <v>17919</v>
      </c>
      <c r="M58" s="157">
        <v>460937</v>
      </c>
      <c r="N58" s="157">
        <v>83102</v>
      </c>
      <c r="O58" s="158">
        <v>544039</v>
      </c>
      <c r="P58" s="140">
        <v>57.8</v>
      </c>
      <c r="Q58" s="346"/>
    </row>
    <row r="59" spans="2:17" ht="15" thickBot="1" x14ac:dyDescent="0.4">
      <c r="B59" s="341"/>
      <c r="C59" s="138" t="s">
        <v>11</v>
      </c>
      <c r="D59" s="139">
        <v>70850</v>
      </c>
      <c r="E59" s="140">
        <v>69350</v>
      </c>
      <c r="F59" s="140">
        <v>120601</v>
      </c>
      <c r="G59" s="140">
        <v>18794</v>
      </c>
      <c r="H59" s="140">
        <v>7761</v>
      </c>
      <c r="I59" s="343">
        <v>2714</v>
      </c>
      <c r="J59" s="344"/>
      <c r="K59" s="140">
        <v>792</v>
      </c>
      <c r="L59" s="140">
        <v>13561</v>
      </c>
      <c r="M59" s="140">
        <v>304423</v>
      </c>
      <c r="N59" s="140">
        <v>73851</v>
      </c>
      <c r="O59" s="141">
        <v>378274</v>
      </c>
      <c r="P59" s="140">
        <v>40.200000000000003</v>
      </c>
      <c r="Q59" s="346"/>
    </row>
    <row r="60" spans="2:17" ht="15" thickBot="1" x14ac:dyDescent="0.4">
      <c r="B60" s="341"/>
      <c r="C60" s="159" t="s">
        <v>154</v>
      </c>
      <c r="D60" s="25">
        <v>162968</v>
      </c>
      <c r="E60" s="25">
        <v>209586</v>
      </c>
      <c r="F60" s="25">
        <v>297021</v>
      </c>
      <c r="G60" s="25">
        <v>45202</v>
      </c>
      <c r="H60" s="25">
        <v>18766</v>
      </c>
      <c r="I60" s="292">
        <v>5485</v>
      </c>
      <c r="J60" s="293"/>
      <c r="K60" s="25">
        <v>2115</v>
      </c>
      <c r="L60" s="25">
        <v>32099</v>
      </c>
      <c r="M60" s="25">
        <v>773242</v>
      </c>
      <c r="N60" s="25">
        <v>167293</v>
      </c>
      <c r="O60" s="25">
        <v>940535</v>
      </c>
      <c r="P60" s="149">
        <v>1</v>
      </c>
      <c r="Q60" s="346"/>
    </row>
    <row r="61" spans="2:17" ht="15" thickBot="1" x14ac:dyDescent="0.4">
      <c r="B61" s="342"/>
      <c r="C61" s="160" t="s">
        <v>155</v>
      </c>
      <c r="D61" s="147">
        <v>17.3</v>
      </c>
      <c r="E61" s="147">
        <v>22.3</v>
      </c>
      <c r="F61" s="147">
        <v>31.6</v>
      </c>
      <c r="G61" s="147">
        <v>4.8</v>
      </c>
      <c r="H61" s="147">
        <v>2</v>
      </c>
      <c r="I61" s="350">
        <v>0.6</v>
      </c>
      <c r="J61" s="351"/>
      <c r="K61" s="147">
        <v>0.2</v>
      </c>
      <c r="L61" s="147">
        <v>3.4</v>
      </c>
      <c r="M61" s="147">
        <v>82.2</v>
      </c>
      <c r="N61" s="147">
        <v>17.8</v>
      </c>
      <c r="O61" s="147">
        <v>100</v>
      </c>
      <c r="P61" s="148"/>
      <c r="Q61" s="347"/>
    </row>
    <row r="62" spans="2:17" ht="15" thickBot="1" x14ac:dyDescent="0.4">
      <c r="B62" s="327" t="s">
        <v>159</v>
      </c>
      <c r="C62" s="328"/>
      <c r="D62" s="328"/>
      <c r="E62" s="328"/>
      <c r="F62" s="328"/>
      <c r="G62" s="328"/>
      <c r="H62" s="328"/>
      <c r="I62" s="328"/>
      <c r="J62" s="328"/>
      <c r="K62" s="328"/>
      <c r="L62" s="328"/>
      <c r="M62" s="328"/>
      <c r="N62" s="328"/>
      <c r="O62" s="328"/>
      <c r="P62" s="328"/>
      <c r="Q62" s="329"/>
    </row>
    <row r="63" spans="2:17" x14ac:dyDescent="0.35">
      <c r="B63" s="330" t="s">
        <v>160</v>
      </c>
      <c r="C63" s="331"/>
      <c r="D63" s="331"/>
      <c r="E63" s="331"/>
      <c r="F63" s="331"/>
      <c r="G63" s="331"/>
      <c r="H63" s="331"/>
      <c r="I63" s="332"/>
      <c r="J63" s="330" t="s">
        <v>165</v>
      </c>
      <c r="K63" s="331"/>
      <c r="L63" s="331"/>
      <c r="M63" s="331"/>
      <c r="N63" s="331"/>
      <c r="O63" s="331"/>
      <c r="P63" s="331"/>
      <c r="Q63" s="332"/>
    </row>
    <row r="64" spans="2:17" x14ac:dyDescent="0.35">
      <c r="B64" s="333" t="s">
        <v>161</v>
      </c>
      <c r="C64" s="334"/>
      <c r="D64" s="334"/>
      <c r="E64" s="334"/>
      <c r="F64" s="334"/>
      <c r="G64" s="334"/>
      <c r="H64" s="334"/>
      <c r="I64" s="335"/>
      <c r="J64" s="333" t="s">
        <v>166</v>
      </c>
      <c r="K64" s="339"/>
      <c r="L64" s="339"/>
      <c r="M64" s="339"/>
      <c r="N64" s="339"/>
      <c r="O64" s="339"/>
      <c r="P64" s="339"/>
      <c r="Q64" s="335"/>
    </row>
    <row r="65" spans="2:17" x14ac:dyDescent="0.35">
      <c r="B65" s="333" t="s">
        <v>162</v>
      </c>
      <c r="C65" s="334"/>
      <c r="D65" s="334"/>
      <c r="E65" s="334"/>
      <c r="F65" s="334"/>
      <c r="G65" s="334"/>
      <c r="H65" s="334"/>
      <c r="I65" s="335"/>
      <c r="J65" s="333" t="s">
        <v>167</v>
      </c>
      <c r="K65" s="339"/>
      <c r="L65" s="339"/>
      <c r="M65" s="339"/>
      <c r="N65" s="339"/>
      <c r="O65" s="339"/>
      <c r="P65" s="339"/>
      <c r="Q65" s="335"/>
    </row>
    <row r="66" spans="2:17" x14ac:dyDescent="0.35">
      <c r="B66" s="333" t="s">
        <v>163</v>
      </c>
      <c r="C66" s="334"/>
      <c r="D66" s="334"/>
      <c r="E66" s="334"/>
      <c r="F66" s="334"/>
      <c r="G66" s="334"/>
      <c r="H66" s="334"/>
      <c r="I66" s="335"/>
      <c r="J66" s="333" t="s">
        <v>168</v>
      </c>
      <c r="K66" s="339"/>
      <c r="L66" s="339"/>
      <c r="M66" s="339"/>
      <c r="N66" s="339"/>
      <c r="O66" s="339"/>
      <c r="P66" s="339"/>
      <c r="Q66" s="335"/>
    </row>
    <row r="67" spans="2:17" ht="16" thickBot="1" x14ac:dyDescent="0.4">
      <c r="B67" s="336" t="s">
        <v>164</v>
      </c>
      <c r="C67" s="337"/>
      <c r="D67" s="337"/>
      <c r="E67" s="337"/>
      <c r="F67" s="337"/>
      <c r="G67" s="337"/>
      <c r="H67" s="337"/>
      <c r="I67" s="338"/>
      <c r="J67" s="324"/>
      <c r="K67" s="325"/>
      <c r="L67" s="325"/>
      <c r="M67" s="325"/>
      <c r="N67" s="325"/>
      <c r="O67" s="325"/>
      <c r="P67" s="325"/>
      <c r="Q67" s="326"/>
    </row>
  </sheetData>
  <mergeCells count="170">
    <mergeCell ref="B4:B7"/>
    <mergeCell ref="M4:N4"/>
    <mergeCell ref="O4:P4"/>
    <mergeCell ref="Q4:R4"/>
    <mergeCell ref="M5:N5"/>
    <mergeCell ref="O5:P5"/>
    <mergeCell ref="B2:B3"/>
    <mergeCell ref="C2:C3"/>
    <mergeCell ref="D2:D3"/>
    <mergeCell ref="E2:M2"/>
    <mergeCell ref="N2:O2"/>
    <mergeCell ref="P2:Q2"/>
    <mergeCell ref="Q5:R5"/>
    <mergeCell ref="M6:N6"/>
    <mergeCell ref="O6:P6"/>
    <mergeCell ref="Q6:R6"/>
    <mergeCell ref="M7:N7"/>
    <mergeCell ref="O7:P7"/>
    <mergeCell ref="Q7:R7"/>
    <mergeCell ref="R2:S2"/>
    <mergeCell ref="M3:N3"/>
    <mergeCell ref="O3:P3"/>
    <mergeCell ref="Q3:R3"/>
    <mergeCell ref="M11:N11"/>
    <mergeCell ref="O11:P11"/>
    <mergeCell ref="Q11:R11"/>
    <mergeCell ref="B12:B23"/>
    <mergeCell ref="C12:C14"/>
    <mergeCell ref="M12:N12"/>
    <mergeCell ref="O12:P12"/>
    <mergeCell ref="Q12:R12"/>
    <mergeCell ref="M13:N13"/>
    <mergeCell ref="O13:P13"/>
    <mergeCell ref="B8:B11"/>
    <mergeCell ref="M8:N8"/>
    <mergeCell ref="O8:P8"/>
    <mergeCell ref="Q8:R8"/>
    <mergeCell ref="M9:N9"/>
    <mergeCell ref="O9:P9"/>
    <mergeCell ref="Q9:R9"/>
    <mergeCell ref="M10:N10"/>
    <mergeCell ref="O10:P10"/>
    <mergeCell ref="Q10:R10"/>
    <mergeCell ref="Q13:R13"/>
    <mergeCell ref="M14:N14"/>
    <mergeCell ref="O14:P14"/>
    <mergeCell ref="Q14:R14"/>
    <mergeCell ref="C15:C17"/>
    <mergeCell ref="M15:N15"/>
    <mergeCell ref="O15:P15"/>
    <mergeCell ref="Q15:R15"/>
    <mergeCell ref="M16:N16"/>
    <mergeCell ref="O16:P16"/>
    <mergeCell ref="Q16:R16"/>
    <mergeCell ref="M17:N17"/>
    <mergeCell ref="O17:P17"/>
    <mergeCell ref="Q17:R17"/>
    <mergeCell ref="C23:D23"/>
    <mergeCell ref="M23:N23"/>
    <mergeCell ref="O23:P23"/>
    <mergeCell ref="Q23:R23"/>
    <mergeCell ref="Q19:R19"/>
    <mergeCell ref="M20:N20"/>
    <mergeCell ref="O20:P20"/>
    <mergeCell ref="Q20:R20"/>
    <mergeCell ref="C21:D21"/>
    <mergeCell ref="M21:N21"/>
    <mergeCell ref="O21:P21"/>
    <mergeCell ref="Q21:R21"/>
    <mergeCell ref="C18:C20"/>
    <mergeCell ref="M18:N18"/>
    <mergeCell ref="O18:P18"/>
    <mergeCell ref="Q18:R18"/>
    <mergeCell ref="M19:N19"/>
    <mergeCell ref="O19:P19"/>
    <mergeCell ref="C22:D22"/>
    <mergeCell ref="M22:N22"/>
    <mergeCell ref="O22:P22"/>
    <mergeCell ref="Q22:R22"/>
    <mergeCell ref="Q32:R32"/>
    <mergeCell ref="Q26:R26"/>
    <mergeCell ref="C27:C29"/>
    <mergeCell ref="M27:N27"/>
    <mergeCell ref="O27:P27"/>
    <mergeCell ref="Q27:R27"/>
    <mergeCell ref="M28:N28"/>
    <mergeCell ref="O28:P28"/>
    <mergeCell ref="Q28:R28"/>
    <mergeCell ref="M29:N29"/>
    <mergeCell ref="O29:P29"/>
    <mergeCell ref="C24:C26"/>
    <mergeCell ref="M24:N24"/>
    <mergeCell ref="O24:P24"/>
    <mergeCell ref="Q24:R24"/>
    <mergeCell ref="M25:N25"/>
    <mergeCell ref="O25:P25"/>
    <mergeCell ref="Q25:R25"/>
    <mergeCell ref="M26:N26"/>
    <mergeCell ref="O26:P26"/>
    <mergeCell ref="Q29:R29"/>
    <mergeCell ref="B24:B35"/>
    <mergeCell ref="B47:B51"/>
    <mergeCell ref="I47:J47"/>
    <mergeCell ref="C33:D33"/>
    <mergeCell ref="M33:N33"/>
    <mergeCell ref="O33:P33"/>
    <mergeCell ref="Q33:R33"/>
    <mergeCell ref="C34:D34"/>
    <mergeCell ref="M34:N34"/>
    <mergeCell ref="O34:P34"/>
    <mergeCell ref="Q34:R34"/>
    <mergeCell ref="C35:D35"/>
    <mergeCell ref="M35:N35"/>
    <mergeCell ref="O35:P35"/>
    <mergeCell ref="Q35:R35"/>
    <mergeCell ref="C30:C32"/>
    <mergeCell ref="M30:N30"/>
    <mergeCell ref="O30:P30"/>
    <mergeCell ref="Q30:R30"/>
    <mergeCell ref="M31:N31"/>
    <mergeCell ref="O31:P31"/>
    <mergeCell ref="Q31:R31"/>
    <mergeCell ref="M32:N32"/>
    <mergeCell ref="O32:P32"/>
    <mergeCell ref="Q47:Q51"/>
    <mergeCell ref="I48:J48"/>
    <mergeCell ref="I49:J49"/>
    <mergeCell ref="I50:J50"/>
    <mergeCell ref="I51:J51"/>
    <mergeCell ref="P40:P41"/>
    <mergeCell ref="Q40:Q41"/>
    <mergeCell ref="I41:J41"/>
    <mergeCell ref="B42:B46"/>
    <mergeCell ref="I42:J42"/>
    <mergeCell ref="Q42:Q46"/>
    <mergeCell ref="I43:J43"/>
    <mergeCell ref="I44:J44"/>
    <mergeCell ref="I45:J45"/>
    <mergeCell ref="I46:J46"/>
    <mergeCell ref="B40:B41"/>
    <mergeCell ref="C40:C41"/>
    <mergeCell ref="D40:L40"/>
    <mergeCell ref="M40:M41"/>
    <mergeCell ref="N40:N41"/>
    <mergeCell ref="O40:O41"/>
    <mergeCell ref="B57:B61"/>
    <mergeCell ref="I57:J57"/>
    <mergeCell ref="Q57:Q61"/>
    <mergeCell ref="I58:J58"/>
    <mergeCell ref="I59:J59"/>
    <mergeCell ref="I60:J60"/>
    <mergeCell ref="I61:J61"/>
    <mergeCell ref="B52:B56"/>
    <mergeCell ref="I52:J52"/>
    <mergeCell ref="Q52:Q56"/>
    <mergeCell ref="I53:J53"/>
    <mergeCell ref="I54:J54"/>
    <mergeCell ref="I55:J55"/>
    <mergeCell ref="I56:J56"/>
    <mergeCell ref="J67:Q67"/>
    <mergeCell ref="B62:Q62"/>
    <mergeCell ref="B63:I63"/>
    <mergeCell ref="B64:I64"/>
    <mergeCell ref="B65:I65"/>
    <mergeCell ref="B66:I66"/>
    <mergeCell ref="B67:I67"/>
    <mergeCell ref="J63:Q63"/>
    <mergeCell ref="J64:Q64"/>
    <mergeCell ref="J65:Q65"/>
    <mergeCell ref="J66:Q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workbookViewId="0">
      <selection activeCell="F4" sqref="F4:F15"/>
    </sheetView>
  </sheetViews>
  <sheetFormatPr baseColWidth="10" defaultRowHeight="14.5" x14ac:dyDescent="0.35"/>
  <sheetData>
    <row r="1" spans="1:6" ht="15" thickBot="1" x14ac:dyDescent="0.4">
      <c r="D1" s="135" t="s">
        <v>144</v>
      </c>
    </row>
    <row r="2" spans="1:6" ht="15" thickBot="1" x14ac:dyDescent="0.4">
      <c r="D2" s="411" t="s">
        <v>114</v>
      </c>
      <c r="E2" s="411" t="s">
        <v>115</v>
      </c>
      <c r="F2" s="166" t="s">
        <v>120</v>
      </c>
    </row>
    <row r="3" spans="1:6" ht="15" thickBot="1" x14ac:dyDescent="0.4">
      <c r="D3" s="412"/>
      <c r="E3" s="412"/>
      <c r="F3" s="161"/>
    </row>
    <row r="4" spans="1:6" ht="15" thickBot="1" x14ac:dyDescent="0.4">
      <c r="A4" s="320" t="s">
        <v>69</v>
      </c>
      <c r="B4" s="310" t="s">
        <v>70</v>
      </c>
      <c r="C4" s="310"/>
      <c r="D4" s="170" t="s">
        <v>3</v>
      </c>
      <c r="E4" s="122" t="s">
        <v>129</v>
      </c>
      <c r="F4" s="162">
        <v>8250</v>
      </c>
    </row>
    <row r="5" spans="1:6" ht="15" thickBot="1" x14ac:dyDescent="0.4">
      <c r="A5" s="321"/>
      <c r="B5" s="311" t="s">
        <v>71</v>
      </c>
      <c r="C5" s="311"/>
      <c r="D5" s="170" t="s">
        <v>3</v>
      </c>
      <c r="E5" s="126" t="s">
        <v>10</v>
      </c>
      <c r="F5" s="163">
        <v>59987</v>
      </c>
    </row>
    <row r="6" spans="1:6" ht="15" thickBot="1" x14ac:dyDescent="0.4">
      <c r="A6" s="322"/>
      <c r="B6" s="311" t="s">
        <v>72</v>
      </c>
      <c r="C6" s="311"/>
      <c r="D6" s="170" t="s">
        <v>3</v>
      </c>
      <c r="E6" s="122" t="s">
        <v>11</v>
      </c>
      <c r="F6" s="162">
        <v>32787</v>
      </c>
    </row>
    <row r="7" spans="1:6" ht="15.65" customHeight="1" thickBot="1" x14ac:dyDescent="0.4">
      <c r="A7" s="320" t="s">
        <v>73</v>
      </c>
      <c r="B7" s="310" t="s">
        <v>70</v>
      </c>
      <c r="C7" s="310"/>
      <c r="D7" s="169" t="s">
        <v>131</v>
      </c>
      <c r="E7" s="122" t="s">
        <v>129</v>
      </c>
      <c r="F7" s="162">
        <v>24829</v>
      </c>
    </row>
    <row r="8" spans="1:6" ht="23.5" thickBot="1" x14ac:dyDescent="0.4">
      <c r="A8" s="321"/>
      <c r="B8" s="311" t="s">
        <v>71</v>
      </c>
      <c r="C8" s="311"/>
      <c r="D8" s="169" t="s">
        <v>131</v>
      </c>
      <c r="E8" s="126" t="s">
        <v>10</v>
      </c>
      <c r="F8" s="163">
        <v>457087</v>
      </c>
    </row>
    <row r="9" spans="1:6" ht="23.5" thickBot="1" x14ac:dyDescent="0.4">
      <c r="A9" s="322"/>
      <c r="B9" s="311" t="s">
        <v>72</v>
      </c>
      <c r="C9" s="311"/>
      <c r="D9" s="169" t="s">
        <v>131</v>
      </c>
      <c r="E9" s="122" t="s">
        <v>11</v>
      </c>
      <c r="F9" s="162">
        <v>327740</v>
      </c>
    </row>
    <row r="10" spans="1:6" ht="15" thickBot="1" x14ac:dyDescent="0.4">
      <c r="A10" s="320" t="s">
        <v>74</v>
      </c>
      <c r="B10" s="310" t="s">
        <v>70</v>
      </c>
      <c r="C10" s="310"/>
      <c r="D10" s="169" t="s">
        <v>133</v>
      </c>
      <c r="E10" s="168" t="s">
        <v>129</v>
      </c>
      <c r="F10" s="165">
        <v>602526</v>
      </c>
    </row>
    <row r="11" spans="1:6" ht="15" thickBot="1" x14ac:dyDescent="0.4">
      <c r="A11" s="321"/>
      <c r="B11" s="311" t="s">
        <v>71</v>
      </c>
      <c r="C11" s="311"/>
      <c r="D11" s="169" t="s">
        <v>133</v>
      </c>
      <c r="E11" s="168" t="s">
        <v>10</v>
      </c>
      <c r="F11" s="164">
        <v>18789020</v>
      </c>
    </row>
    <row r="12" spans="1:6" ht="15" thickBot="1" x14ac:dyDescent="0.4">
      <c r="A12" s="322"/>
      <c r="B12" s="311" t="s">
        <v>72</v>
      </c>
      <c r="C12" s="311"/>
      <c r="D12" s="169" t="s">
        <v>133</v>
      </c>
      <c r="E12" s="167" t="s">
        <v>11</v>
      </c>
      <c r="F12" s="165">
        <v>6805229</v>
      </c>
    </row>
    <row r="13" spans="1:6" ht="23.5" thickBot="1" x14ac:dyDescent="0.4">
      <c r="A13" s="317" t="s">
        <v>75</v>
      </c>
      <c r="B13" s="310" t="s">
        <v>70</v>
      </c>
      <c r="C13" s="310"/>
      <c r="D13" s="169" t="s">
        <v>139</v>
      </c>
      <c r="E13" s="167" t="s">
        <v>129</v>
      </c>
      <c r="F13" s="165">
        <v>24747</v>
      </c>
    </row>
    <row r="14" spans="1:6" ht="23.5" thickBot="1" x14ac:dyDescent="0.4">
      <c r="A14" s="318"/>
      <c r="B14" s="311" t="s">
        <v>71</v>
      </c>
      <c r="C14" s="311"/>
      <c r="D14" s="169" t="s">
        <v>139</v>
      </c>
      <c r="E14" s="168" t="s">
        <v>10</v>
      </c>
      <c r="F14" s="164">
        <v>446205</v>
      </c>
    </row>
    <row r="15" spans="1:6" ht="23.5" thickBot="1" x14ac:dyDescent="0.4">
      <c r="A15" s="319"/>
      <c r="B15" s="311" t="s">
        <v>72</v>
      </c>
      <c r="C15" s="311"/>
      <c r="D15" s="169" t="s">
        <v>139</v>
      </c>
      <c r="E15" s="167" t="s">
        <v>11</v>
      </c>
      <c r="F15" s="165">
        <v>474224</v>
      </c>
    </row>
    <row r="19" spans="1:6" ht="15" thickBot="1" x14ac:dyDescent="0.4">
      <c r="D19" s="136" t="s">
        <v>145</v>
      </c>
    </row>
    <row r="20" spans="1:6" x14ac:dyDescent="0.35">
      <c r="D20" s="368" t="s">
        <v>146</v>
      </c>
      <c r="E20" s="368" t="s">
        <v>115</v>
      </c>
      <c r="F20" s="376" t="s">
        <v>149</v>
      </c>
    </row>
    <row r="21" spans="1:6" ht="15" thickBot="1" x14ac:dyDescent="0.4">
      <c r="D21" s="369"/>
      <c r="E21" s="369"/>
      <c r="F21" s="377"/>
    </row>
    <row r="22" spans="1:6" ht="15" thickBot="1" x14ac:dyDescent="0.4">
      <c r="A22" s="320" t="s">
        <v>69</v>
      </c>
      <c r="B22" s="310" t="s">
        <v>70</v>
      </c>
      <c r="C22" s="310"/>
      <c r="D22" s="171" t="s">
        <v>3</v>
      </c>
      <c r="E22" s="138" t="s">
        <v>152</v>
      </c>
      <c r="F22" s="141">
        <v>5945</v>
      </c>
    </row>
    <row r="23" spans="1:6" ht="15" thickBot="1" x14ac:dyDescent="0.4">
      <c r="A23" s="321"/>
      <c r="B23" s="311" t="s">
        <v>71</v>
      </c>
      <c r="C23" s="311"/>
      <c r="D23" s="171" t="s">
        <v>3</v>
      </c>
      <c r="E23" s="138" t="s">
        <v>10</v>
      </c>
      <c r="F23" s="141">
        <v>53471</v>
      </c>
    </row>
    <row r="24" spans="1:6" ht="15" thickBot="1" x14ac:dyDescent="0.4">
      <c r="A24" s="322"/>
      <c r="B24" s="311" t="s">
        <v>72</v>
      </c>
      <c r="C24" s="311"/>
      <c r="D24" s="171" t="s">
        <v>3</v>
      </c>
      <c r="E24" s="138" t="s">
        <v>11</v>
      </c>
      <c r="F24" s="141">
        <v>28240</v>
      </c>
    </row>
    <row r="25" spans="1:6" ht="15" thickBot="1" x14ac:dyDescent="0.4">
      <c r="A25" s="320" t="s">
        <v>73</v>
      </c>
      <c r="B25" s="310" t="s">
        <v>70</v>
      </c>
      <c r="C25" s="310"/>
      <c r="D25" s="171" t="s">
        <v>4</v>
      </c>
      <c r="E25" s="138" t="s">
        <v>152</v>
      </c>
      <c r="F25" s="141">
        <v>15871</v>
      </c>
    </row>
    <row r="26" spans="1:6" ht="15" thickBot="1" x14ac:dyDescent="0.4">
      <c r="A26" s="321"/>
      <c r="B26" s="311" t="s">
        <v>71</v>
      </c>
      <c r="C26" s="311"/>
      <c r="D26" s="171" t="s">
        <v>4</v>
      </c>
      <c r="E26" s="138" t="s">
        <v>10</v>
      </c>
      <c r="F26" s="141">
        <v>373342</v>
      </c>
    </row>
    <row r="27" spans="1:6" ht="15" thickBot="1" x14ac:dyDescent="0.4">
      <c r="A27" s="322"/>
      <c r="B27" s="311" t="s">
        <v>72</v>
      </c>
      <c r="C27" s="311"/>
      <c r="D27" s="171" t="s">
        <v>4</v>
      </c>
      <c r="E27" s="138" t="s">
        <v>11</v>
      </c>
      <c r="F27" s="141">
        <v>251699</v>
      </c>
    </row>
    <row r="28" spans="1:6" ht="15" thickBot="1" x14ac:dyDescent="0.4">
      <c r="A28" s="320" t="s">
        <v>74</v>
      </c>
      <c r="B28" s="310" t="s">
        <v>70</v>
      </c>
      <c r="C28" s="310"/>
      <c r="D28" s="171" t="s">
        <v>5</v>
      </c>
      <c r="E28" s="138" t="s">
        <v>152</v>
      </c>
      <c r="F28" s="150">
        <v>467481</v>
      </c>
    </row>
    <row r="29" spans="1:6" ht="15" thickBot="1" x14ac:dyDescent="0.4">
      <c r="A29" s="321"/>
      <c r="B29" s="311" t="s">
        <v>71</v>
      </c>
      <c r="C29" s="311"/>
      <c r="D29" s="171" t="s">
        <v>5</v>
      </c>
      <c r="E29" s="138" t="s">
        <v>10</v>
      </c>
      <c r="F29" s="150">
        <v>16809413</v>
      </c>
    </row>
    <row r="30" spans="1:6" ht="15" thickBot="1" x14ac:dyDescent="0.4">
      <c r="A30" s="322"/>
      <c r="B30" s="311" t="s">
        <v>72</v>
      </c>
      <c r="C30" s="311"/>
      <c r="D30" s="171" t="s">
        <v>5</v>
      </c>
      <c r="E30" s="138" t="s">
        <v>11</v>
      </c>
      <c r="F30" s="150">
        <v>5999691</v>
      </c>
    </row>
    <row r="31" spans="1:6" ht="15" thickBot="1" x14ac:dyDescent="0.4">
      <c r="A31" s="317" t="s">
        <v>75</v>
      </c>
      <c r="B31" s="310" t="s">
        <v>70</v>
      </c>
      <c r="C31" s="310"/>
      <c r="D31" s="171" t="s">
        <v>6</v>
      </c>
      <c r="E31" s="138" t="s">
        <v>152</v>
      </c>
      <c r="F31" s="141">
        <v>18222</v>
      </c>
    </row>
    <row r="32" spans="1:6" ht="15" thickBot="1" x14ac:dyDescent="0.4">
      <c r="A32" s="318"/>
      <c r="B32" s="311" t="s">
        <v>71</v>
      </c>
      <c r="C32" s="311"/>
      <c r="D32" s="171" t="s">
        <v>6</v>
      </c>
      <c r="E32" s="138" t="s">
        <v>10</v>
      </c>
      <c r="F32" s="158">
        <v>544039</v>
      </c>
    </row>
    <row r="33" spans="1:6" ht="15" thickBot="1" x14ac:dyDescent="0.4">
      <c r="A33" s="319"/>
      <c r="B33" s="311" t="s">
        <v>72</v>
      </c>
      <c r="C33" s="311"/>
      <c r="D33" s="171" t="s">
        <v>6</v>
      </c>
      <c r="E33" s="138" t="s">
        <v>11</v>
      </c>
      <c r="F33" s="141">
        <v>378274</v>
      </c>
    </row>
  </sheetData>
  <mergeCells count="37">
    <mergeCell ref="D20:D21"/>
    <mergeCell ref="E20:E21"/>
    <mergeCell ref="F20:F21"/>
    <mergeCell ref="B22:C22"/>
    <mergeCell ref="D2:D3"/>
    <mergeCell ref="E2:E3"/>
    <mergeCell ref="A4:A6"/>
    <mergeCell ref="B4:C4"/>
    <mergeCell ref="B5:C5"/>
    <mergeCell ref="B6:C6"/>
    <mergeCell ref="A7:A9"/>
    <mergeCell ref="B7:C7"/>
    <mergeCell ref="B8:C8"/>
    <mergeCell ref="B9:C9"/>
    <mergeCell ref="A10:A12"/>
    <mergeCell ref="B10:C10"/>
    <mergeCell ref="B11:C11"/>
    <mergeCell ref="B12:C12"/>
    <mergeCell ref="A13:A15"/>
    <mergeCell ref="B13:C13"/>
    <mergeCell ref="B14:C14"/>
    <mergeCell ref="B15:C15"/>
    <mergeCell ref="B29:C29"/>
    <mergeCell ref="B30:C30"/>
    <mergeCell ref="B31:C31"/>
    <mergeCell ref="A22:A24"/>
    <mergeCell ref="A25:A27"/>
    <mergeCell ref="A28:A30"/>
    <mergeCell ref="A31:A33"/>
    <mergeCell ref="B32:C32"/>
    <mergeCell ref="B33:C33"/>
    <mergeCell ref="B23:C23"/>
    <mergeCell ref="B24:C24"/>
    <mergeCell ref="B25:C25"/>
    <mergeCell ref="B26:C26"/>
    <mergeCell ref="B27:C27"/>
    <mergeCell ref="B28:C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23"/>
  <sheetViews>
    <sheetView workbookViewId="0">
      <selection activeCell="E5" sqref="A5:E5"/>
    </sheetView>
  </sheetViews>
  <sheetFormatPr baseColWidth="10" defaultColWidth="11.453125" defaultRowHeight="15.5" x14ac:dyDescent="0.35"/>
  <cols>
    <col min="1" max="1" width="30.453125" style="65" customWidth="1"/>
    <col min="2" max="2" width="16.08984375" style="65" customWidth="1"/>
    <col min="3" max="3" width="21.1796875" style="65" customWidth="1"/>
    <col min="4" max="7" width="16.453125" style="65" customWidth="1"/>
    <col min="8" max="8" width="12.81640625" style="65" bestFit="1" customWidth="1"/>
    <col min="9" max="12" width="12.54296875" style="65" bestFit="1" customWidth="1"/>
    <col min="13" max="13" width="11.453125" style="65"/>
    <col min="14" max="17" width="12.54296875" style="65" bestFit="1" customWidth="1"/>
    <col min="18" max="16384" width="11.453125" style="65"/>
  </cols>
  <sheetData>
    <row r="2" spans="1:17" ht="15.25" thickBot="1" x14ac:dyDescent="0.55000000000000004">
      <c r="C2" s="65" t="s">
        <v>62</v>
      </c>
    </row>
    <row r="3" spans="1:17" ht="15.25" thickBot="1" x14ac:dyDescent="0.55000000000000004">
      <c r="C3" s="65" t="s">
        <v>66</v>
      </c>
      <c r="I3" s="66">
        <v>15871</v>
      </c>
      <c r="J3" s="67">
        <v>373342</v>
      </c>
      <c r="K3" s="66">
        <v>251699</v>
      </c>
      <c r="L3" s="66">
        <v>467481</v>
      </c>
      <c r="M3" s="66">
        <v>16809413</v>
      </c>
      <c r="N3" s="66">
        <v>5999691</v>
      </c>
      <c r="O3" s="66">
        <v>18222</v>
      </c>
      <c r="P3" s="66">
        <v>544039</v>
      </c>
      <c r="Q3" s="68">
        <v>378274</v>
      </c>
    </row>
    <row r="4" spans="1:17" ht="15" x14ac:dyDescent="0.5">
      <c r="C4" s="65" t="s">
        <v>63</v>
      </c>
    </row>
    <row r="5" spans="1:17" ht="15" x14ac:dyDescent="0.5">
      <c r="C5" s="65" t="s">
        <v>64</v>
      </c>
    </row>
    <row r="6" spans="1:17" ht="15" x14ac:dyDescent="0.5">
      <c r="C6" s="65" t="s">
        <v>65</v>
      </c>
    </row>
    <row r="7" spans="1:17" ht="15" x14ac:dyDescent="0.5">
      <c r="C7" s="65" t="s">
        <v>77</v>
      </c>
    </row>
    <row r="8" spans="1:17" ht="23.75" customHeight="1" x14ac:dyDescent="0.35">
      <c r="A8" s="79" t="s">
        <v>78</v>
      </c>
    </row>
    <row r="9" spans="1:17" ht="15.25" thickBot="1" x14ac:dyDescent="0.55000000000000004">
      <c r="C9" s="65" t="s">
        <v>67</v>
      </c>
      <c r="D9" s="65" t="s">
        <v>43</v>
      </c>
      <c r="F9" s="65" t="s">
        <v>76</v>
      </c>
      <c r="G9" s="65" t="s">
        <v>68</v>
      </c>
      <c r="H9" s="65" t="s">
        <v>44</v>
      </c>
      <c r="I9" s="65" t="s">
        <v>45</v>
      </c>
      <c r="J9" s="65" t="s">
        <v>46</v>
      </c>
      <c r="K9" s="65" t="s">
        <v>47</v>
      </c>
      <c r="L9" s="65" t="s">
        <v>48</v>
      </c>
      <c r="M9" s="65" t="s">
        <v>49</v>
      </c>
      <c r="N9" s="65" t="s">
        <v>50</v>
      </c>
      <c r="O9" s="65" t="s">
        <v>51</v>
      </c>
      <c r="P9" s="65" t="s">
        <v>52</v>
      </c>
      <c r="Q9" s="65" t="s">
        <v>53</v>
      </c>
    </row>
    <row r="10" spans="1:17" ht="15.25" thickBot="1" x14ac:dyDescent="0.55000000000000004">
      <c r="A10" s="65" t="s">
        <v>69</v>
      </c>
      <c r="B10" s="65" t="s">
        <v>70</v>
      </c>
      <c r="C10" s="69">
        <v>5945</v>
      </c>
      <c r="D10" s="69">
        <v>8250</v>
      </c>
      <c r="E10" s="71">
        <f>+D10/C10</f>
        <v>1.3877207737594617</v>
      </c>
      <c r="F10" s="71">
        <f>POWER(E10,1/2)</f>
        <v>1.1780156084532418</v>
      </c>
      <c r="G10" s="71">
        <f>F10-1</f>
        <v>0.17801560845324182</v>
      </c>
      <c r="H10" s="67">
        <f>D10*F10</f>
        <v>9718.6287697392454</v>
      </c>
      <c r="I10" s="73">
        <f>H10*$F10</f>
        <v>11448.696383515558</v>
      </c>
      <c r="J10" s="73">
        <f t="shared" ref="J10:Q10" si="0">I10*$F10</f>
        <v>13486.74303622351</v>
      </c>
      <c r="K10" s="73">
        <f t="shared" si="0"/>
        <v>15887.59380386936</v>
      </c>
      <c r="L10" s="73">
        <f t="shared" si="0"/>
        <v>18715.833481723119</v>
      </c>
      <c r="M10" s="73">
        <f t="shared" si="0"/>
        <v>22047.543966681616</v>
      </c>
      <c r="N10" s="73">
        <f t="shared" si="0"/>
        <v>25972.350920810044</v>
      </c>
      <c r="O10" s="73">
        <f t="shared" si="0"/>
        <v>30595.834772939161</v>
      </c>
      <c r="P10" s="73">
        <f t="shared" si="0"/>
        <v>36042.370916178777</v>
      </c>
      <c r="Q10" s="73">
        <f t="shared" si="0"/>
        <v>42458.47550491977</v>
      </c>
    </row>
    <row r="11" spans="1:17" ht="15.25" thickBot="1" x14ac:dyDescent="0.55000000000000004">
      <c r="B11" s="65" t="s">
        <v>71</v>
      </c>
      <c r="C11" s="67">
        <v>53471</v>
      </c>
      <c r="D11" s="69">
        <v>59987</v>
      </c>
      <c r="E11" s="71">
        <f t="shared" ref="E11:E21" si="1">+D11/C11</f>
        <v>1.1218604477193246</v>
      </c>
      <c r="F11" s="71">
        <f t="shared" ref="F11:F21" si="2">POWER(E11,1/2)</f>
        <v>1.0591791386348792</v>
      </c>
      <c r="G11" s="71">
        <f t="shared" ref="G11:G21" si="3">F11-1</f>
        <v>5.9179138634879225E-2</v>
      </c>
      <c r="H11" s="67">
        <f t="shared" ref="H11:H21" si="4">D11*F11</f>
        <v>63536.978989290503</v>
      </c>
      <c r="I11" s="73">
        <f t="shared" ref="I11:Q21" si="5">H11*$F11</f>
        <v>67297.042677339137</v>
      </c>
      <c r="J11" s="73">
        <f t="shared" si="5"/>
        <v>71279.623695658767</v>
      </c>
      <c r="K11" s="73">
        <f t="shared" si="5"/>
        <v>75497.890428186176</v>
      </c>
      <c r="L11" s="73">
        <f t="shared" si="5"/>
        <v>79965.790552476727</v>
      </c>
      <c r="M11" s="73">
        <f t="shared" si="5"/>
        <v>84698.097157629469</v>
      </c>
      <c r="N11" s="73">
        <f t="shared" si="5"/>
        <v>89710.457591431288</v>
      </c>
      <c r="O11" s="73">
        <f t="shared" si="5"/>
        <v>95019.44519823305</v>
      </c>
      <c r="P11" s="73">
        <f t="shared" si="5"/>
        <v>100642.6141186286</v>
      </c>
      <c r="Q11" s="73">
        <f t="shared" si="5"/>
        <v>106598.55733213158</v>
      </c>
    </row>
    <row r="12" spans="1:17" ht="15.25" thickBot="1" x14ac:dyDescent="0.55000000000000004">
      <c r="B12" s="65" t="s">
        <v>72</v>
      </c>
      <c r="C12" s="67">
        <v>28240</v>
      </c>
      <c r="D12" s="69">
        <v>32787</v>
      </c>
      <c r="E12" s="71">
        <f t="shared" si="1"/>
        <v>1.161012747875354</v>
      </c>
      <c r="F12" s="71">
        <f t="shared" si="2"/>
        <v>1.0775030152511658</v>
      </c>
      <c r="G12" s="71">
        <f t="shared" si="3"/>
        <v>7.7503015251165763E-2</v>
      </c>
      <c r="H12" s="67">
        <f t="shared" si="4"/>
        <v>35328.091361039973</v>
      </c>
      <c r="I12" s="73">
        <f t="shared" si="5"/>
        <v>38066.124964589231</v>
      </c>
      <c r="J12" s="73">
        <f t="shared" si="5"/>
        <v>41016.364428272573</v>
      </c>
      <c r="K12" s="73">
        <f t="shared" si="5"/>
        <v>44195.256346104354</v>
      </c>
      <c r="L12" s="73">
        <f t="shared" si="5"/>
        <v>47620.521972725663</v>
      </c>
      <c r="M12" s="73">
        <f t="shared" si="5"/>
        <v>51311.256013446291</v>
      </c>
      <c r="N12" s="73">
        <f t="shared" si="5"/>
        <v>55288.033070812889</v>
      </c>
      <c r="O12" s="73">
        <f t="shared" si="5"/>
        <v>59573.022341107055</v>
      </c>
      <c r="P12" s="73">
        <f t="shared" si="5"/>
        <v>64190.111200167914</v>
      </c>
      <c r="Q12" s="73">
        <f t="shared" si="5"/>
        <v>69165.038367488552</v>
      </c>
    </row>
    <row r="13" spans="1:17" ht="15.25" thickBot="1" x14ac:dyDescent="0.55000000000000004">
      <c r="A13" s="65" t="s">
        <v>73</v>
      </c>
      <c r="B13" s="65" t="s">
        <v>70</v>
      </c>
      <c r="C13" s="67">
        <v>15871</v>
      </c>
      <c r="D13" s="69">
        <v>24829</v>
      </c>
      <c r="E13" s="71">
        <f t="shared" si="1"/>
        <v>1.5644256820616218</v>
      </c>
      <c r="F13" s="71">
        <f t="shared" si="2"/>
        <v>1.2507700356426923</v>
      </c>
      <c r="G13" s="71">
        <f t="shared" si="3"/>
        <v>0.25077003564269229</v>
      </c>
      <c r="H13" s="67">
        <f t="shared" si="4"/>
        <v>31055.369214972408</v>
      </c>
      <c r="I13" s="73">
        <f t="shared" si="5"/>
        <v>38843.125259908011</v>
      </c>
      <c r="J13" s="73">
        <f t="shared" si="5"/>
        <v>48583.817165808701</v>
      </c>
      <c r="K13" s="73">
        <f t="shared" si="5"/>
        <v>60767.182728136591</v>
      </c>
      <c r="L13" s="73">
        <f t="shared" si="5"/>
        <v>76005.771306777402</v>
      </c>
      <c r="M13" s="73">
        <f t="shared" si="5"/>
        <v>95065.741286428296</v>
      </c>
      <c r="N13" s="73">
        <f t="shared" si="5"/>
        <v>118905.38061722489</v>
      </c>
      <c r="O13" s="73">
        <f t="shared" si="5"/>
        <v>148723.28715271427</v>
      </c>
      <c r="P13" s="73">
        <f t="shared" si="5"/>
        <v>186018.63117289878</v>
      </c>
      <c r="Q13" s="73">
        <f t="shared" si="5"/>
        <v>232666.52994233143</v>
      </c>
    </row>
    <row r="14" spans="1:17" ht="15.25" thickBot="1" x14ac:dyDescent="0.55000000000000004">
      <c r="B14" s="65" t="s">
        <v>71</v>
      </c>
      <c r="C14" s="67">
        <v>373342</v>
      </c>
      <c r="D14" s="69">
        <v>457087</v>
      </c>
      <c r="E14" s="71">
        <f t="shared" si="1"/>
        <v>1.2243117570484972</v>
      </c>
      <c r="F14" s="71">
        <f t="shared" si="2"/>
        <v>1.1064862209031332</v>
      </c>
      <c r="G14" s="71">
        <f t="shared" si="3"/>
        <v>0.1064862209031332</v>
      </c>
      <c r="H14" s="67">
        <f t="shared" si="4"/>
        <v>505760.46725395042</v>
      </c>
      <c r="I14" s="73">
        <f t="shared" si="5"/>
        <v>559616.98809402646</v>
      </c>
      <c r="J14" s="73">
        <f t="shared" si="5"/>
        <v>619208.48630935303</v>
      </c>
      <c r="K14" s="73">
        <f t="shared" si="5"/>
        <v>685145.65796758549</v>
      </c>
      <c r="L14" s="73">
        <f t="shared" si="5"/>
        <v>758104.22985274438</v>
      </c>
      <c r="M14" s="73">
        <f t="shared" si="5"/>
        <v>838831.88434044342</v>
      </c>
      <c r="N14" s="73">
        <f t="shared" si="5"/>
        <v>928155.9216769113</v>
      </c>
      <c r="O14" s="73">
        <f t="shared" si="5"/>
        <v>1026991.7381851501</v>
      </c>
      <c r="P14" s="73">
        <f t="shared" si="5"/>
        <v>1136352.2072832268</v>
      </c>
      <c r="Q14" s="73">
        <f t="shared" si="5"/>
        <v>1257358.0594517514</v>
      </c>
    </row>
    <row r="15" spans="1:17" ht="15.25" thickBot="1" x14ac:dyDescent="0.55000000000000004">
      <c r="B15" s="65" t="s">
        <v>72</v>
      </c>
      <c r="C15" s="67">
        <v>251699</v>
      </c>
      <c r="D15" s="69">
        <v>327740</v>
      </c>
      <c r="E15" s="71">
        <f t="shared" si="1"/>
        <v>1.3021108546319216</v>
      </c>
      <c r="F15" s="71">
        <f t="shared" si="2"/>
        <v>1.1411007206342136</v>
      </c>
      <c r="G15" s="71">
        <f t="shared" si="3"/>
        <v>0.14110072063421364</v>
      </c>
      <c r="H15" s="67">
        <f t="shared" si="4"/>
        <v>373984.35018065717</v>
      </c>
      <c r="I15" s="73">
        <f t="shared" si="5"/>
        <v>426753.811497066</v>
      </c>
      <c r="J15" s="73">
        <f t="shared" si="5"/>
        <v>486969.08183269936</v>
      </c>
      <c r="K15" s="73">
        <f t="shared" si="5"/>
        <v>555680.77020587458</v>
      </c>
      <c r="L15" s="73">
        <f t="shared" si="5"/>
        <v>634087.72732449835</v>
      </c>
      <c r="M15" s="73">
        <f t="shared" si="5"/>
        <v>723557.96259529586</v>
      </c>
      <c r="N15" s="73">
        <f t="shared" si="5"/>
        <v>825652.51253811549</v>
      </c>
      <c r="O15" s="73">
        <f t="shared" si="5"/>
        <v>942152.67705069273</v>
      </c>
      <c r="P15" s="73">
        <f t="shared" si="5"/>
        <v>1075091.098729999</v>
      </c>
      <c r="Q15" s="73">
        <f t="shared" si="5"/>
        <v>1226787.2275082304</v>
      </c>
    </row>
    <row r="16" spans="1:17" ht="15.25" thickBot="1" x14ac:dyDescent="0.55000000000000004">
      <c r="A16" s="65" t="s">
        <v>74</v>
      </c>
      <c r="B16" s="65" t="s">
        <v>70</v>
      </c>
      <c r="C16" s="67">
        <v>467481</v>
      </c>
      <c r="D16" s="69">
        <v>602526</v>
      </c>
      <c r="E16" s="71">
        <f t="shared" si="1"/>
        <v>1.2888780506587434</v>
      </c>
      <c r="F16" s="71">
        <f t="shared" si="2"/>
        <v>1.1352876510641448</v>
      </c>
      <c r="G16" s="71">
        <f t="shared" si="3"/>
        <v>0.13528765106414475</v>
      </c>
      <c r="H16" s="67">
        <f t="shared" si="4"/>
        <v>684040.32724507491</v>
      </c>
      <c r="I16" s="73">
        <f t="shared" si="5"/>
        <v>776582.53635120997</v>
      </c>
      <c r="J16" s="73">
        <f t="shared" si="5"/>
        <v>881644.56355160102</v>
      </c>
      <c r="K16" s="73">
        <f t="shared" si="5"/>
        <v>1000920.1856279703</v>
      </c>
      <c r="L16" s="73">
        <f t="shared" si="5"/>
        <v>1136332.3264442661</v>
      </c>
      <c r="M16" s="73">
        <f t="shared" si="5"/>
        <v>1290064.0577171659</v>
      </c>
      <c r="N16" s="73">
        <f t="shared" si="5"/>
        <v>1464593.7938080006</v>
      </c>
      <c r="O16" s="73">
        <f t="shared" si="5"/>
        <v>1662735.2479354094</v>
      </c>
      <c r="P16" s="73">
        <f t="shared" si="5"/>
        <v>1887682.7939701492</v>
      </c>
      <c r="Q16" s="73">
        <f t="shared" si="5"/>
        <v>2143062.9651205726</v>
      </c>
    </row>
    <row r="17" spans="1:17" ht="15.25" thickBot="1" x14ac:dyDescent="0.55000000000000004">
      <c r="B17" s="65" t="s">
        <v>71</v>
      </c>
      <c r="C17" s="67">
        <v>16809413</v>
      </c>
      <c r="D17" s="69">
        <v>18789020</v>
      </c>
      <c r="E17" s="71">
        <f t="shared" si="1"/>
        <v>1.1177677650016691</v>
      </c>
      <c r="F17" s="71">
        <f t="shared" si="2"/>
        <v>1.057245366507543</v>
      </c>
      <c r="G17" s="71">
        <f t="shared" si="3"/>
        <v>5.7245366507542972E-2</v>
      </c>
      <c r="H17" s="67">
        <f>D17*F17</f>
        <v>19864604.336217556</v>
      </c>
      <c r="I17" s="73">
        <f t="shared" si="5"/>
        <v>21001760.891971659</v>
      </c>
      <c r="J17" s="73">
        <f t="shared" si="5"/>
        <v>22204014.391536359</v>
      </c>
      <c r="K17" s="73">
        <f t="shared" si="5"/>
        <v>23475091.333318617</v>
      </c>
      <c r="L17" s="73">
        <f t="shared" si="5"/>
        <v>24818931.540492486</v>
      </c>
      <c r="M17" s="73">
        <f t="shared" si="5"/>
        <v>26239700.372853596</v>
      </c>
      <c r="N17" s="73">
        <f t="shared" si="5"/>
        <v>27741801.637745712</v>
      </c>
      <c r="O17" s="73">
        <f t="shared" si="5"/>
        <v>29329891.240078021</v>
      </c>
      <c r="P17" s="73">
        <f t="shared" si="5"/>
        <v>31008891.613742661</v>
      </c>
      <c r="Q17" s="73">
        <f t="shared" si="5"/>
        <v>32784006.979164034</v>
      </c>
    </row>
    <row r="18" spans="1:17" ht="15.25" thickBot="1" x14ac:dyDescent="0.55000000000000004">
      <c r="B18" s="65" t="s">
        <v>72</v>
      </c>
      <c r="C18" s="67">
        <v>5999691</v>
      </c>
      <c r="D18" s="69">
        <v>6805229</v>
      </c>
      <c r="E18" s="71">
        <f t="shared" si="1"/>
        <v>1.1342632478905996</v>
      </c>
      <c r="F18" s="71">
        <f t="shared" si="2"/>
        <v>1.0650179566047699</v>
      </c>
      <c r="G18" s="71">
        <f t="shared" si="3"/>
        <v>6.5017956604769944E-2</v>
      </c>
      <c r="H18" s="67">
        <f t="shared" si="4"/>
        <v>7247691.0838075215</v>
      </c>
      <c r="I18" s="73">
        <f t="shared" si="5"/>
        <v>7718921.1481792973</v>
      </c>
      <c r="J18" s="73">
        <f t="shared" si="5"/>
        <v>8220789.6284272596</v>
      </c>
      <c r="K18" s="73">
        <f t="shared" si="5"/>
        <v>8755288.5717452858</v>
      </c>
      <c r="L18" s="73">
        <f t="shared" si="5"/>
        <v>9324539.5441652592</v>
      </c>
      <c r="M18" s="73">
        <f t="shared" si="5"/>
        <v>9930802.0516072568</v>
      </c>
      <c r="N18" s="73">
        <f t="shared" si="5"/>
        <v>10576482.508449217</v>
      </c>
      <c r="O18" s="73">
        <f t="shared" si="5"/>
        <v>11264143.789214676</v>
      </c>
      <c r="P18" s="73">
        <f t="shared" si="5"/>
        <v>11996515.401291724</v>
      </c>
      <c r="Q18" s="73">
        <f t="shared" si="5"/>
        <v>12776504.319061363</v>
      </c>
    </row>
    <row r="19" spans="1:17" ht="15.25" thickBot="1" x14ac:dyDescent="0.55000000000000004">
      <c r="A19" s="65" t="s">
        <v>75</v>
      </c>
      <c r="B19" s="65" t="s">
        <v>70</v>
      </c>
      <c r="C19" s="67">
        <v>18222</v>
      </c>
      <c r="D19" s="69">
        <v>24747</v>
      </c>
      <c r="E19" s="71">
        <f t="shared" si="1"/>
        <v>1.3580836351662826</v>
      </c>
      <c r="F19" s="71">
        <f t="shared" si="2"/>
        <v>1.1653684546813006</v>
      </c>
      <c r="G19" s="71">
        <f t="shared" si="3"/>
        <v>0.16536845468130057</v>
      </c>
      <c r="H19" s="67">
        <f t="shared" si="4"/>
        <v>28839.373147998143</v>
      </c>
      <c r="I19" s="73">
        <f t="shared" si="5"/>
        <v>33608.495719459992</v>
      </c>
      <c r="J19" s="73">
        <f t="shared" si="5"/>
        <v>39166.280720750197</v>
      </c>
      <c r="K19" s="73">
        <f t="shared" si="5"/>
        <v>45643.148039154672</v>
      </c>
      <c r="L19" s="73">
        <f t="shared" si="5"/>
        <v>53191.084897179513</v>
      </c>
      <c r="M19" s="73">
        <f t="shared" si="5"/>
        <v>61987.212409447951</v>
      </c>
      <c r="N19" s="73">
        <f t="shared" si="5"/>
        <v>72237.941935599898</v>
      </c>
      <c r="O19" s="73">
        <f t="shared" si="5"/>
        <v>84183.818762847572</v>
      </c>
      <c r="P19" s="73">
        <f t="shared" si="5"/>
        <v>98105.166780830346</v>
      </c>
      <c r="Q19" s="73">
        <f t="shared" si="5"/>
        <v>114328.66660762753</v>
      </c>
    </row>
    <row r="20" spans="1:17" s="75" customFormat="1" ht="15.25" thickBot="1" x14ac:dyDescent="0.55000000000000004">
      <c r="B20" s="75" t="s">
        <v>71</v>
      </c>
      <c r="C20" s="76">
        <v>544039</v>
      </c>
      <c r="D20" s="77">
        <v>446205</v>
      </c>
      <c r="E20" s="78">
        <f t="shared" si="1"/>
        <v>0.82017098038927361</v>
      </c>
      <c r="F20" s="78">
        <f>(F19+F21)/2</f>
        <v>1.1425172637463177</v>
      </c>
      <c r="G20" s="78">
        <f t="shared" si="3"/>
        <v>0.14251726374631768</v>
      </c>
      <c r="H20" s="76">
        <f t="shared" si="4"/>
        <v>509796.91566992569</v>
      </c>
      <c r="I20" s="74">
        <f t="shared" si="5"/>
        <v>582451.77715751575</v>
      </c>
      <c r="J20" s="74">
        <f t="shared" si="5"/>
        <v>665461.21070218482</v>
      </c>
      <c r="K20" s="74">
        <f t="shared" si="5"/>
        <v>760300.92158077203</v>
      </c>
      <c r="L20" s="74">
        <f t="shared" si="5"/>
        <v>868656.92854826734</v>
      </c>
      <c r="M20" s="74">
        <f t="shared" si="5"/>
        <v>992455.53713924694</v>
      </c>
      <c r="N20" s="74">
        <f t="shared" si="5"/>
        <v>1133897.5846822143</v>
      </c>
      <c r="O20" s="74">
        <f t="shared" si="5"/>
        <v>1295497.5658196821</v>
      </c>
      <c r="P20" s="74">
        <f t="shared" si="5"/>
        <v>1480128.3340903183</v>
      </c>
      <c r="Q20" s="74">
        <f>P20*$F20</f>
        <v>1691072.1742582661</v>
      </c>
    </row>
    <row r="21" spans="1:17" ht="16" thickBot="1" x14ac:dyDescent="0.4">
      <c r="B21" s="65" t="s">
        <v>72</v>
      </c>
      <c r="C21" s="70">
        <v>378274</v>
      </c>
      <c r="D21" s="69">
        <v>474224</v>
      </c>
      <c r="E21" s="71">
        <f t="shared" si="1"/>
        <v>1.2536521146047575</v>
      </c>
      <c r="F21" s="71">
        <f t="shared" si="2"/>
        <v>1.1196660728113348</v>
      </c>
      <c r="G21" s="71">
        <f t="shared" si="3"/>
        <v>0.11966607281133479</v>
      </c>
      <c r="H21" s="67">
        <f t="shared" si="4"/>
        <v>530972.52371288242</v>
      </c>
      <c r="I21" s="73">
        <f t="shared" si="5"/>
        <v>594511.92039632634</v>
      </c>
      <c r="J21" s="73">
        <f t="shared" si="5"/>
        <v>665654.82714967965</v>
      </c>
      <c r="K21" s="73">
        <f t="shared" si="5"/>
        <v>745311.12616258964</v>
      </c>
      <c r="L21" s="73">
        <f t="shared" si="5"/>
        <v>834499.58165306004</v>
      </c>
      <c r="M21" s="73">
        <f t="shared" si="5"/>
        <v>934360.86935218354</v>
      </c>
      <c r="N21" s="73">
        <f t="shared" si="5"/>
        <v>1046172.165176144</v>
      </c>
      <c r="O21" s="73">
        <f t="shared" si="5"/>
        <v>1171363.4796673041</v>
      </c>
      <c r="P21" s="73">
        <f t="shared" si="5"/>
        <v>1311535.9471137102</v>
      </c>
      <c r="Q21" s="73">
        <f t="shared" si="5"/>
        <v>1468482.3032557024</v>
      </c>
    </row>
    <row r="23" spans="1:17" x14ac:dyDescent="0.35">
      <c r="C23" s="72">
        <f>C17/C20</f>
        <v>30.897441176092155</v>
      </c>
      <c r="D23" s="72">
        <f>D17/D20</f>
        <v>42.108492733160766</v>
      </c>
      <c r="H23" s="72">
        <f>H17/H20</f>
        <v>38.965720908910207</v>
      </c>
      <c r="I23" s="72">
        <f t="shared" ref="I23:P23" si="6">I17/I20</f>
        <v>36.057510193315167</v>
      </c>
      <c r="J23" s="72">
        <f t="shared" si="6"/>
        <v>33.366354093136415</v>
      </c>
      <c r="K23" s="72">
        <f t="shared" si="6"/>
        <v>30.876052714115637</v>
      </c>
      <c r="L23" s="72">
        <f t="shared" si="6"/>
        <v>28.571615242821849</v>
      </c>
      <c r="M23" s="72">
        <f t="shared" si="6"/>
        <v>26.439169706775512</v>
      </c>
      <c r="N23" s="72">
        <f t="shared" si="6"/>
        <v>24.465879469635361</v>
      </c>
      <c r="O23" s="72">
        <f t="shared" si="6"/>
        <v>22.639865958775868</v>
      </c>
      <c r="P23" s="72">
        <f t="shared" si="6"/>
        <v>20.95013716010012</v>
      </c>
      <c r="Q23" s="72">
        <f>Q17/Q20</f>
        <v>19.386521449649937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22"/>
  <sheetViews>
    <sheetView workbookViewId="0">
      <selection activeCell="D9" sqref="D9:D10"/>
    </sheetView>
  </sheetViews>
  <sheetFormatPr baseColWidth="10" defaultColWidth="11.453125" defaultRowHeight="13" x14ac:dyDescent="0.3"/>
  <cols>
    <col min="1" max="1" width="11.453125" style="80"/>
    <col min="2" max="2" width="30.453125" style="80" customWidth="1"/>
    <col min="3" max="3" width="16.08984375" style="80" customWidth="1"/>
    <col min="4" max="4" width="16.453125" style="80" customWidth="1"/>
    <col min="5" max="5" width="12.81640625" style="80" bestFit="1" customWidth="1"/>
    <col min="6" max="9" width="12.54296875" style="80" bestFit="1" customWidth="1"/>
    <col min="10" max="16384" width="11.453125" style="80"/>
  </cols>
  <sheetData>
    <row r="2" spans="2:9" ht="13.5" thickBot="1" x14ac:dyDescent="0.35">
      <c r="C2" s="80" t="s">
        <v>62</v>
      </c>
    </row>
    <row r="3" spans="2:9" ht="13.5" thickBot="1" x14ac:dyDescent="0.35">
      <c r="C3" s="80" t="s">
        <v>66</v>
      </c>
      <c r="F3" s="81">
        <v>15871</v>
      </c>
      <c r="G3" s="82">
        <v>373342</v>
      </c>
      <c r="H3" s="81">
        <v>251699</v>
      </c>
      <c r="I3" s="81">
        <v>467481</v>
      </c>
    </row>
    <row r="4" spans="2:9" x14ac:dyDescent="0.3">
      <c r="C4" s="80" t="s">
        <v>63</v>
      </c>
    </row>
    <row r="5" spans="2:9" x14ac:dyDescent="0.3">
      <c r="C5" s="80" t="s">
        <v>64</v>
      </c>
    </row>
    <row r="6" spans="2:9" x14ac:dyDescent="0.3">
      <c r="C6" s="80" t="s">
        <v>65</v>
      </c>
    </row>
    <row r="7" spans="2:9" x14ac:dyDescent="0.3">
      <c r="C7" s="80" t="s">
        <v>77</v>
      </c>
    </row>
    <row r="8" spans="2:9" ht="23.75" customHeight="1" thickBot="1" x14ac:dyDescent="0.35">
      <c r="B8" s="98" t="s">
        <v>83</v>
      </c>
    </row>
    <row r="9" spans="2:9" ht="23.75" customHeight="1" x14ac:dyDescent="0.3">
      <c r="B9" s="430" t="s">
        <v>82</v>
      </c>
      <c r="C9" s="428" t="s">
        <v>81</v>
      </c>
      <c r="D9" s="426" t="s">
        <v>79</v>
      </c>
      <c r="E9" s="423" t="s">
        <v>80</v>
      </c>
      <c r="F9" s="424"/>
      <c r="G9" s="424"/>
      <c r="H9" s="424"/>
      <c r="I9" s="425"/>
    </row>
    <row r="10" spans="2:9" ht="13.5" thickBot="1" x14ac:dyDescent="0.35">
      <c r="B10" s="431"/>
      <c r="C10" s="429"/>
      <c r="D10" s="427"/>
      <c r="E10" s="96" t="s">
        <v>44</v>
      </c>
      <c r="F10" s="96" t="s">
        <v>45</v>
      </c>
      <c r="G10" s="96" t="s">
        <v>46</v>
      </c>
      <c r="H10" s="96" t="s">
        <v>47</v>
      </c>
      <c r="I10" s="97" t="s">
        <v>48</v>
      </c>
    </row>
    <row r="11" spans="2:9" x14ac:dyDescent="0.3">
      <c r="B11" s="420" t="s">
        <v>69</v>
      </c>
      <c r="C11" s="92" t="s">
        <v>70</v>
      </c>
      <c r="D11" s="93">
        <v>8250</v>
      </c>
      <c r="E11" s="93">
        <v>9718.6287697392454</v>
      </c>
      <c r="F11" s="94">
        <v>11448.696383515558</v>
      </c>
      <c r="G11" s="94">
        <v>13486.74303622351</v>
      </c>
      <c r="H11" s="94">
        <v>15887.59380386936</v>
      </c>
      <c r="I11" s="95">
        <v>18715.833481723119</v>
      </c>
    </row>
    <row r="12" spans="2:9" ht="14.25" customHeight="1" x14ac:dyDescent="0.3">
      <c r="B12" s="421"/>
      <c r="C12" s="83" t="s">
        <v>71</v>
      </c>
      <c r="D12" s="84">
        <v>59987</v>
      </c>
      <c r="E12" s="84">
        <v>63536.978989290503</v>
      </c>
      <c r="F12" s="85">
        <v>67297.042677339137</v>
      </c>
      <c r="G12" s="85">
        <v>71279.623695658767</v>
      </c>
      <c r="H12" s="85">
        <v>75497.890428186176</v>
      </c>
      <c r="I12" s="86">
        <v>79965.790552476727</v>
      </c>
    </row>
    <row r="13" spans="2:9" ht="14.75" customHeight="1" thickBot="1" x14ac:dyDescent="0.35">
      <c r="B13" s="422"/>
      <c r="C13" s="88" t="s">
        <v>72</v>
      </c>
      <c r="D13" s="89">
        <v>32787</v>
      </c>
      <c r="E13" s="89">
        <v>35328.091361039973</v>
      </c>
      <c r="F13" s="90">
        <v>38066.124964589231</v>
      </c>
      <c r="G13" s="90">
        <v>41016.364428272573</v>
      </c>
      <c r="H13" s="90">
        <v>44195.256346104354</v>
      </c>
      <c r="I13" s="91">
        <v>47620.521972725663</v>
      </c>
    </row>
    <row r="14" spans="2:9" x14ac:dyDescent="0.3">
      <c r="B14" s="420" t="s">
        <v>73</v>
      </c>
      <c r="C14" s="92" t="s">
        <v>70</v>
      </c>
      <c r="D14" s="93">
        <v>24829</v>
      </c>
      <c r="E14" s="93">
        <v>31055.369214972408</v>
      </c>
      <c r="F14" s="94">
        <v>38843.125259908011</v>
      </c>
      <c r="G14" s="94">
        <v>48583.817165808701</v>
      </c>
      <c r="H14" s="94">
        <v>60767.182728136591</v>
      </c>
      <c r="I14" s="95">
        <v>76005.771306777402</v>
      </c>
    </row>
    <row r="15" spans="2:9" x14ac:dyDescent="0.3">
      <c r="B15" s="421"/>
      <c r="C15" s="83" t="s">
        <v>71</v>
      </c>
      <c r="D15" s="84">
        <v>457087</v>
      </c>
      <c r="E15" s="84">
        <v>505760.46725395042</v>
      </c>
      <c r="F15" s="85">
        <v>559616.98809402646</v>
      </c>
      <c r="G15" s="85">
        <v>619208.48630935303</v>
      </c>
      <c r="H15" s="85">
        <v>685145.65796758549</v>
      </c>
      <c r="I15" s="86">
        <v>758104.22985274438</v>
      </c>
    </row>
    <row r="16" spans="2:9" ht="13.5" thickBot="1" x14ac:dyDescent="0.35">
      <c r="B16" s="422"/>
      <c r="C16" s="88" t="s">
        <v>72</v>
      </c>
      <c r="D16" s="89">
        <v>327740</v>
      </c>
      <c r="E16" s="89">
        <v>373984.35018065717</v>
      </c>
      <c r="F16" s="90">
        <v>426753.811497066</v>
      </c>
      <c r="G16" s="90">
        <v>486969.08183269936</v>
      </c>
      <c r="H16" s="90">
        <v>555680.77020587458</v>
      </c>
      <c r="I16" s="91">
        <v>634087.72732449835</v>
      </c>
    </row>
    <row r="17" spans="2:9" x14ac:dyDescent="0.3">
      <c r="B17" s="420" t="s">
        <v>74</v>
      </c>
      <c r="C17" s="92" t="s">
        <v>70</v>
      </c>
      <c r="D17" s="93">
        <v>602526</v>
      </c>
      <c r="E17" s="93">
        <v>684040.32724507491</v>
      </c>
      <c r="F17" s="94">
        <v>776582.53635120997</v>
      </c>
      <c r="G17" s="94">
        <v>881644.56355160102</v>
      </c>
      <c r="H17" s="94">
        <v>1000920.1856279703</v>
      </c>
      <c r="I17" s="95">
        <v>1136332.3264442661</v>
      </c>
    </row>
    <row r="18" spans="2:9" x14ac:dyDescent="0.3">
      <c r="B18" s="421"/>
      <c r="C18" s="83" t="s">
        <v>71</v>
      </c>
      <c r="D18" s="84">
        <v>18789020</v>
      </c>
      <c r="E18" s="84">
        <v>19864604.336217556</v>
      </c>
      <c r="F18" s="85">
        <v>21001760.891971659</v>
      </c>
      <c r="G18" s="85">
        <v>22204014.391536359</v>
      </c>
      <c r="H18" s="85">
        <v>23475091.333318617</v>
      </c>
      <c r="I18" s="86">
        <v>24818931.540492486</v>
      </c>
    </row>
    <row r="19" spans="2:9" ht="13.5" thickBot="1" x14ac:dyDescent="0.35">
      <c r="B19" s="422"/>
      <c r="C19" s="88" t="s">
        <v>72</v>
      </c>
      <c r="D19" s="89">
        <v>6805229</v>
      </c>
      <c r="E19" s="89">
        <v>7247691.0838075215</v>
      </c>
      <c r="F19" s="90">
        <v>7718921.1481792973</v>
      </c>
      <c r="G19" s="90">
        <v>8220789.6284272596</v>
      </c>
      <c r="H19" s="90">
        <v>8755288.5717452858</v>
      </c>
      <c r="I19" s="91">
        <v>9324539.5441652592</v>
      </c>
    </row>
    <row r="20" spans="2:9" x14ac:dyDescent="0.3">
      <c r="B20" s="420" t="s">
        <v>75</v>
      </c>
      <c r="C20" s="92" t="s">
        <v>70</v>
      </c>
      <c r="D20" s="93">
        <v>24747</v>
      </c>
      <c r="E20" s="93">
        <v>28839.373147998143</v>
      </c>
      <c r="F20" s="94">
        <v>33608.495719459992</v>
      </c>
      <c r="G20" s="94">
        <v>39166.280720750197</v>
      </c>
      <c r="H20" s="94">
        <v>45643.148039154672</v>
      </c>
      <c r="I20" s="95">
        <v>53191.084897179513</v>
      </c>
    </row>
    <row r="21" spans="2:9" s="87" customFormat="1" x14ac:dyDescent="0.3">
      <c r="B21" s="421"/>
      <c r="C21" s="83" t="s">
        <v>71</v>
      </c>
      <c r="D21" s="84">
        <v>446205</v>
      </c>
      <c r="E21" s="84">
        <v>509796.91566992569</v>
      </c>
      <c r="F21" s="85">
        <v>582451.77715751575</v>
      </c>
      <c r="G21" s="85">
        <v>665461.21070218482</v>
      </c>
      <c r="H21" s="85">
        <v>760300.92158077203</v>
      </c>
      <c r="I21" s="86">
        <v>868656.92854826734</v>
      </c>
    </row>
    <row r="22" spans="2:9" ht="13.5" thickBot="1" x14ac:dyDescent="0.35">
      <c r="B22" s="422"/>
      <c r="C22" s="88" t="s">
        <v>72</v>
      </c>
      <c r="D22" s="89">
        <v>474224</v>
      </c>
      <c r="E22" s="89">
        <v>530972.52371288242</v>
      </c>
      <c r="F22" s="90">
        <v>594511.92039632634</v>
      </c>
      <c r="G22" s="90">
        <v>665654.82714967965</v>
      </c>
      <c r="H22" s="90">
        <v>745311.12616258964</v>
      </c>
      <c r="I22" s="91">
        <v>834499.58165306004</v>
      </c>
    </row>
  </sheetData>
  <mergeCells count="8">
    <mergeCell ref="B17:B19"/>
    <mergeCell ref="B20:B22"/>
    <mergeCell ref="E9:I9"/>
    <mergeCell ref="D9:D10"/>
    <mergeCell ref="C9:C10"/>
    <mergeCell ref="B9:B10"/>
    <mergeCell ref="B11:B13"/>
    <mergeCell ref="B14:B16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97"/>
  <sheetViews>
    <sheetView topLeftCell="A61" workbookViewId="0">
      <selection activeCell="C97" sqref="C97"/>
    </sheetView>
  </sheetViews>
  <sheetFormatPr baseColWidth="10" defaultRowHeight="14.5" x14ac:dyDescent="0.35"/>
  <cols>
    <col min="2" max="2" width="18.1796875" customWidth="1"/>
    <col min="3" max="3" width="13.90625" customWidth="1"/>
    <col min="8" max="8" width="9.1796875" bestFit="1" customWidth="1"/>
    <col min="9" max="9" width="1.6328125" bestFit="1" customWidth="1"/>
    <col min="10" max="11" width="9.1796875" bestFit="1" customWidth="1"/>
    <col min="12" max="12" width="1.6328125" bestFit="1" customWidth="1"/>
    <col min="13" max="14" width="9.1796875" bestFit="1" customWidth="1"/>
    <col min="15" max="15" width="1.6328125" bestFit="1" customWidth="1"/>
    <col min="16" max="17" width="9.1796875" bestFit="1" customWidth="1"/>
    <col min="18" max="18" width="1.6328125" bestFit="1" customWidth="1"/>
    <col min="19" max="20" width="9.1796875" bestFit="1" customWidth="1"/>
    <col min="21" max="21" width="1.6328125" bestFit="1" customWidth="1"/>
    <col min="22" max="23" width="9.1796875" bestFit="1" customWidth="1"/>
    <col min="24" max="24" width="1.6328125" bestFit="1" customWidth="1"/>
    <col min="25" max="26" width="9.1796875" bestFit="1" customWidth="1"/>
    <col min="27" max="27" width="1.6328125" bestFit="1" customWidth="1"/>
    <col min="28" max="29" width="9.1796875" bestFit="1" customWidth="1"/>
    <col min="30" max="30" width="1.6328125" bestFit="1" customWidth="1"/>
    <col min="31" max="32" width="9.1796875" bestFit="1" customWidth="1"/>
    <col min="33" max="33" width="1.6328125" bestFit="1" customWidth="1"/>
    <col min="34" max="34" width="9.1796875" bestFit="1" customWidth="1"/>
  </cols>
  <sheetData>
    <row r="1" spans="1:34" ht="31.25" customHeight="1" x14ac:dyDescent="0.35">
      <c r="B1" s="323" t="s">
        <v>109</v>
      </c>
      <c r="C1" s="323"/>
      <c r="D1" s="323"/>
      <c r="E1" s="323"/>
      <c r="F1" s="323"/>
      <c r="G1" s="323"/>
      <c r="H1" s="323"/>
      <c r="I1" s="323"/>
      <c r="J1" s="323"/>
    </row>
    <row r="2" spans="1:34" s="101" customFormat="1" x14ac:dyDescent="0.35">
      <c r="B2" s="308" t="s">
        <v>104</v>
      </c>
      <c r="C2" s="308"/>
      <c r="D2" s="102" t="s">
        <v>67</v>
      </c>
      <c r="E2" s="119">
        <f>VALUE(RIGHT(D2, 4))</f>
        <v>2018</v>
      </c>
      <c r="F2" s="316" t="s">
        <v>110</v>
      </c>
    </row>
    <row r="3" spans="1:34" x14ac:dyDescent="0.35">
      <c r="B3" s="309" t="s">
        <v>105</v>
      </c>
      <c r="C3" s="309"/>
      <c r="D3" s="103" t="s">
        <v>43</v>
      </c>
      <c r="E3" s="104">
        <f>VALUE(RIGHT(D3, 4))</f>
        <v>2020</v>
      </c>
      <c r="F3" s="316"/>
      <c r="H3" t="s">
        <v>67</v>
      </c>
    </row>
    <row r="4" spans="1:34" x14ac:dyDescent="0.35">
      <c r="B4" s="309" t="s">
        <v>106</v>
      </c>
      <c r="C4" s="309"/>
      <c r="D4">
        <f>E3-E2</f>
        <v>2</v>
      </c>
      <c r="H4" t="s">
        <v>43</v>
      </c>
    </row>
    <row r="5" spans="1:34" x14ac:dyDescent="0.35">
      <c r="B5" s="309"/>
      <c r="C5" s="309"/>
      <c r="E5" s="265"/>
      <c r="K5" s="265"/>
      <c r="L5" s="265"/>
      <c r="M5" s="265"/>
    </row>
    <row r="6" spans="1:34" s="101" customFormat="1" x14ac:dyDescent="0.35">
      <c r="A6" s="105" t="s">
        <v>112</v>
      </c>
      <c r="B6" s="175" t="s">
        <v>169</v>
      </c>
      <c r="C6" s="106" t="s">
        <v>171</v>
      </c>
      <c r="D6" s="105" t="str">
        <f>D2</f>
        <v>2017-2018</v>
      </c>
      <c r="E6" s="105" t="str">
        <f>D3</f>
        <v>2019-2020</v>
      </c>
      <c r="F6" s="105" t="s">
        <v>107</v>
      </c>
      <c r="G6" s="105" t="s">
        <v>68</v>
      </c>
      <c r="H6" s="105">
        <f>VALUE(LEFT(D2, 4))+1</f>
        <v>2018</v>
      </c>
      <c r="I6" s="108" t="s">
        <v>108</v>
      </c>
      <c r="J6" s="109">
        <f>VALUE(RIGHT(D2, 4))+1</f>
        <v>2019</v>
      </c>
      <c r="K6" s="105">
        <f>H6+1</f>
        <v>2019</v>
      </c>
      <c r="L6" s="108" t="s">
        <v>108</v>
      </c>
      <c r="M6" s="109">
        <f>J6+1</f>
        <v>2020</v>
      </c>
      <c r="N6" s="105">
        <f>K6+1</f>
        <v>2020</v>
      </c>
      <c r="O6" s="108" t="s">
        <v>108</v>
      </c>
      <c r="P6" s="109">
        <f>M6+1</f>
        <v>2021</v>
      </c>
      <c r="Q6" s="105">
        <f>N6+1</f>
        <v>2021</v>
      </c>
      <c r="R6" s="108" t="s">
        <v>108</v>
      </c>
      <c r="S6" s="109">
        <f>P6+1</f>
        <v>2022</v>
      </c>
      <c r="T6" s="105">
        <f t="shared" ref="T6" si="0">Q6+1</f>
        <v>2022</v>
      </c>
      <c r="U6" s="108" t="s">
        <v>108</v>
      </c>
      <c r="V6" s="109">
        <f t="shared" ref="V6:W6" si="1">S6+1</f>
        <v>2023</v>
      </c>
      <c r="W6" s="105">
        <f t="shared" si="1"/>
        <v>2023</v>
      </c>
      <c r="X6" s="108" t="s">
        <v>108</v>
      </c>
      <c r="Y6" s="109">
        <f t="shared" ref="Y6:Z6" si="2">V6+1</f>
        <v>2024</v>
      </c>
      <c r="Z6" s="105">
        <f t="shared" si="2"/>
        <v>2024</v>
      </c>
      <c r="AA6" s="108" t="s">
        <v>108</v>
      </c>
      <c r="AB6" s="109">
        <f t="shared" ref="AB6:AC6" si="3">Y6+1</f>
        <v>2025</v>
      </c>
      <c r="AC6" s="105">
        <f t="shared" si="3"/>
        <v>2025</v>
      </c>
      <c r="AD6" s="108" t="s">
        <v>108</v>
      </c>
      <c r="AE6" s="109">
        <f t="shared" ref="AE6:AF6" si="4">AB6+1</f>
        <v>2026</v>
      </c>
      <c r="AF6" s="105">
        <f t="shared" si="4"/>
        <v>2026</v>
      </c>
      <c r="AG6" s="108" t="s">
        <v>108</v>
      </c>
      <c r="AH6" s="109">
        <f t="shared" ref="AH6" si="5">AE6+1</f>
        <v>2027</v>
      </c>
    </row>
    <row r="7" spans="1:34" ht="15.5" x14ac:dyDescent="0.35">
      <c r="A7" s="176"/>
      <c r="B7" s="173" t="s">
        <v>199</v>
      </c>
      <c r="C7" s="182" t="s">
        <v>172</v>
      </c>
      <c r="D7" s="110">
        <v>541130</v>
      </c>
      <c r="E7" s="111">
        <v>541130</v>
      </c>
      <c r="F7" s="113">
        <f t="shared" ref="F7:F18" si="6">POWER(E7/D7,1/n)</f>
        <v>1</v>
      </c>
      <c r="G7" s="113">
        <f>F7-1</f>
        <v>0</v>
      </c>
      <c r="H7" s="313">
        <f>D7*(G7+1)</f>
        <v>541130</v>
      </c>
      <c r="I7" s="313"/>
      <c r="J7" s="313"/>
      <c r="K7" s="313">
        <f>H7*($G$7+1)</f>
        <v>541130</v>
      </c>
      <c r="L7" s="313"/>
      <c r="M7" s="313"/>
      <c r="N7" s="313">
        <f t="shared" ref="N7" si="7">K7*($G$7+1)</f>
        <v>541130</v>
      </c>
      <c r="O7" s="313"/>
      <c r="P7" s="313"/>
      <c r="Q7" s="313">
        <f t="shared" ref="Q7" si="8">N7*($G$7+1)</f>
        <v>541130</v>
      </c>
      <c r="R7" s="313"/>
      <c r="S7" s="313"/>
      <c r="T7" s="313">
        <f t="shared" ref="T7" si="9">Q7*($G$7+1)</f>
        <v>541130</v>
      </c>
      <c r="U7" s="313"/>
      <c r="V7" s="313"/>
      <c r="W7" s="313">
        <f t="shared" ref="W7" si="10">T7*($G$7+1)</f>
        <v>541130</v>
      </c>
      <c r="X7" s="313"/>
      <c r="Y7" s="313"/>
      <c r="Z7" s="313">
        <f t="shared" ref="Z7" si="11">W7*($G$7+1)</f>
        <v>541130</v>
      </c>
      <c r="AA7" s="313"/>
      <c r="AB7" s="313"/>
      <c r="AC7" s="313">
        <f t="shared" ref="AC7" si="12">Z7*($G$7+1)</f>
        <v>541130</v>
      </c>
      <c r="AD7" s="313"/>
      <c r="AE7" s="313"/>
      <c r="AF7" s="313">
        <f t="shared" ref="AF7" si="13">AC7*($G$7+1)</f>
        <v>541130</v>
      </c>
      <c r="AG7" s="313"/>
      <c r="AH7" s="313"/>
    </row>
    <row r="8" spans="1:34" ht="15.5" x14ac:dyDescent="0.35">
      <c r="A8" s="177"/>
      <c r="B8" s="174" t="s">
        <v>200</v>
      </c>
      <c r="C8" s="183" t="s">
        <v>173</v>
      </c>
      <c r="D8" s="110">
        <v>527379</v>
      </c>
      <c r="E8" s="111">
        <v>527379</v>
      </c>
      <c r="F8" s="112">
        <f t="shared" si="6"/>
        <v>1</v>
      </c>
      <c r="G8" s="112">
        <f t="shared" ref="G8:G18" si="14">F8-1</f>
        <v>0</v>
      </c>
      <c r="H8" s="312">
        <f t="shared" ref="H8:H18" si="15">D8*(G8+1)</f>
        <v>527379</v>
      </c>
      <c r="I8" s="312"/>
      <c r="J8" s="312"/>
      <c r="K8" s="312">
        <f>H8*($G$8+1)</f>
        <v>527379</v>
      </c>
      <c r="L8" s="312"/>
      <c r="M8" s="312"/>
      <c r="N8" s="312">
        <f>K8*($G$8+1)</f>
        <v>527379</v>
      </c>
      <c r="O8" s="312"/>
      <c r="P8" s="312"/>
      <c r="Q8" s="312">
        <f t="shared" ref="Q8" si="16">N8*($G$8+1)</f>
        <v>527379</v>
      </c>
      <c r="R8" s="312"/>
      <c r="S8" s="312"/>
      <c r="T8" s="312">
        <f t="shared" ref="T8" si="17">Q8*($G$8+1)</f>
        <v>527379</v>
      </c>
      <c r="U8" s="312"/>
      <c r="V8" s="312"/>
      <c r="W8" s="312">
        <f t="shared" ref="W8" si="18">T8*($G$8+1)</f>
        <v>527379</v>
      </c>
      <c r="X8" s="312"/>
      <c r="Y8" s="312"/>
      <c r="Z8" s="312">
        <f t="shared" ref="Z8" si="19">W8*($G$8+1)</f>
        <v>527379</v>
      </c>
      <c r="AA8" s="312"/>
      <c r="AB8" s="312"/>
      <c r="AC8" s="312">
        <f t="shared" ref="AC8" si="20">Z8*($G$8+1)</f>
        <v>527379</v>
      </c>
      <c r="AD8" s="312"/>
      <c r="AE8" s="312"/>
      <c r="AF8" s="312">
        <f t="shared" ref="AF8" si="21">AC8*($G$8+1)</f>
        <v>527379</v>
      </c>
      <c r="AG8" s="312"/>
      <c r="AH8" s="312"/>
    </row>
    <row r="9" spans="1:34" ht="15.5" x14ac:dyDescent="0.35">
      <c r="A9" s="178"/>
      <c r="B9" s="174" t="s">
        <v>201</v>
      </c>
      <c r="C9" s="183" t="s">
        <v>174</v>
      </c>
      <c r="D9" s="110">
        <v>510658</v>
      </c>
      <c r="E9" s="111">
        <v>510658</v>
      </c>
      <c r="F9" s="112">
        <f t="shared" si="6"/>
        <v>1</v>
      </c>
      <c r="G9" s="112">
        <f t="shared" si="14"/>
        <v>0</v>
      </c>
      <c r="H9" s="312">
        <f t="shared" si="15"/>
        <v>510658</v>
      </c>
      <c r="I9" s="312"/>
      <c r="J9" s="312"/>
      <c r="K9" s="312">
        <f>H9*($G$9+1)</f>
        <v>510658</v>
      </c>
      <c r="L9" s="312"/>
      <c r="M9" s="312"/>
      <c r="N9" s="312">
        <f>K9*($G$9+1)</f>
        <v>510658</v>
      </c>
      <c r="O9" s="312"/>
      <c r="P9" s="312"/>
      <c r="Q9" s="312">
        <f t="shared" ref="Q9" si="22">N9*($G$9+1)</f>
        <v>510658</v>
      </c>
      <c r="R9" s="312"/>
      <c r="S9" s="312"/>
      <c r="T9" s="312">
        <f t="shared" ref="T9" si="23">Q9*($G$9+1)</f>
        <v>510658</v>
      </c>
      <c r="U9" s="312"/>
      <c r="V9" s="312"/>
      <c r="W9" s="312">
        <f t="shared" ref="W9" si="24">T9*($G$9+1)</f>
        <v>510658</v>
      </c>
      <c r="X9" s="312"/>
      <c r="Y9" s="312"/>
      <c r="Z9" s="312">
        <f t="shared" ref="Z9" si="25">W9*($G$9+1)</f>
        <v>510658</v>
      </c>
      <c r="AA9" s="312"/>
      <c r="AB9" s="312"/>
      <c r="AC9" s="312">
        <f t="shared" ref="AC9" si="26">Z9*($G$9+1)</f>
        <v>510658</v>
      </c>
      <c r="AD9" s="312"/>
      <c r="AE9" s="312"/>
      <c r="AF9" s="312">
        <f t="shared" ref="AF9" si="27">AC9*($G$9+1)</f>
        <v>510658</v>
      </c>
      <c r="AG9" s="312"/>
      <c r="AH9" s="312"/>
    </row>
    <row r="10" spans="1:34" ht="15.5" x14ac:dyDescent="0.35">
      <c r="A10" s="176"/>
      <c r="B10" s="173" t="s">
        <v>202</v>
      </c>
      <c r="C10" s="182" t="s">
        <v>175</v>
      </c>
      <c r="D10" s="110">
        <v>1210065</v>
      </c>
      <c r="E10" s="111">
        <v>1210065</v>
      </c>
      <c r="F10" s="113">
        <f t="shared" si="6"/>
        <v>1</v>
      </c>
      <c r="G10" s="113">
        <f t="shared" si="14"/>
        <v>0</v>
      </c>
      <c r="H10" s="313">
        <f t="shared" si="15"/>
        <v>1210065</v>
      </c>
      <c r="I10" s="313"/>
      <c r="J10" s="313"/>
      <c r="K10" s="313">
        <f>H10*($G$10+1)</f>
        <v>1210065</v>
      </c>
      <c r="L10" s="313"/>
      <c r="M10" s="313"/>
      <c r="N10" s="313">
        <f>K10*($G$10+1)</f>
        <v>1210065</v>
      </c>
      <c r="O10" s="313"/>
      <c r="P10" s="313"/>
      <c r="Q10" s="313">
        <f t="shared" ref="Q10" si="28">N10*($G$10+1)</f>
        <v>1210065</v>
      </c>
      <c r="R10" s="313"/>
      <c r="S10" s="313"/>
      <c r="T10" s="313">
        <f t="shared" ref="T10" si="29">Q10*($G$10+1)</f>
        <v>1210065</v>
      </c>
      <c r="U10" s="313"/>
      <c r="V10" s="313"/>
      <c r="W10" s="313">
        <f t="shared" ref="W10" si="30">T10*($G$10+1)</f>
        <v>1210065</v>
      </c>
      <c r="X10" s="313"/>
      <c r="Y10" s="313"/>
      <c r="Z10" s="313">
        <f t="shared" ref="Z10" si="31">W10*($G$10+1)</f>
        <v>1210065</v>
      </c>
      <c r="AA10" s="313"/>
      <c r="AB10" s="313"/>
      <c r="AC10" s="313">
        <f t="shared" ref="AC10" si="32">Z10*($G$10+1)</f>
        <v>1210065</v>
      </c>
      <c r="AD10" s="313"/>
      <c r="AE10" s="313"/>
      <c r="AF10" s="313">
        <f t="shared" ref="AF10" si="33">AC10*($G$10+1)</f>
        <v>1210065</v>
      </c>
      <c r="AG10" s="313"/>
      <c r="AH10" s="313"/>
    </row>
    <row r="11" spans="1:34" ht="15.5" x14ac:dyDescent="0.35">
      <c r="A11" s="177"/>
      <c r="B11" s="174" t="s">
        <v>203</v>
      </c>
      <c r="C11" s="183" t="s">
        <v>176</v>
      </c>
      <c r="D11" s="110">
        <v>527077</v>
      </c>
      <c r="E11" s="111">
        <v>527077</v>
      </c>
      <c r="F11" s="112">
        <f t="shared" si="6"/>
        <v>1</v>
      </c>
      <c r="G11" s="112">
        <f t="shared" si="14"/>
        <v>0</v>
      </c>
      <c r="H11" s="312">
        <f t="shared" si="15"/>
        <v>527077</v>
      </c>
      <c r="I11" s="312"/>
      <c r="J11" s="312"/>
      <c r="K11" s="312">
        <f>H11*($G11+1)</f>
        <v>527077</v>
      </c>
      <c r="L11" s="312"/>
      <c r="M11" s="312"/>
      <c r="N11" s="312">
        <f>K11*($G11+1)</f>
        <v>527077</v>
      </c>
      <c r="O11" s="312"/>
      <c r="P11" s="312"/>
      <c r="Q11" s="312">
        <f t="shared" ref="Q11" si="34">N11*($G11+1)</f>
        <v>527077</v>
      </c>
      <c r="R11" s="312"/>
      <c r="S11" s="312"/>
      <c r="T11" s="312">
        <f t="shared" ref="T11" si="35">Q11*($G11+1)</f>
        <v>527077</v>
      </c>
      <c r="U11" s="312"/>
      <c r="V11" s="312"/>
      <c r="W11" s="312">
        <f t="shared" ref="W11" si="36">T11*($G11+1)</f>
        <v>527077</v>
      </c>
      <c r="X11" s="312"/>
      <c r="Y11" s="312"/>
      <c r="Z11" s="312">
        <f t="shared" ref="Z11" si="37">W11*($G11+1)</f>
        <v>527077</v>
      </c>
      <c r="AA11" s="312"/>
      <c r="AB11" s="312"/>
      <c r="AC11" s="312">
        <f t="shared" ref="AC11" si="38">Z11*($G11+1)</f>
        <v>527077</v>
      </c>
      <c r="AD11" s="312"/>
      <c r="AE11" s="312"/>
      <c r="AF11" s="312">
        <f t="shared" ref="AF11" si="39">AC11*($G11+1)</f>
        <v>527077</v>
      </c>
      <c r="AG11" s="312"/>
      <c r="AH11" s="312"/>
    </row>
    <row r="12" spans="1:34" ht="15.5" x14ac:dyDescent="0.35">
      <c r="A12" s="178"/>
      <c r="B12" s="174" t="s">
        <v>204</v>
      </c>
      <c r="C12" s="183" t="s">
        <v>177</v>
      </c>
      <c r="D12" s="110">
        <v>425793</v>
      </c>
      <c r="E12" s="111">
        <v>425793</v>
      </c>
      <c r="F12" s="112">
        <f t="shared" si="6"/>
        <v>1</v>
      </c>
      <c r="G12" s="112">
        <f t="shared" si="14"/>
        <v>0</v>
      </c>
      <c r="H12" s="312">
        <f t="shared" si="15"/>
        <v>425793</v>
      </c>
      <c r="I12" s="312"/>
      <c r="J12" s="312"/>
      <c r="K12" s="312">
        <f>H12*($G$12+1)</f>
        <v>425793</v>
      </c>
      <c r="L12" s="312"/>
      <c r="M12" s="312"/>
      <c r="N12" s="312">
        <f>K12*($G$12+1)</f>
        <v>425793</v>
      </c>
      <c r="O12" s="312"/>
      <c r="P12" s="312"/>
      <c r="Q12" s="312">
        <f t="shared" ref="Q12" si="40">N12*($G$12+1)</f>
        <v>425793</v>
      </c>
      <c r="R12" s="312"/>
      <c r="S12" s="312"/>
      <c r="T12" s="312">
        <f t="shared" ref="T12" si="41">Q12*($G$12+1)</f>
        <v>425793</v>
      </c>
      <c r="U12" s="312"/>
      <c r="V12" s="312"/>
      <c r="W12" s="312">
        <f t="shared" ref="W12" si="42">T12*($G$12+1)</f>
        <v>425793</v>
      </c>
      <c r="X12" s="312"/>
      <c r="Y12" s="312"/>
      <c r="Z12" s="312">
        <f t="shared" ref="Z12" si="43">W12*($G$12+1)</f>
        <v>425793</v>
      </c>
      <c r="AA12" s="312"/>
      <c r="AB12" s="312"/>
      <c r="AC12" s="312">
        <f t="shared" ref="AC12" si="44">Z12*($G$12+1)</f>
        <v>425793</v>
      </c>
      <c r="AD12" s="312"/>
      <c r="AE12" s="312"/>
      <c r="AF12" s="312">
        <f t="shared" ref="AF12" si="45">AC12*($G$12+1)</f>
        <v>425793</v>
      </c>
      <c r="AG12" s="312"/>
      <c r="AH12" s="312"/>
    </row>
    <row r="13" spans="1:34" ht="15.5" x14ac:dyDescent="0.35">
      <c r="A13" s="176"/>
      <c r="B13" s="173" t="s">
        <v>205</v>
      </c>
      <c r="C13" s="182" t="s">
        <v>178</v>
      </c>
      <c r="D13" s="110">
        <v>289133</v>
      </c>
      <c r="E13" s="111">
        <v>289133</v>
      </c>
      <c r="F13" s="113">
        <f t="shared" si="6"/>
        <v>1</v>
      </c>
      <c r="G13" s="113">
        <f t="shared" si="14"/>
        <v>0</v>
      </c>
      <c r="H13" s="313">
        <f t="shared" si="15"/>
        <v>289133</v>
      </c>
      <c r="I13" s="313"/>
      <c r="J13" s="313"/>
      <c r="K13" s="313">
        <f>H13*($G$13+1)</f>
        <v>289133</v>
      </c>
      <c r="L13" s="313"/>
      <c r="M13" s="313"/>
      <c r="N13" s="313">
        <f>K13*($G$13+1)</f>
        <v>289133</v>
      </c>
      <c r="O13" s="313"/>
      <c r="P13" s="313"/>
      <c r="Q13" s="313">
        <f t="shared" ref="Q13" si="46">N13*($G$13+1)</f>
        <v>289133</v>
      </c>
      <c r="R13" s="313"/>
      <c r="S13" s="313"/>
      <c r="T13" s="313">
        <f t="shared" ref="T13" si="47">Q13*($G$13+1)</f>
        <v>289133</v>
      </c>
      <c r="U13" s="313"/>
      <c r="V13" s="313"/>
      <c r="W13" s="313">
        <f t="shared" ref="W13" si="48">T13*($G$13+1)</f>
        <v>289133</v>
      </c>
      <c r="X13" s="313"/>
      <c r="Y13" s="313"/>
      <c r="Z13" s="313">
        <f t="shared" ref="Z13" si="49">W13*($G$13+1)</f>
        <v>289133</v>
      </c>
      <c r="AA13" s="313"/>
      <c r="AB13" s="313"/>
      <c r="AC13" s="313">
        <f t="shared" ref="AC13" si="50">Z13*($G$13+1)</f>
        <v>289133</v>
      </c>
      <c r="AD13" s="313"/>
      <c r="AE13" s="313"/>
      <c r="AF13" s="313">
        <f t="shared" ref="AF13" si="51">AC13*($G$13+1)</f>
        <v>289133</v>
      </c>
      <c r="AG13" s="313"/>
      <c r="AH13" s="313"/>
    </row>
    <row r="14" spans="1:34" ht="15.5" x14ac:dyDescent="0.35">
      <c r="A14" s="177"/>
      <c r="B14" s="174" t="s">
        <v>206</v>
      </c>
      <c r="C14" s="183" t="s">
        <v>179</v>
      </c>
      <c r="D14" s="110">
        <v>421441</v>
      </c>
      <c r="E14" s="111">
        <v>421441</v>
      </c>
      <c r="F14" s="112">
        <f t="shared" si="6"/>
        <v>1</v>
      </c>
      <c r="G14" s="112">
        <f t="shared" si="14"/>
        <v>0</v>
      </c>
      <c r="H14" s="312">
        <f t="shared" si="15"/>
        <v>421441</v>
      </c>
      <c r="I14" s="312"/>
      <c r="J14" s="312"/>
      <c r="K14" s="312">
        <f>H14*($G$14+1)</f>
        <v>421441</v>
      </c>
      <c r="L14" s="312"/>
      <c r="M14" s="312"/>
      <c r="N14" s="312">
        <f>K14*($G$14+1)</f>
        <v>421441</v>
      </c>
      <c r="O14" s="312"/>
      <c r="P14" s="312"/>
      <c r="Q14" s="312">
        <f t="shared" ref="Q14" si="52">N14*($G$14+1)</f>
        <v>421441</v>
      </c>
      <c r="R14" s="312"/>
      <c r="S14" s="312"/>
      <c r="T14" s="312">
        <f t="shared" ref="T14" si="53">Q14*($G$14+1)</f>
        <v>421441</v>
      </c>
      <c r="U14" s="312"/>
      <c r="V14" s="312"/>
      <c r="W14" s="312">
        <f t="shared" ref="W14" si="54">T14*($G$14+1)</f>
        <v>421441</v>
      </c>
      <c r="X14" s="312"/>
      <c r="Y14" s="312"/>
      <c r="Z14" s="312">
        <f t="shared" ref="Z14" si="55">W14*($G$14+1)</f>
        <v>421441</v>
      </c>
      <c r="AA14" s="312"/>
      <c r="AB14" s="312"/>
      <c r="AC14" s="312">
        <f t="shared" ref="AC14" si="56">Z14*($G$14+1)</f>
        <v>421441</v>
      </c>
      <c r="AD14" s="312"/>
      <c r="AE14" s="312"/>
      <c r="AF14" s="312">
        <f t="shared" ref="AF14" si="57">AC14*($G$14+1)</f>
        <v>421441</v>
      </c>
      <c r="AG14" s="312"/>
      <c r="AH14" s="312"/>
    </row>
    <row r="15" spans="1:34" ht="15.5" x14ac:dyDescent="0.35">
      <c r="A15" s="178"/>
      <c r="B15" s="174" t="s">
        <v>207</v>
      </c>
      <c r="C15" s="183" t="s">
        <v>180</v>
      </c>
      <c r="D15" s="110">
        <v>664696</v>
      </c>
      <c r="E15" s="111">
        <v>664696</v>
      </c>
      <c r="F15" s="112">
        <f t="shared" si="6"/>
        <v>1</v>
      </c>
      <c r="G15" s="112">
        <f t="shared" si="14"/>
        <v>0</v>
      </c>
      <c r="H15" s="312">
        <f t="shared" si="15"/>
        <v>664696</v>
      </c>
      <c r="I15" s="312"/>
      <c r="J15" s="312"/>
      <c r="K15" s="312">
        <f>H15*($G$15+1)</f>
        <v>664696</v>
      </c>
      <c r="L15" s="312"/>
      <c r="M15" s="312"/>
      <c r="N15" s="312">
        <f>K15*($G$15+1)</f>
        <v>664696</v>
      </c>
      <c r="O15" s="312"/>
      <c r="P15" s="312"/>
      <c r="Q15" s="312">
        <f t="shared" ref="Q15" si="58">N15*($G$15+1)</f>
        <v>664696</v>
      </c>
      <c r="R15" s="312"/>
      <c r="S15" s="312"/>
      <c r="T15" s="312">
        <f t="shared" ref="T15" si="59">Q15*($G$15+1)</f>
        <v>664696</v>
      </c>
      <c r="U15" s="312"/>
      <c r="V15" s="312"/>
      <c r="W15" s="312">
        <f t="shared" ref="W15" si="60">T15*($G$15+1)</f>
        <v>664696</v>
      </c>
      <c r="X15" s="312"/>
      <c r="Y15" s="312"/>
      <c r="Z15" s="312">
        <f t="shared" ref="Z15" si="61">W15*($G$15+1)</f>
        <v>664696</v>
      </c>
      <c r="AA15" s="312"/>
      <c r="AB15" s="312"/>
      <c r="AC15" s="312">
        <f t="shared" ref="AC15" si="62">Z15*($G$15+1)</f>
        <v>664696</v>
      </c>
      <c r="AD15" s="312"/>
      <c r="AE15" s="312"/>
      <c r="AF15" s="312">
        <f t="shared" ref="AF15" si="63">AC15*($G$15+1)</f>
        <v>664696</v>
      </c>
      <c r="AG15" s="312"/>
      <c r="AH15" s="312"/>
    </row>
    <row r="16" spans="1:34" ht="15.5" x14ac:dyDescent="0.35">
      <c r="A16" s="179"/>
      <c r="B16" s="173" t="s">
        <v>208</v>
      </c>
      <c r="C16" s="182" t="s">
        <v>181</v>
      </c>
      <c r="D16" s="110">
        <v>323662</v>
      </c>
      <c r="E16" s="111">
        <v>323662</v>
      </c>
      <c r="F16" s="113">
        <f t="shared" si="6"/>
        <v>1</v>
      </c>
      <c r="G16" s="113">
        <f t="shared" si="14"/>
        <v>0</v>
      </c>
      <c r="H16" s="313">
        <f t="shared" si="15"/>
        <v>323662</v>
      </c>
      <c r="I16" s="313"/>
      <c r="J16" s="313"/>
      <c r="K16" s="313">
        <f>H16*($G$16+1)</f>
        <v>323662</v>
      </c>
      <c r="L16" s="313"/>
      <c r="M16" s="313"/>
      <c r="N16" s="313">
        <f>K16*($G$16+1)</f>
        <v>323662</v>
      </c>
      <c r="O16" s="313"/>
      <c r="P16" s="313"/>
      <c r="Q16" s="313">
        <f t="shared" ref="Q16" si="64">N16*($G$16+1)</f>
        <v>323662</v>
      </c>
      <c r="R16" s="313"/>
      <c r="S16" s="313"/>
      <c r="T16" s="313">
        <f t="shared" ref="T16" si="65">Q16*($G$16+1)</f>
        <v>323662</v>
      </c>
      <c r="U16" s="313"/>
      <c r="V16" s="313"/>
      <c r="W16" s="313">
        <f t="shared" ref="W16" si="66">T16*($G$16+1)</f>
        <v>323662</v>
      </c>
      <c r="X16" s="313"/>
      <c r="Y16" s="313"/>
      <c r="Z16" s="313">
        <f t="shared" ref="Z16" si="67">W16*($G$16+1)</f>
        <v>323662</v>
      </c>
      <c r="AA16" s="313"/>
      <c r="AB16" s="313"/>
      <c r="AC16" s="313">
        <f t="shared" ref="AC16" si="68">Z16*($G$16+1)</f>
        <v>323662</v>
      </c>
      <c r="AD16" s="313"/>
      <c r="AE16" s="313"/>
      <c r="AF16" s="313">
        <f t="shared" ref="AF16" si="69">AC16*($G$16+1)</f>
        <v>323662</v>
      </c>
      <c r="AG16" s="313"/>
      <c r="AH16" s="313"/>
    </row>
    <row r="17" spans="1:34" ht="15.5" x14ac:dyDescent="0.35">
      <c r="A17" s="180"/>
      <c r="B17" s="174" t="s">
        <v>209</v>
      </c>
      <c r="C17" s="183" t="s">
        <v>182</v>
      </c>
      <c r="D17" s="110">
        <v>504424</v>
      </c>
      <c r="E17" s="111">
        <v>504424</v>
      </c>
      <c r="F17" s="112">
        <f t="shared" si="6"/>
        <v>1</v>
      </c>
      <c r="G17" s="112">
        <f t="shared" si="14"/>
        <v>0</v>
      </c>
      <c r="H17" s="312">
        <f t="shared" si="15"/>
        <v>504424</v>
      </c>
      <c r="I17" s="312"/>
      <c r="J17" s="312"/>
      <c r="K17" s="312">
        <f>H17*($G$17+1)</f>
        <v>504424</v>
      </c>
      <c r="L17" s="312"/>
      <c r="M17" s="312"/>
      <c r="N17" s="312">
        <f>K17*($G$17+1)</f>
        <v>504424</v>
      </c>
      <c r="O17" s="312"/>
      <c r="P17" s="312"/>
      <c r="Q17" s="312">
        <f t="shared" ref="Q17" si="70">N17*($G$17+1)</f>
        <v>504424</v>
      </c>
      <c r="R17" s="312"/>
      <c r="S17" s="312"/>
      <c r="T17" s="312">
        <f t="shared" ref="T17" si="71">Q17*($G$17+1)</f>
        <v>504424</v>
      </c>
      <c r="U17" s="312"/>
      <c r="V17" s="312"/>
      <c r="W17" s="312">
        <f t="shared" ref="W17" si="72">T17*($G$17+1)</f>
        <v>504424</v>
      </c>
      <c r="X17" s="312"/>
      <c r="Y17" s="312"/>
      <c r="Z17" s="312">
        <f t="shared" ref="Z17" si="73">W17*($G$17+1)</f>
        <v>504424</v>
      </c>
      <c r="AA17" s="312"/>
      <c r="AB17" s="312"/>
      <c r="AC17" s="312">
        <f t="shared" ref="AC17" si="74">Z17*($G$17+1)</f>
        <v>504424</v>
      </c>
      <c r="AD17" s="312"/>
      <c r="AE17" s="312"/>
      <c r="AF17" s="312">
        <f t="shared" ref="AF17" si="75">AC17*($G$17+1)</f>
        <v>504424</v>
      </c>
      <c r="AG17" s="312"/>
      <c r="AH17" s="312"/>
    </row>
    <row r="18" spans="1:34" s="487" customFormat="1" ht="15.5" x14ac:dyDescent="0.35">
      <c r="A18" s="481"/>
      <c r="B18" s="482" t="s">
        <v>210</v>
      </c>
      <c r="C18" s="483" t="s">
        <v>183</v>
      </c>
      <c r="D18" s="118">
        <v>814240</v>
      </c>
      <c r="E18" s="484">
        <v>814240</v>
      </c>
      <c r="F18" s="485">
        <f t="shared" si="6"/>
        <v>1</v>
      </c>
      <c r="G18" s="485">
        <f t="shared" si="14"/>
        <v>0</v>
      </c>
      <c r="H18" s="486">
        <f t="shared" si="15"/>
        <v>814240</v>
      </c>
      <c r="I18" s="486"/>
      <c r="J18" s="486"/>
      <c r="K18" s="486">
        <f>H18*($G$18+1)</f>
        <v>814240</v>
      </c>
      <c r="L18" s="486"/>
      <c r="M18" s="486"/>
      <c r="N18" s="486">
        <f>K18*($G$18+1)</f>
        <v>814240</v>
      </c>
      <c r="O18" s="486"/>
      <c r="P18" s="486"/>
      <c r="Q18" s="486">
        <f t="shared" ref="Q18" si="76">N18*($G$18+1)</f>
        <v>814240</v>
      </c>
      <c r="R18" s="486"/>
      <c r="S18" s="486"/>
      <c r="T18" s="486">
        <f t="shared" ref="T18" si="77">Q18*($G$18+1)</f>
        <v>814240</v>
      </c>
      <c r="U18" s="486"/>
      <c r="V18" s="486"/>
      <c r="W18" s="486">
        <f t="shared" ref="W18" si="78">T18*($G$18+1)</f>
        <v>814240</v>
      </c>
      <c r="X18" s="486"/>
      <c r="Y18" s="486"/>
      <c r="Z18" s="486">
        <f t="shared" ref="Z18" si="79">W18*($G$18+1)</f>
        <v>814240</v>
      </c>
      <c r="AA18" s="486"/>
      <c r="AB18" s="486"/>
      <c r="AC18" s="486">
        <f t="shared" ref="AC18" si="80">Z18*($G$18+1)</f>
        <v>814240</v>
      </c>
      <c r="AD18" s="486"/>
      <c r="AE18" s="486"/>
      <c r="AF18" s="486">
        <f t="shared" ref="AF18" si="81">AC18*($G$18+1)</f>
        <v>814240</v>
      </c>
      <c r="AG18" s="486"/>
      <c r="AH18" s="486"/>
    </row>
    <row r="19" spans="1:34" ht="15.5" x14ac:dyDescent="0.35">
      <c r="A19" s="176"/>
      <c r="B19" s="173" t="s">
        <v>211</v>
      </c>
      <c r="C19" s="182" t="s">
        <v>184</v>
      </c>
      <c r="D19" s="110">
        <v>352739</v>
      </c>
      <c r="E19" s="111">
        <v>352739</v>
      </c>
      <c r="F19" s="113">
        <f t="shared" ref="F19:F30" si="82">POWER(E19/D19,1/n)</f>
        <v>1</v>
      </c>
      <c r="G19" s="113">
        <f>F19-1</f>
        <v>0</v>
      </c>
      <c r="H19" s="313">
        <f>D19*(G19+1)</f>
        <v>352739</v>
      </c>
      <c r="I19" s="313"/>
      <c r="J19" s="313"/>
      <c r="K19" s="313">
        <f>H19*($G$7+1)</f>
        <v>352739</v>
      </c>
      <c r="L19" s="313"/>
      <c r="M19" s="313"/>
      <c r="N19" s="313">
        <f t="shared" ref="N19" si="83">K19*($G$7+1)</f>
        <v>352739</v>
      </c>
      <c r="O19" s="313"/>
      <c r="P19" s="313"/>
      <c r="Q19" s="313">
        <f t="shared" ref="Q19" si="84">N19*($G$7+1)</f>
        <v>352739</v>
      </c>
      <c r="R19" s="313"/>
      <c r="S19" s="313"/>
      <c r="T19" s="313">
        <f t="shared" ref="T19" si="85">Q19*($G$7+1)</f>
        <v>352739</v>
      </c>
      <c r="U19" s="313"/>
      <c r="V19" s="313"/>
      <c r="W19" s="313">
        <f t="shared" ref="W19" si="86">T19*($G$7+1)</f>
        <v>352739</v>
      </c>
      <c r="X19" s="313"/>
      <c r="Y19" s="313"/>
      <c r="Z19" s="313">
        <f t="shared" ref="Z19" si="87">W19*($G$7+1)</f>
        <v>352739</v>
      </c>
      <c r="AA19" s="313"/>
      <c r="AB19" s="313"/>
      <c r="AC19" s="313">
        <f t="shared" ref="AC19" si="88">Z19*($G$7+1)</f>
        <v>352739</v>
      </c>
      <c r="AD19" s="313"/>
      <c r="AE19" s="313"/>
      <c r="AF19" s="313">
        <f t="shared" ref="AF19" si="89">AC19*($G$7+1)</f>
        <v>352739</v>
      </c>
      <c r="AG19" s="313"/>
      <c r="AH19" s="313"/>
    </row>
    <row r="20" spans="1:34" ht="15.5" x14ac:dyDescent="0.35">
      <c r="A20" s="177"/>
      <c r="B20" s="174" t="s">
        <v>212</v>
      </c>
      <c r="C20" s="183" t="s">
        <v>185</v>
      </c>
      <c r="D20" s="110">
        <v>234124</v>
      </c>
      <c r="E20" s="111">
        <v>234124</v>
      </c>
      <c r="F20" s="112">
        <f t="shared" si="82"/>
        <v>1</v>
      </c>
      <c r="G20" s="112">
        <f t="shared" ref="G20:G30" si="90">F20-1</f>
        <v>0</v>
      </c>
      <c r="H20" s="312">
        <f t="shared" ref="H20:H30" si="91">D20*(G20+1)</f>
        <v>234124</v>
      </c>
      <c r="I20" s="312"/>
      <c r="J20" s="312"/>
      <c r="K20" s="312">
        <f>H20*($G$8+1)</f>
        <v>234124</v>
      </c>
      <c r="L20" s="312"/>
      <c r="M20" s="312"/>
      <c r="N20" s="312">
        <f>K20*($G$8+1)</f>
        <v>234124</v>
      </c>
      <c r="O20" s="312"/>
      <c r="P20" s="312"/>
      <c r="Q20" s="312">
        <f t="shared" ref="Q20" si="92">N20*($G$8+1)</f>
        <v>234124</v>
      </c>
      <c r="R20" s="312"/>
      <c r="S20" s="312"/>
      <c r="T20" s="312">
        <f t="shared" ref="T20" si="93">Q20*($G$8+1)</f>
        <v>234124</v>
      </c>
      <c r="U20" s="312"/>
      <c r="V20" s="312"/>
      <c r="W20" s="312">
        <f t="shared" ref="W20" si="94">T20*($G$8+1)</f>
        <v>234124</v>
      </c>
      <c r="X20" s="312"/>
      <c r="Y20" s="312"/>
      <c r="Z20" s="312">
        <f t="shared" ref="Z20" si="95">W20*($G$8+1)</f>
        <v>234124</v>
      </c>
      <c r="AA20" s="312"/>
      <c r="AB20" s="312"/>
      <c r="AC20" s="312">
        <f t="shared" ref="AC20" si="96">Z20*($G$8+1)</f>
        <v>234124</v>
      </c>
      <c r="AD20" s="312"/>
      <c r="AE20" s="312"/>
      <c r="AF20" s="312">
        <f t="shared" ref="AF20" si="97">AC20*($G$8+1)</f>
        <v>234124</v>
      </c>
      <c r="AG20" s="312"/>
      <c r="AH20" s="312"/>
    </row>
    <row r="21" spans="1:34" ht="15.5" x14ac:dyDescent="0.35">
      <c r="A21" s="178"/>
      <c r="B21" s="174" t="s">
        <v>213</v>
      </c>
      <c r="C21" s="183" t="s">
        <v>186</v>
      </c>
      <c r="D21" s="110">
        <v>1293465</v>
      </c>
      <c r="E21" s="111">
        <v>1293465</v>
      </c>
      <c r="F21" s="112">
        <f t="shared" si="82"/>
        <v>1</v>
      </c>
      <c r="G21" s="112">
        <f t="shared" si="90"/>
        <v>0</v>
      </c>
      <c r="H21" s="312">
        <f t="shared" si="91"/>
        <v>1293465</v>
      </c>
      <c r="I21" s="312"/>
      <c r="J21" s="312"/>
      <c r="K21" s="312">
        <f>H21*($G$9+1)</f>
        <v>1293465</v>
      </c>
      <c r="L21" s="312"/>
      <c r="M21" s="312"/>
      <c r="N21" s="312">
        <f>K21*($G$9+1)</f>
        <v>1293465</v>
      </c>
      <c r="O21" s="312"/>
      <c r="P21" s="312"/>
      <c r="Q21" s="312">
        <f t="shared" ref="Q21" si="98">N21*($G$9+1)</f>
        <v>1293465</v>
      </c>
      <c r="R21" s="312"/>
      <c r="S21" s="312"/>
      <c r="T21" s="312">
        <f t="shared" ref="T21" si="99">Q21*($G$9+1)</f>
        <v>1293465</v>
      </c>
      <c r="U21" s="312"/>
      <c r="V21" s="312"/>
      <c r="W21" s="312">
        <f t="shared" ref="W21" si="100">T21*($G$9+1)</f>
        <v>1293465</v>
      </c>
      <c r="X21" s="312"/>
      <c r="Y21" s="312"/>
      <c r="Z21" s="312">
        <f t="shared" ref="Z21" si="101">W21*($G$9+1)</f>
        <v>1293465</v>
      </c>
      <c r="AA21" s="312"/>
      <c r="AB21" s="312"/>
      <c r="AC21" s="312">
        <f t="shared" ref="AC21" si="102">Z21*($G$9+1)</f>
        <v>1293465</v>
      </c>
      <c r="AD21" s="312"/>
      <c r="AE21" s="312"/>
      <c r="AF21" s="312">
        <f t="shared" ref="AF21" si="103">AC21*($G$9+1)</f>
        <v>1293465</v>
      </c>
      <c r="AG21" s="312"/>
      <c r="AH21" s="312"/>
    </row>
    <row r="22" spans="1:34" ht="15.5" x14ac:dyDescent="0.35">
      <c r="A22" s="176"/>
      <c r="B22" s="173" t="s">
        <v>214</v>
      </c>
      <c r="C22" s="182" t="s">
        <v>187</v>
      </c>
      <c r="D22" s="110">
        <v>1194321</v>
      </c>
      <c r="E22" s="111">
        <v>1194321</v>
      </c>
      <c r="F22" s="113">
        <f t="shared" si="82"/>
        <v>1</v>
      </c>
      <c r="G22" s="113">
        <f t="shared" si="90"/>
        <v>0</v>
      </c>
      <c r="H22" s="313">
        <f t="shared" si="91"/>
        <v>1194321</v>
      </c>
      <c r="I22" s="313"/>
      <c r="J22" s="313"/>
      <c r="K22" s="313">
        <f>H22*($G$10+1)</f>
        <v>1194321</v>
      </c>
      <c r="L22" s="313"/>
      <c r="M22" s="313"/>
      <c r="N22" s="313">
        <f>K22*($G$10+1)</f>
        <v>1194321</v>
      </c>
      <c r="O22" s="313"/>
      <c r="P22" s="313"/>
      <c r="Q22" s="313">
        <f t="shared" ref="Q22" si="104">N22*($G$10+1)</f>
        <v>1194321</v>
      </c>
      <c r="R22" s="313"/>
      <c r="S22" s="313"/>
      <c r="T22" s="313">
        <f t="shared" ref="T22" si="105">Q22*($G$10+1)</f>
        <v>1194321</v>
      </c>
      <c r="U22" s="313"/>
      <c r="V22" s="313"/>
      <c r="W22" s="313">
        <f t="shared" ref="W22" si="106">T22*($G$10+1)</f>
        <v>1194321</v>
      </c>
      <c r="X22" s="313"/>
      <c r="Y22" s="313"/>
      <c r="Z22" s="313">
        <f t="shared" ref="Z22" si="107">W22*($G$10+1)</f>
        <v>1194321</v>
      </c>
      <c r="AA22" s="313"/>
      <c r="AB22" s="313"/>
      <c r="AC22" s="313">
        <f t="shared" ref="AC22" si="108">Z22*($G$10+1)</f>
        <v>1194321</v>
      </c>
      <c r="AD22" s="313"/>
      <c r="AE22" s="313"/>
      <c r="AF22" s="313">
        <f t="shared" ref="AF22" si="109">AC22*($G$10+1)</f>
        <v>1194321</v>
      </c>
      <c r="AG22" s="313"/>
      <c r="AH22" s="313"/>
    </row>
    <row r="23" spans="1:34" ht="15.5" x14ac:dyDescent="0.35">
      <c r="A23" s="177"/>
      <c r="B23" s="174" t="s">
        <v>215</v>
      </c>
      <c r="C23" s="183" t="s">
        <v>188</v>
      </c>
      <c r="D23" s="110">
        <v>531708</v>
      </c>
      <c r="E23" s="111">
        <v>531708</v>
      </c>
      <c r="F23" s="112">
        <f t="shared" si="82"/>
        <v>1</v>
      </c>
      <c r="G23" s="112">
        <f t="shared" si="90"/>
        <v>0</v>
      </c>
      <c r="H23" s="312">
        <f t="shared" si="91"/>
        <v>531708</v>
      </c>
      <c r="I23" s="312"/>
      <c r="J23" s="312"/>
      <c r="K23" s="312">
        <f>H23*($G23+1)</f>
        <v>531708</v>
      </c>
      <c r="L23" s="312"/>
      <c r="M23" s="312"/>
      <c r="N23" s="312">
        <f>K23*($G23+1)</f>
        <v>531708</v>
      </c>
      <c r="O23" s="312"/>
      <c r="P23" s="312"/>
      <c r="Q23" s="312">
        <f t="shared" ref="Q23" si="110">N23*($G23+1)</f>
        <v>531708</v>
      </c>
      <c r="R23" s="312"/>
      <c r="S23" s="312"/>
      <c r="T23" s="312">
        <f t="shared" ref="T23" si="111">Q23*($G23+1)</f>
        <v>531708</v>
      </c>
      <c r="U23" s="312"/>
      <c r="V23" s="312"/>
      <c r="W23" s="312">
        <f t="shared" ref="W23" si="112">T23*($G23+1)</f>
        <v>531708</v>
      </c>
      <c r="X23" s="312"/>
      <c r="Y23" s="312"/>
      <c r="Z23" s="312">
        <f t="shared" ref="Z23" si="113">W23*($G23+1)</f>
        <v>531708</v>
      </c>
      <c r="AA23" s="312"/>
      <c r="AB23" s="312"/>
      <c r="AC23" s="312">
        <f t="shared" ref="AC23" si="114">Z23*($G23+1)</f>
        <v>531708</v>
      </c>
      <c r="AD23" s="312"/>
      <c r="AE23" s="312"/>
      <c r="AF23" s="312">
        <f t="shared" ref="AF23" si="115">AC23*($G23+1)</f>
        <v>531708</v>
      </c>
      <c r="AG23" s="312"/>
      <c r="AH23" s="312"/>
    </row>
    <row r="24" spans="1:34" ht="15.5" x14ac:dyDescent="0.35">
      <c r="A24" s="178"/>
      <c r="B24" s="174" t="s">
        <v>216</v>
      </c>
      <c r="C24" s="183" t="s">
        <v>189</v>
      </c>
      <c r="D24" s="110">
        <v>593850</v>
      </c>
      <c r="E24" s="111">
        <v>593850</v>
      </c>
      <c r="F24" s="112">
        <f t="shared" si="82"/>
        <v>1</v>
      </c>
      <c r="G24" s="112">
        <f t="shared" si="90"/>
        <v>0</v>
      </c>
      <c r="H24" s="312">
        <f t="shared" si="91"/>
        <v>593850</v>
      </c>
      <c r="I24" s="312"/>
      <c r="J24" s="312"/>
      <c r="K24" s="312">
        <f>H24*($G$12+1)</f>
        <v>593850</v>
      </c>
      <c r="L24" s="312"/>
      <c r="M24" s="312"/>
      <c r="N24" s="312">
        <f>K24*($G$12+1)</f>
        <v>593850</v>
      </c>
      <c r="O24" s="312"/>
      <c r="P24" s="312"/>
      <c r="Q24" s="312">
        <f t="shared" ref="Q24" si="116">N24*($G$12+1)</f>
        <v>593850</v>
      </c>
      <c r="R24" s="312"/>
      <c r="S24" s="312"/>
      <c r="T24" s="312">
        <f t="shared" ref="T24" si="117">Q24*($G$12+1)</f>
        <v>593850</v>
      </c>
      <c r="U24" s="312"/>
      <c r="V24" s="312"/>
      <c r="W24" s="312">
        <f t="shared" ref="W24" si="118">T24*($G$12+1)</f>
        <v>593850</v>
      </c>
      <c r="X24" s="312"/>
      <c r="Y24" s="312"/>
      <c r="Z24" s="312">
        <f t="shared" ref="Z24" si="119">W24*($G$12+1)</f>
        <v>593850</v>
      </c>
      <c r="AA24" s="312"/>
      <c r="AB24" s="312"/>
      <c r="AC24" s="312">
        <f t="shared" ref="AC24" si="120">Z24*($G$12+1)</f>
        <v>593850</v>
      </c>
      <c r="AD24" s="312"/>
      <c r="AE24" s="312"/>
      <c r="AF24" s="312">
        <f t="shared" ref="AF24" si="121">AC24*($G$12+1)</f>
        <v>593850</v>
      </c>
      <c r="AG24" s="312"/>
      <c r="AH24" s="312"/>
    </row>
    <row r="25" spans="1:34" ht="15.5" x14ac:dyDescent="0.35">
      <c r="A25" s="176"/>
      <c r="B25" s="173" t="s">
        <v>217</v>
      </c>
      <c r="C25" s="182" t="s">
        <v>190</v>
      </c>
      <c r="D25" s="110">
        <v>567766</v>
      </c>
      <c r="E25" s="111">
        <v>567766</v>
      </c>
      <c r="F25" s="113">
        <f t="shared" si="82"/>
        <v>1</v>
      </c>
      <c r="G25" s="113">
        <f t="shared" si="90"/>
        <v>0</v>
      </c>
      <c r="H25" s="313">
        <f t="shared" si="91"/>
        <v>567766</v>
      </c>
      <c r="I25" s="313"/>
      <c r="J25" s="313"/>
      <c r="K25" s="313">
        <f>H25*($G$13+1)</f>
        <v>567766</v>
      </c>
      <c r="L25" s="313"/>
      <c r="M25" s="313"/>
      <c r="N25" s="313">
        <f>K25*($G$13+1)</f>
        <v>567766</v>
      </c>
      <c r="O25" s="313"/>
      <c r="P25" s="313"/>
      <c r="Q25" s="313">
        <f t="shared" ref="Q25" si="122">N25*($G$13+1)</f>
        <v>567766</v>
      </c>
      <c r="R25" s="313"/>
      <c r="S25" s="313"/>
      <c r="T25" s="313">
        <f t="shared" ref="T25" si="123">Q25*($G$13+1)</f>
        <v>567766</v>
      </c>
      <c r="U25" s="313"/>
      <c r="V25" s="313"/>
      <c r="W25" s="313">
        <f t="shared" ref="W25" si="124">T25*($G$13+1)</f>
        <v>567766</v>
      </c>
      <c r="X25" s="313"/>
      <c r="Y25" s="313"/>
      <c r="Z25" s="313">
        <f t="shared" ref="Z25" si="125">W25*($G$13+1)</f>
        <v>567766</v>
      </c>
      <c r="AA25" s="313"/>
      <c r="AB25" s="313"/>
      <c r="AC25" s="313">
        <f t="shared" ref="AC25" si="126">Z25*($G$13+1)</f>
        <v>567766</v>
      </c>
      <c r="AD25" s="313"/>
      <c r="AE25" s="313"/>
      <c r="AF25" s="313">
        <f t="shared" ref="AF25" si="127">AC25*($G$13+1)</f>
        <v>567766</v>
      </c>
      <c r="AG25" s="313"/>
      <c r="AH25" s="313"/>
    </row>
    <row r="26" spans="1:34" ht="15.5" x14ac:dyDescent="0.35">
      <c r="A26" s="177"/>
      <c r="B26" s="174" t="s">
        <v>218</v>
      </c>
      <c r="C26" s="183" t="s">
        <v>191</v>
      </c>
      <c r="D26" s="110">
        <v>370937</v>
      </c>
      <c r="E26" s="111">
        <v>370937</v>
      </c>
      <c r="F26" s="112">
        <f t="shared" si="82"/>
        <v>1</v>
      </c>
      <c r="G26" s="112">
        <f t="shared" si="90"/>
        <v>0</v>
      </c>
      <c r="H26" s="312">
        <f t="shared" si="91"/>
        <v>370937</v>
      </c>
      <c r="I26" s="312"/>
      <c r="J26" s="312"/>
      <c r="K26" s="312">
        <f>H26*($G$14+1)</f>
        <v>370937</v>
      </c>
      <c r="L26" s="312"/>
      <c r="M26" s="312"/>
      <c r="N26" s="312">
        <f>K26*($G$14+1)</f>
        <v>370937</v>
      </c>
      <c r="O26" s="312"/>
      <c r="P26" s="312"/>
      <c r="Q26" s="312">
        <f t="shared" ref="Q26" si="128">N26*($G$14+1)</f>
        <v>370937</v>
      </c>
      <c r="R26" s="312"/>
      <c r="S26" s="312"/>
      <c r="T26" s="312">
        <f t="shared" ref="T26" si="129">Q26*($G$14+1)</f>
        <v>370937</v>
      </c>
      <c r="U26" s="312"/>
      <c r="V26" s="312"/>
      <c r="W26" s="312">
        <f t="shared" ref="W26" si="130">T26*($G$14+1)</f>
        <v>370937</v>
      </c>
      <c r="X26" s="312"/>
      <c r="Y26" s="312"/>
      <c r="Z26" s="312">
        <f t="shared" ref="Z26" si="131">W26*($G$14+1)</f>
        <v>370937</v>
      </c>
      <c r="AA26" s="312"/>
      <c r="AB26" s="312"/>
      <c r="AC26" s="312">
        <f t="shared" ref="AC26" si="132">Z26*($G$14+1)</f>
        <v>370937</v>
      </c>
      <c r="AD26" s="312"/>
      <c r="AE26" s="312"/>
      <c r="AF26" s="312">
        <f t="shared" ref="AF26" si="133">AC26*($G$14+1)</f>
        <v>370937</v>
      </c>
      <c r="AG26" s="312"/>
      <c r="AH26" s="312"/>
    </row>
    <row r="27" spans="1:34" ht="15.5" x14ac:dyDescent="0.35">
      <c r="A27" s="178"/>
      <c r="B27" s="174" t="s">
        <v>219</v>
      </c>
      <c r="C27" s="183" t="s">
        <v>192</v>
      </c>
      <c r="D27" s="110">
        <v>344947</v>
      </c>
      <c r="E27" s="111">
        <v>344947</v>
      </c>
      <c r="F27" s="112">
        <f t="shared" si="82"/>
        <v>1</v>
      </c>
      <c r="G27" s="112">
        <f t="shared" si="90"/>
        <v>0</v>
      </c>
      <c r="H27" s="312">
        <f t="shared" si="91"/>
        <v>344947</v>
      </c>
      <c r="I27" s="312"/>
      <c r="J27" s="312"/>
      <c r="K27" s="312">
        <f>H27*($G$15+1)</f>
        <v>344947</v>
      </c>
      <c r="L27" s="312"/>
      <c r="M27" s="312"/>
      <c r="N27" s="312">
        <f>K27*($G$15+1)</f>
        <v>344947</v>
      </c>
      <c r="O27" s="312"/>
      <c r="P27" s="312"/>
      <c r="Q27" s="312">
        <f t="shared" ref="Q27" si="134">N27*($G$15+1)</f>
        <v>344947</v>
      </c>
      <c r="R27" s="312"/>
      <c r="S27" s="312"/>
      <c r="T27" s="312">
        <f t="shared" ref="T27" si="135">Q27*($G$15+1)</f>
        <v>344947</v>
      </c>
      <c r="U27" s="312"/>
      <c r="V27" s="312"/>
      <c r="W27" s="312">
        <f t="shared" ref="W27" si="136">T27*($G$15+1)</f>
        <v>344947</v>
      </c>
      <c r="X27" s="312"/>
      <c r="Y27" s="312"/>
      <c r="Z27" s="312">
        <f t="shared" ref="Z27" si="137">W27*($G$15+1)</f>
        <v>344947</v>
      </c>
      <c r="AA27" s="312"/>
      <c r="AB27" s="312"/>
      <c r="AC27" s="312">
        <f t="shared" ref="AC27" si="138">Z27*($G$15+1)</f>
        <v>344947</v>
      </c>
      <c r="AD27" s="312"/>
      <c r="AE27" s="312"/>
      <c r="AF27" s="312">
        <f t="shared" ref="AF27" si="139">AC27*($G$15+1)</f>
        <v>344947</v>
      </c>
      <c r="AG27" s="312"/>
      <c r="AH27" s="312"/>
    </row>
    <row r="28" spans="1:34" ht="15.5" x14ac:dyDescent="0.35">
      <c r="A28" s="179"/>
      <c r="B28" s="173" t="s">
        <v>220</v>
      </c>
      <c r="C28" s="182" t="s">
        <v>193</v>
      </c>
      <c r="D28" s="110">
        <v>617984</v>
      </c>
      <c r="E28" s="111">
        <v>617984</v>
      </c>
      <c r="F28" s="113">
        <f t="shared" si="82"/>
        <v>1</v>
      </c>
      <c r="G28" s="113">
        <f t="shared" si="90"/>
        <v>0</v>
      </c>
      <c r="H28" s="313">
        <f t="shared" si="91"/>
        <v>617984</v>
      </c>
      <c r="I28" s="313"/>
      <c r="J28" s="313"/>
      <c r="K28" s="313">
        <f>H28*($G$16+1)</f>
        <v>617984</v>
      </c>
      <c r="L28" s="313"/>
      <c r="M28" s="313"/>
      <c r="N28" s="313">
        <f>K28*($G$16+1)</f>
        <v>617984</v>
      </c>
      <c r="O28" s="313"/>
      <c r="P28" s="313"/>
      <c r="Q28" s="313">
        <f t="shared" ref="Q28" si="140">N28*($G$16+1)</f>
        <v>617984</v>
      </c>
      <c r="R28" s="313"/>
      <c r="S28" s="313"/>
      <c r="T28" s="313">
        <f t="shared" ref="T28" si="141">Q28*($G$16+1)</f>
        <v>617984</v>
      </c>
      <c r="U28" s="313"/>
      <c r="V28" s="313"/>
      <c r="W28" s="313">
        <f t="shared" ref="W28" si="142">T28*($G$16+1)</f>
        <v>617984</v>
      </c>
      <c r="X28" s="313"/>
      <c r="Y28" s="313"/>
      <c r="Z28" s="313">
        <f t="shared" ref="Z28" si="143">W28*($G$16+1)</f>
        <v>617984</v>
      </c>
      <c r="AA28" s="313"/>
      <c r="AB28" s="313"/>
      <c r="AC28" s="313">
        <f t="shared" ref="AC28" si="144">Z28*($G$16+1)</f>
        <v>617984</v>
      </c>
      <c r="AD28" s="313"/>
      <c r="AE28" s="313"/>
      <c r="AF28" s="313">
        <f t="shared" ref="AF28" si="145">AC28*($G$16+1)</f>
        <v>617984</v>
      </c>
      <c r="AG28" s="313"/>
      <c r="AH28" s="313"/>
    </row>
    <row r="29" spans="1:34" ht="15.5" x14ac:dyDescent="0.35">
      <c r="A29" s="180"/>
      <c r="B29" s="174" t="s">
        <v>221</v>
      </c>
      <c r="C29" s="183" t="s">
        <v>194</v>
      </c>
      <c r="D29" s="110">
        <v>345637</v>
      </c>
      <c r="E29" s="111">
        <v>345637</v>
      </c>
      <c r="F29" s="112">
        <f t="shared" si="82"/>
        <v>1</v>
      </c>
      <c r="G29" s="112">
        <f t="shared" si="90"/>
        <v>0</v>
      </c>
      <c r="H29" s="312">
        <f t="shared" si="91"/>
        <v>345637</v>
      </c>
      <c r="I29" s="312"/>
      <c r="J29" s="312"/>
      <c r="K29" s="312">
        <f>H29*($G$17+1)</f>
        <v>345637</v>
      </c>
      <c r="L29" s="312"/>
      <c r="M29" s="312"/>
      <c r="N29" s="312">
        <f>K29*($G$17+1)</f>
        <v>345637</v>
      </c>
      <c r="O29" s="312"/>
      <c r="P29" s="312"/>
      <c r="Q29" s="312">
        <f t="shared" ref="Q29" si="146">N29*($G$17+1)</f>
        <v>345637</v>
      </c>
      <c r="R29" s="312"/>
      <c r="S29" s="312"/>
      <c r="T29" s="312">
        <f t="shared" ref="T29" si="147">Q29*($G$17+1)</f>
        <v>345637</v>
      </c>
      <c r="U29" s="312"/>
      <c r="V29" s="312"/>
      <c r="W29" s="312">
        <f t="shared" ref="W29" si="148">T29*($G$17+1)</f>
        <v>345637</v>
      </c>
      <c r="X29" s="312"/>
      <c r="Y29" s="312"/>
      <c r="Z29" s="312">
        <f t="shared" ref="Z29" si="149">W29*($G$17+1)</f>
        <v>345637</v>
      </c>
      <c r="AA29" s="312"/>
      <c r="AB29" s="312"/>
      <c r="AC29" s="312">
        <f t="shared" ref="AC29" si="150">Z29*($G$17+1)</f>
        <v>345637</v>
      </c>
      <c r="AD29" s="312"/>
      <c r="AE29" s="312"/>
      <c r="AF29" s="312">
        <f t="shared" ref="AF29" si="151">AC29*($G$17+1)</f>
        <v>345637</v>
      </c>
      <c r="AG29" s="312"/>
      <c r="AH29" s="312"/>
    </row>
    <row r="30" spans="1:34" ht="15.5" x14ac:dyDescent="0.35">
      <c r="A30" s="181"/>
      <c r="B30" s="174" t="s">
        <v>222</v>
      </c>
      <c r="C30" s="183" t="s">
        <v>195</v>
      </c>
      <c r="D30" s="110">
        <v>262822</v>
      </c>
      <c r="E30" s="111">
        <v>262822</v>
      </c>
      <c r="F30" s="112">
        <f t="shared" si="82"/>
        <v>1</v>
      </c>
      <c r="G30" s="112">
        <f t="shared" si="90"/>
        <v>0</v>
      </c>
      <c r="H30" s="312">
        <f t="shared" si="91"/>
        <v>262822</v>
      </c>
      <c r="I30" s="312"/>
      <c r="J30" s="312"/>
      <c r="K30" s="312">
        <f>H30*($G$18+1)</f>
        <v>262822</v>
      </c>
      <c r="L30" s="312"/>
      <c r="M30" s="312"/>
      <c r="N30" s="312">
        <f>K30*($G$18+1)</f>
        <v>262822</v>
      </c>
      <c r="O30" s="312"/>
      <c r="P30" s="312"/>
      <c r="Q30" s="312">
        <f t="shared" ref="Q30" si="152">N30*($G$18+1)</f>
        <v>262822</v>
      </c>
      <c r="R30" s="312"/>
      <c r="S30" s="312"/>
      <c r="T30" s="312">
        <f t="shared" ref="T30" si="153">Q30*($G$18+1)</f>
        <v>262822</v>
      </c>
      <c r="U30" s="312"/>
      <c r="V30" s="312"/>
      <c r="W30" s="312">
        <f t="shared" ref="W30" si="154">T30*($G$18+1)</f>
        <v>262822</v>
      </c>
      <c r="X30" s="312"/>
      <c r="Y30" s="312"/>
      <c r="Z30" s="312">
        <f t="shared" ref="Z30" si="155">W30*($G$18+1)</f>
        <v>262822</v>
      </c>
      <c r="AA30" s="312"/>
      <c r="AB30" s="312"/>
      <c r="AC30" s="312">
        <f t="shared" ref="AC30" si="156">Z30*($G$18+1)</f>
        <v>262822</v>
      </c>
      <c r="AD30" s="312"/>
      <c r="AE30" s="312"/>
      <c r="AF30" s="312">
        <f t="shared" ref="AF30" si="157">AC30*($G$18+1)</f>
        <v>262822</v>
      </c>
      <c r="AG30" s="312"/>
      <c r="AH30" s="312"/>
    </row>
    <row r="31" spans="1:34" ht="15.5" x14ac:dyDescent="0.35">
      <c r="A31" s="179"/>
      <c r="B31" s="173" t="s">
        <v>223</v>
      </c>
      <c r="C31" s="182" t="s">
        <v>196</v>
      </c>
      <c r="D31" s="110">
        <v>351472</v>
      </c>
      <c r="E31" s="111">
        <v>351472</v>
      </c>
      <c r="F31" s="113">
        <f t="shared" ref="F31:F33" si="158">POWER(E31/D31,1/n)</f>
        <v>1</v>
      </c>
      <c r="G31" s="113">
        <f t="shared" ref="G31:G33" si="159">F31-1</f>
        <v>0</v>
      </c>
      <c r="H31" s="313">
        <f t="shared" ref="H31:H33" si="160">D31*(G31+1)</f>
        <v>351472</v>
      </c>
      <c r="I31" s="313"/>
      <c r="J31" s="313"/>
      <c r="K31" s="313">
        <f>H31*($G$16+1)</f>
        <v>351472</v>
      </c>
      <c r="L31" s="313"/>
      <c r="M31" s="313"/>
      <c r="N31" s="313">
        <f>K31*($G$16+1)</f>
        <v>351472</v>
      </c>
      <c r="O31" s="313"/>
      <c r="P31" s="313"/>
      <c r="Q31" s="313">
        <f t="shared" ref="Q31" si="161">N31*($G$16+1)</f>
        <v>351472</v>
      </c>
      <c r="R31" s="313"/>
      <c r="S31" s="313"/>
      <c r="T31" s="313">
        <f t="shared" ref="T31" si="162">Q31*($G$16+1)</f>
        <v>351472</v>
      </c>
      <c r="U31" s="313"/>
      <c r="V31" s="313"/>
      <c r="W31" s="313">
        <f t="shared" ref="W31" si="163">T31*($G$16+1)</f>
        <v>351472</v>
      </c>
      <c r="X31" s="313"/>
      <c r="Y31" s="313"/>
      <c r="Z31" s="313">
        <f t="shared" ref="Z31" si="164">W31*($G$16+1)</f>
        <v>351472</v>
      </c>
      <c r="AA31" s="313"/>
      <c r="AB31" s="313"/>
      <c r="AC31" s="313">
        <f t="shared" ref="AC31" si="165">Z31*($G$16+1)</f>
        <v>351472</v>
      </c>
      <c r="AD31" s="313"/>
      <c r="AE31" s="313"/>
      <c r="AF31" s="313">
        <f t="shared" ref="AF31" si="166">AC31*($G$16+1)</f>
        <v>351472</v>
      </c>
      <c r="AG31" s="313"/>
      <c r="AH31" s="313"/>
    </row>
    <row r="32" spans="1:34" ht="15.5" x14ac:dyDescent="0.35">
      <c r="A32" s="180"/>
      <c r="B32" s="174" t="s">
        <v>224</v>
      </c>
      <c r="C32" s="183" t="s">
        <v>197</v>
      </c>
      <c r="D32" s="110">
        <v>498017</v>
      </c>
      <c r="E32" s="111">
        <v>498017</v>
      </c>
      <c r="F32" s="112">
        <f t="shared" si="158"/>
        <v>1</v>
      </c>
      <c r="G32" s="112">
        <f t="shared" si="159"/>
        <v>0</v>
      </c>
      <c r="H32" s="312">
        <f t="shared" si="160"/>
        <v>498017</v>
      </c>
      <c r="I32" s="312"/>
      <c r="J32" s="312"/>
      <c r="K32" s="312">
        <f>H32*($G$17+1)</f>
        <v>498017</v>
      </c>
      <c r="L32" s="312"/>
      <c r="M32" s="312"/>
      <c r="N32" s="312">
        <f>K32*($G$17+1)</f>
        <v>498017</v>
      </c>
      <c r="O32" s="312"/>
      <c r="P32" s="312"/>
      <c r="Q32" s="312">
        <f t="shared" ref="Q32" si="167">N32*($G$17+1)</f>
        <v>498017</v>
      </c>
      <c r="R32" s="312"/>
      <c r="S32" s="312"/>
      <c r="T32" s="312">
        <f t="shared" ref="T32" si="168">Q32*($G$17+1)</f>
        <v>498017</v>
      </c>
      <c r="U32" s="312"/>
      <c r="V32" s="312"/>
      <c r="W32" s="312">
        <f t="shared" ref="W32" si="169">T32*($G$17+1)</f>
        <v>498017</v>
      </c>
      <c r="X32" s="312"/>
      <c r="Y32" s="312"/>
      <c r="Z32" s="312">
        <f t="shared" ref="Z32" si="170">W32*($G$17+1)</f>
        <v>498017</v>
      </c>
      <c r="AA32" s="312"/>
      <c r="AB32" s="312"/>
      <c r="AC32" s="312">
        <f t="shared" ref="AC32" si="171">Z32*($G$17+1)</f>
        <v>498017</v>
      </c>
      <c r="AD32" s="312"/>
      <c r="AE32" s="312"/>
      <c r="AF32" s="312">
        <f t="shared" ref="AF32" si="172">AC32*($G$17+1)</f>
        <v>498017</v>
      </c>
      <c r="AG32" s="312"/>
      <c r="AH32" s="312"/>
    </row>
    <row r="33" spans="1:34" ht="15" x14ac:dyDescent="0.4">
      <c r="A33" s="181"/>
      <c r="B33" s="440" t="s">
        <v>198</v>
      </c>
      <c r="C33" s="441"/>
      <c r="D33" s="185">
        <v>241032</v>
      </c>
      <c r="E33" s="186">
        <v>309501</v>
      </c>
      <c r="F33" s="187">
        <f t="shared" si="158"/>
        <v>1.1331663673665215</v>
      </c>
      <c r="G33" s="187">
        <f t="shared" si="159"/>
        <v>0.13316636736652154</v>
      </c>
      <c r="H33" s="434">
        <f t="shared" si="160"/>
        <v>273129.35585908743</v>
      </c>
      <c r="I33" s="434"/>
      <c r="J33" s="434"/>
      <c r="K33" s="434">
        <f>H33*($G$18+1)</f>
        <v>273129.35585908743</v>
      </c>
      <c r="L33" s="434"/>
      <c r="M33" s="434"/>
      <c r="N33" s="434">
        <f>K33*($G$18+1)</f>
        <v>273129.35585908743</v>
      </c>
      <c r="O33" s="434"/>
      <c r="P33" s="434"/>
      <c r="Q33" s="434">
        <f t="shared" ref="Q33" si="173">N33*($G$18+1)</f>
        <v>273129.35585908743</v>
      </c>
      <c r="R33" s="434"/>
      <c r="S33" s="434"/>
      <c r="T33" s="434">
        <f t="shared" ref="T33" si="174">Q33*($G$18+1)</f>
        <v>273129.35585908743</v>
      </c>
      <c r="U33" s="434"/>
      <c r="V33" s="434"/>
      <c r="W33" s="434">
        <f t="shared" ref="W33" si="175">T33*($G$18+1)</f>
        <v>273129.35585908743</v>
      </c>
      <c r="X33" s="434"/>
      <c r="Y33" s="434"/>
      <c r="Z33" s="434">
        <f t="shared" ref="Z33" si="176">W33*($G$18+1)</f>
        <v>273129.35585908743</v>
      </c>
      <c r="AA33" s="434"/>
      <c r="AB33" s="434"/>
      <c r="AC33" s="434">
        <f t="shared" ref="AC33" si="177">Z33*($G$18+1)</f>
        <v>273129.35585908743</v>
      </c>
      <c r="AD33" s="434"/>
      <c r="AE33" s="434"/>
      <c r="AF33" s="434">
        <f t="shared" ref="AF33" si="178">AC33*($G$18+1)</f>
        <v>273129.35585908743</v>
      </c>
      <c r="AG33" s="434"/>
      <c r="AH33" s="434"/>
    </row>
    <row r="37" spans="1:34" ht="15" thickBot="1" x14ac:dyDescent="0.4"/>
    <row r="38" spans="1:34" x14ac:dyDescent="0.35">
      <c r="A38" s="435" t="s">
        <v>170</v>
      </c>
      <c r="B38" s="438" t="s">
        <v>171</v>
      </c>
    </row>
    <row r="39" spans="1:34" x14ac:dyDescent="0.35">
      <c r="A39" s="436"/>
      <c r="B39" s="439"/>
    </row>
    <row r="40" spans="1:34" ht="15" thickBot="1" x14ac:dyDescent="0.4">
      <c r="A40" s="437"/>
      <c r="B40" s="437"/>
    </row>
    <row r="41" spans="1:34" ht="16" thickBot="1" x14ac:dyDescent="0.4">
      <c r="A41" s="184" t="s">
        <v>199</v>
      </c>
      <c r="B41" s="172" t="s">
        <v>172</v>
      </c>
      <c r="C41" s="264">
        <v>541130</v>
      </c>
      <c r="D41" s="264">
        <v>541130</v>
      </c>
    </row>
    <row r="42" spans="1:34" ht="16" thickBot="1" x14ac:dyDescent="0.4">
      <c r="A42" s="184" t="s">
        <v>200</v>
      </c>
      <c r="B42" s="172" t="s">
        <v>173</v>
      </c>
      <c r="C42" s="264">
        <v>527379</v>
      </c>
      <c r="D42" s="264">
        <v>527379</v>
      </c>
    </row>
    <row r="43" spans="1:34" ht="16" thickBot="1" x14ac:dyDescent="0.4">
      <c r="A43" s="184" t="s">
        <v>201</v>
      </c>
      <c r="B43" s="172" t="s">
        <v>174</v>
      </c>
      <c r="C43" s="264">
        <v>510658</v>
      </c>
      <c r="D43" s="264">
        <v>510658</v>
      </c>
    </row>
    <row r="44" spans="1:34" ht="16" thickBot="1" x14ac:dyDescent="0.4">
      <c r="A44" s="184" t="s">
        <v>202</v>
      </c>
      <c r="B44" s="172" t="s">
        <v>175</v>
      </c>
      <c r="C44" s="264">
        <v>1210065</v>
      </c>
      <c r="D44" s="264">
        <v>1210065</v>
      </c>
    </row>
    <row r="45" spans="1:34" ht="16" thickBot="1" x14ac:dyDescent="0.4">
      <c r="A45" s="184" t="s">
        <v>203</v>
      </c>
      <c r="B45" s="172" t="s">
        <v>176</v>
      </c>
      <c r="C45" s="264">
        <v>527077</v>
      </c>
      <c r="D45" s="264">
        <v>527077</v>
      </c>
    </row>
    <row r="46" spans="1:34" ht="16" thickBot="1" x14ac:dyDescent="0.4">
      <c r="A46" s="184" t="s">
        <v>204</v>
      </c>
      <c r="B46" s="172" t="s">
        <v>177</v>
      </c>
      <c r="C46" s="264">
        <v>425793</v>
      </c>
      <c r="D46" s="264">
        <v>425793</v>
      </c>
    </row>
    <row r="47" spans="1:34" ht="16" thickBot="1" x14ac:dyDescent="0.4">
      <c r="A47" s="184" t="s">
        <v>205</v>
      </c>
      <c r="B47" s="172" t="s">
        <v>178</v>
      </c>
      <c r="C47" s="264">
        <v>289133</v>
      </c>
      <c r="D47" s="264">
        <v>289133</v>
      </c>
    </row>
    <row r="48" spans="1:34" ht="16" thickBot="1" x14ac:dyDescent="0.4">
      <c r="A48" s="184" t="s">
        <v>206</v>
      </c>
      <c r="B48" s="172" t="s">
        <v>179</v>
      </c>
      <c r="C48" s="264">
        <v>421441</v>
      </c>
      <c r="D48" s="264">
        <v>421441</v>
      </c>
    </row>
    <row r="49" spans="1:4" ht="16" thickBot="1" x14ac:dyDescent="0.4">
      <c r="A49" s="184" t="s">
        <v>207</v>
      </c>
      <c r="B49" s="172" t="s">
        <v>180</v>
      </c>
      <c r="C49" s="264">
        <v>664696</v>
      </c>
      <c r="D49" s="264">
        <v>664696</v>
      </c>
    </row>
    <row r="50" spans="1:4" ht="16" thickBot="1" x14ac:dyDescent="0.4">
      <c r="A50" s="184" t="s">
        <v>208</v>
      </c>
      <c r="B50" s="172" t="s">
        <v>181</v>
      </c>
      <c r="C50" s="264">
        <v>323662</v>
      </c>
      <c r="D50" s="264">
        <v>323662</v>
      </c>
    </row>
    <row r="51" spans="1:4" ht="16" thickBot="1" x14ac:dyDescent="0.4">
      <c r="A51" s="184" t="s">
        <v>209</v>
      </c>
      <c r="B51" s="172" t="s">
        <v>182</v>
      </c>
      <c r="C51" s="264">
        <v>504424</v>
      </c>
      <c r="D51" s="264">
        <v>504424</v>
      </c>
    </row>
    <row r="52" spans="1:4" ht="16" thickBot="1" x14ac:dyDescent="0.4">
      <c r="A52" s="184" t="s">
        <v>210</v>
      </c>
      <c r="B52" s="172" t="s">
        <v>183</v>
      </c>
      <c r="C52" s="264">
        <v>814240</v>
      </c>
      <c r="D52" s="264">
        <v>814240</v>
      </c>
    </row>
    <row r="53" spans="1:4" ht="16" thickBot="1" x14ac:dyDescent="0.4">
      <c r="A53" s="184" t="s">
        <v>211</v>
      </c>
      <c r="B53" s="172" t="s">
        <v>184</v>
      </c>
      <c r="C53" s="264">
        <v>352739</v>
      </c>
      <c r="D53" s="264">
        <v>352739</v>
      </c>
    </row>
    <row r="54" spans="1:4" ht="16" thickBot="1" x14ac:dyDescent="0.4">
      <c r="A54" s="184" t="s">
        <v>212</v>
      </c>
      <c r="B54" s="172" t="s">
        <v>185</v>
      </c>
      <c r="C54" s="264">
        <v>234124</v>
      </c>
      <c r="D54" s="264">
        <v>234124</v>
      </c>
    </row>
    <row r="55" spans="1:4" ht="16" thickBot="1" x14ac:dyDescent="0.4">
      <c r="A55" s="184" t="s">
        <v>213</v>
      </c>
      <c r="B55" s="172" t="s">
        <v>186</v>
      </c>
      <c r="C55" s="264">
        <v>1293465</v>
      </c>
      <c r="D55" s="264">
        <v>1293465</v>
      </c>
    </row>
    <row r="56" spans="1:4" ht="16" thickBot="1" x14ac:dyDescent="0.4">
      <c r="A56" s="184" t="s">
        <v>214</v>
      </c>
      <c r="B56" s="172" t="s">
        <v>187</v>
      </c>
      <c r="C56" s="264">
        <v>1194321</v>
      </c>
      <c r="D56" s="264">
        <v>1194321</v>
      </c>
    </row>
    <row r="57" spans="1:4" ht="16" thickBot="1" x14ac:dyDescent="0.4">
      <c r="A57" s="184" t="s">
        <v>215</v>
      </c>
      <c r="B57" s="172" t="s">
        <v>188</v>
      </c>
      <c r="C57" s="264">
        <v>531708</v>
      </c>
      <c r="D57" s="264">
        <v>531708</v>
      </c>
    </row>
    <row r="58" spans="1:4" ht="16" thickBot="1" x14ac:dyDescent="0.4">
      <c r="A58" s="184" t="s">
        <v>216</v>
      </c>
      <c r="B58" s="172" t="s">
        <v>189</v>
      </c>
      <c r="C58" s="264">
        <v>593850</v>
      </c>
      <c r="D58" s="264">
        <v>593850</v>
      </c>
    </row>
    <row r="59" spans="1:4" ht="16" thickBot="1" x14ac:dyDescent="0.4">
      <c r="A59" s="184" t="s">
        <v>217</v>
      </c>
      <c r="B59" s="172" t="s">
        <v>190</v>
      </c>
      <c r="C59" s="264">
        <v>567766</v>
      </c>
      <c r="D59" s="264">
        <v>567766</v>
      </c>
    </row>
    <row r="60" spans="1:4" ht="16" thickBot="1" x14ac:dyDescent="0.4">
      <c r="A60" s="184" t="s">
        <v>218</v>
      </c>
      <c r="B60" s="172" t="s">
        <v>191</v>
      </c>
      <c r="C60" s="264">
        <v>370937</v>
      </c>
      <c r="D60" s="264">
        <v>370937</v>
      </c>
    </row>
    <row r="61" spans="1:4" ht="16" thickBot="1" x14ac:dyDescent="0.4">
      <c r="A61" s="184" t="s">
        <v>219</v>
      </c>
      <c r="B61" s="172" t="s">
        <v>192</v>
      </c>
      <c r="C61" s="264">
        <v>344947</v>
      </c>
      <c r="D61" s="264">
        <v>344947</v>
      </c>
    </row>
    <row r="62" spans="1:4" ht="16" thickBot="1" x14ac:dyDescent="0.4">
      <c r="A62" s="184" t="s">
        <v>220</v>
      </c>
      <c r="B62" s="172" t="s">
        <v>193</v>
      </c>
      <c r="C62" s="264">
        <v>617984</v>
      </c>
      <c r="D62" s="264">
        <v>617984</v>
      </c>
    </row>
    <row r="63" spans="1:4" ht="16" thickBot="1" x14ac:dyDescent="0.4">
      <c r="A63" s="184" t="s">
        <v>221</v>
      </c>
      <c r="B63" s="172" t="s">
        <v>194</v>
      </c>
      <c r="C63" s="264">
        <v>345637</v>
      </c>
      <c r="D63" s="264">
        <v>345637</v>
      </c>
    </row>
    <row r="64" spans="1:4" ht="16" thickBot="1" x14ac:dyDescent="0.4">
      <c r="A64" s="184" t="s">
        <v>222</v>
      </c>
      <c r="B64" s="172" t="s">
        <v>195</v>
      </c>
      <c r="C64" s="264">
        <v>262822</v>
      </c>
      <c r="D64" s="264">
        <v>262822</v>
      </c>
    </row>
    <row r="65" spans="1:4" ht="16" thickBot="1" x14ac:dyDescent="0.4">
      <c r="A65" s="184" t="s">
        <v>223</v>
      </c>
      <c r="B65" s="172" t="s">
        <v>196</v>
      </c>
      <c r="C65" s="264">
        <v>351472</v>
      </c>
      <c r="D65" s="264">
        <v>351472</v>
      </c>
    </row>
    <row r="66" spans="1:4" ht="16" thickBot="1" x14ac:dyDescent="0.4">
      <c r="A66" s="184" t="s">
        <v>224</v>
      </c>
      <c r="B66" s="172" t="s">
        <v>197</v>
      </c>
      <c r="C66" s="264">
        <v>498017</v>
      </c>
      <c r="D66" s="264">
        <v>498017</v>
      </c>
    </row>
    <row r="67" spans="1:4" ht="16" thickBot="1" x14ac:dyDescent="0.4">
      <c r="A67" s="432" t="s">
        <v>198</v>
      </c>
      <c r="B67" s="433"/>
    </row>
    <row r="70" spans="1:4" x14ac:dyDescent="0.35">
      <c r="B70" t="s">
        <v>42</v>
      </c>
      <c r="C70" t="s">
        <v>108</v>
      </c>
    </row>
    <row r="71" spans="1:4" x14ac:dyDescent="0.35">
      <c r="B71">
        <v>541130</v>
      </c>
    </row>
    <row r="72" spans="1:4" x14ac:dyDescent="0.35">
      <c r="B72">
        <v>527379</v>
      </c>
    </row>
    <row r="73" spans="1:4" x14ac:dyDescent="0.35">
      <c r="B73">
        <v>510658</v>
      </c>
    </row>
    <row r="74" spans="1:4" x14ac:dyDescent="0.35">
      <c r="B74">
        <v>1210065</v>
      </c>
    </row>
    <row r="75" spans="1:4" x14ac:dyDescent="0.35">
      <c r="B75">
        <v>527077</v>
      </c>
    </row>
    <row r="76" spans="1:4" x14ac:dyDescent="0.35">
      <c r="B76">
        <v>425793</v>
      </c>
    </row>
    <row r="77" spans="1:4" x14ac:dyDescent="0.35">
      <c r="B77">
        <v>289133</v>
      </c>
    </row>
    <row r="78" spans="1:4" x14ac:dyDescent="0.35">
      <c r="B78">
        <v>421441</v>
      </c>
    </row>
    <row r="79" spans="1:4" x14ac:dyDescent="0.35">
      <c r="B79">
        <v>664696</v>
      </c>
    </row>
    <row r="80" spans="1:4" x14ac:dyDescent="0.35">
      <c r="B80">
        <v>323662</v>
      </c>
    </row>
    <row r="81" spans="2:2" x14ac:dyDescent="0.35">
      <c r="B81">
        <v>504424</v>
      </c>
    </row>
    <row r="82" spans="2:2" x14ac:dyDescent="0.35">
      <c r="B82">
        <v>814240</v>
      </c>
    </row>
    <row r="83" spans="2:2" x14ac:dyDescent="0.35">
      <c r="B83">
        <v>352739</v>
      </c>
    </row>
    <row r="84" spans="2:2" x14ac:dyDescent="0.35">
      <c r="B84">
        <v>234124</v>
      </c>
    </row>
    <row r="85" spans="2:2" x14ac:dyDescent="0.35">
      <c r="B85">
        <v>1293465</v>
      </c>
    </row>
    <row r="86" spans="2:2" x14ac:dyDescent="0.35">
      <c r="B86">
        <v>1194321</v>
      </c>
    </row>
    <row r="87" spans="2:2" x14ac:dyDescent="0.35">
      <c r="B87">
        <v>531708</v>
      </c>
    </row>
    <row r="88" spans="2:2" x14ac:dyDescent="0.35">
      <c r="B88">
        <v>593850</v>
      </c>
    </row>
    <row r="89" spans="2:2" x14ac:dyDescent="0.35">
      <c r="B89">
        <v>567766</v>
      </c>
    </row>
    <row r="90" spans="2:2" x14ac:dyDescent="0.35">
      <c r="B90">
        <v>370937</v>
      </c>
    </row>
    <row r="91" spans="2:2" x14ac:dyDescent="0.35">
      <c r="B91">
        <v>344947</v>
      </c>
    </row>
    <row r="92" spans="2:2" x14ac:dyDescent="0.35">
      <c r="B92">
        <v>617984</v>
      </c>
    </row>
    <row r="93" spans="2:2" x14ac:dyDescent="0.35">
      <c r="B93">
        <v>345637</v>
      </c>
    </row>
    <row r="94" spans="2:2" x14ac:dyDescent="0.35">
      <c r="B94">
        <v>262822</v>
      </c>
    </row>
    <row r="95" spans="2:2" x14ac:dyDescent="0.35">
      <c r="B95">
        <v>351472</v>
      </c>
    </row>
    <row r="96" spans="2:2" x14ac:dyDescent="0.35">
      <c r="B96">
        <v>498017</v>
      </c>
    </row>
    <row r="97" spans="2:3" x14ac:dyDescent="0.35">
      <c r="B97">
        <v>273129.35585908743</v>
      </c>
      <c r="C97">
        <f>ROUND(B97,0)</f>
        <v>273129</v>
      </c>
    </row>
  </sheetData>
  <mergeCells count="253">
    <mergeCell ref="A67:B67"/>
    <mergeCell ref="W33:Y33"/>
    <mergeCell ref="Z33:AB33"/>
    <mergeCell ref="AC33:AE33"/>
    <mergeCell ref="AF33:AH33"/>
    <mergeCell ref="A38:A40"/>
    <mergeCell ref="B38:B40"/>
    <mergeCell ref="W32:Y32"/>
    <mergeCell ref="Z32:AB32"/>
    <mergeCell ref="AC32:AE32"/>
    <mergeCell ref="AF32:AH32"/>
    <mergeCell ref="B33:C33"/>
    <mergeCell ref="H33:J33"/>
    <mergeCell ref="K33:M33"/>
    <mergeCell ref="N33:P33"/>
    <mergeCell ref="Q33:S33"/>
    <mergeCell ref="T33:V33"/>
    <mergeCell ref="H32:J32"/>
    <mergeCell ref="K32:M32"/>
    <mergeCell ref="N32:P32"/>
    <mergeCell ref="Q32:S32"/>
    <mergeCell ref="T32:V32"/>
    <mergeCell ref="AC29:AE29"/>
    <mergeCell ref="AF29:AH29"/>
    <mergeCell ref="H30:J30"/>
    <mergeCell ref="K30:M30"/>
    <mergeCell ref="N30:P30"/>
    <mergeCell ref="Q30:S30"/>
    <mergeCell ref="Q31:S31"/>
    <mergeCell ref="T31:V31"/>
    <mergeCell ref="W31:Y31"/>
    <mergeCell ref="Z31:AB31"/>
    <mergeCell ref="AC31:AE31"/>
    <mergeCell ref="AF31:AH31"/>
    <mergeCell ref="T30:V30"/>
    <mergeCell ref="W30:Y30"/>
    <mergeCell ref="Z30:AB30"/>
    <mergeCell ref="AC30:AE30"/>
    <mergeCell ref="AF30:AH30"/>
    <mergeCell ref="H29:J29"/>
    <mergeCell ref="K29:M29"/>
    <mergeCell ref="N29:P29"/>
    <mergeCell ref="Q29:S29"/>
    <mergeCell ref="H31:J31"/>
    <mergeCell ref="K31:M31"/>
    <mergeCell ref="N31:P31"/>
    <mergeCell ref="T29:V29"/>
    <mergeCell ref="W29:Y29"/>
    <mergeCell ref="H28:J28"/>
    <mergeCell ref="K28:M28"/>
    <mergeCell ref="N28:P28"/>
    <mergeCell ref="Q28:S28"/>
    <mergeCell ref="W26:Y26"/>
    <mergeCell ref="Z26:AB26"/>
    <mergeCell ref="T28:V28"/>
    <mergeCell ref="W28:Y28"/>
    <mergeCell ref="Z28:AB28"/>
    <mergeCell ref="Z29:AB29"/>
    <mergeCell ref="H27:J27"/>
    <mergeCell ref="K27:M27"/>
    <mergeCell ref="N27:P27"/>
    <mergeCell ref="Q27:S27"/>
    <mergeCell ref="T27:V27"/>
    <mergeCell ref="H26:J26"/>
    <mergeCell ref="K26:M26"/>
    <mergeCell ref="N26:P26"/>
    <mergeCell ref="Q26:S26"/>
    <mergeCell ref="T26:V26"/>
    <mergeCell ref="AC28:AE28"/>
    <mergeCell ref="AF28:AH28"/>
    <mergeCell ref="AF25:AH25"/>
    <mergeCell ref="T24:V24"/>
    <mergeCell ref="W24:Y24"/>
    <mergeCell ref="Z24:AB24"/>
    <mergeCell ref="AC24:AE24"/>
    <mergeCell ref="AF24:AH24"/>
    <mergeCell ref="W27:Y27"/>
    <mergeCell ref="Z27:AB27"/>
    <mergeCell ref="AC27:AE27"/>
    <mergeCell ref="AF27:AH27"/>
    <mergeCell ref="AC26:AE26"/>
    <mergeCell ref="AF26:AH26"/>
    <mergeCell ref="Z22:AB22"/>
    <mergeCell ref="AC22:AE22"/>
    <mergeCell ref="AF22:AH22"/>
    <mergeCell ref="H23:J23"/>
    <mergeCell ref="K23:M23"/>
    <mergeCell ref="N23:P23"/>
    <mergeCell ref="Q23:S23"/>
    <mergeCell ref="H25:J25"/>
    <mergeCell ref="K25:M25"/>
    <mergeCell ref="N25:P25"/>
    <mergeCell ref="T23:V23"/>
    <mergeCell ref="W23:Y23"/>
    <mergeCell ref="Z23:AB23"/>
    <mergeCell ref="AC23:AE23"/>
    <mergeCell ref="AF23:AH23"/>
    <mergeCell ref="H24:J24"/>
    <mergeCell ref="K24:M24"/>
    <mergeCell ref="N24:P24"/>
    <mergeCell ref="Q24:S24"/>
    <mergeCell ref="Q25:S25"/>
    <mergeCell ref="T25:V25"/>
    <mergeCell ref="W25:Y25"/>
    <mergeCell ref="Z25:AB25"/>
    <mergeCell ref="AC25:AE25"/>
    <mergeCell ref="W21:Y21"/>
    <mergeCell ref="Z21:AB21"/>
    <mergeCell ref="AC21:AE21"/>
    <mergeCell ref="AF21:AH21"/>
    <mergeCell ref="H22:J22"/>
    <mergeCell ref="K22:M22"/>
    <mergeCell ref="N22:P22"/>
    <mergeCell ref="Q22:S22"/>
    <mergeCell ref="W20:Y20"/>
    <mergeCell ref="Z20:AB20"/>
    <mergeCell ref="AC20:AE20"/>
    <mergeCell ref="AF20:AH20"/>
    <mergeCell ref="H21:J21"/>
    <mergeCell ref="K21:M21"/>
    <mergeCell ref="N21:P21"/>
    <mergeCell ref="Q21:S21"/>
    <mergeCell ref="T21:V21"/>
    <mergeCell ref="H20:J20"/>
    <mergeCell ref="K20:M20"/>
    <mergeCell ref="N20:P20"/>
    <mergeCell ref="Q20:S20"/>
    <mergeCell ref="T20:V20"/>
    <mergeCell ref="T22:V22"/>
    <mergeCell ref="W22:Y22"/>
    <mergeCell ref="T19:V19"/>
    <mergeCell ref="W19:Y19"/>
    <mergeCell ref="Z19:AB19"/>
    <mergeCell ref="AC19:AE19"/>
    <mergeCell ref="AF19:AH19"/>
    <mergeCell ref="W18:Y18"/>
    <mergeCell ref="Z18:AB18"/>
    <mergeCell ref="AC18:AE18"/>
    <mergeCell ref="AF18:AH18"/>
    <mergeCell ref="AF16:AH16"/>
    <mergeCell ref="T15:V15"/>
    <mergeCell ref="W15:Y15"/>
    <mergeCell ref="Z15:AB15"/>
    <mergeCell ref="AC15:AE15"/>
    <mergeCell ref="AF15:AH15"/>
    <mergeCell ref="H19:J19"/>
    <mergeCell ref="K19:M19"/>
    <mergeCell ref="N19:P19"/>
    <mergeCell ref="W17:Y17"/>
    <mergeCell ref="Z17:AB17"/>
    <mergeCell ref="AC17:AE17"/>
    <mergeCell ref="AF17:AH17"/>
    <mergeCell ref="H18:J18"/>
    <mergeCell ref="K18:M18"/>
    <mergeCell ref="N18:P18"/>
    <mergeCell ref="Q18:S18"/>
    <mergeCell ref="T18:V18"/>
    <mergeCell ref="H17:J17"/>
    <mergeCell ref="K17:M17"/>
    <mergeCell ref="N17:P17"/>
    <mergeCell ref="Q17:S17"/>
    <mergeCell ref="T17:V17"/>
    <mergeCell ref="Q19:S19"/>
    <mergeCell ref="Z13:AB13"/>
    <mergeCell ref="AC13:AE13"/>
    <mergeCell ref="AF13:AH13"/>
    <mergeCell ref="H14:J14"/>
    <mergeCell ref="K14:M14"/>
    <mergeCell ref="N14:P14"/>
    <mergeCell ref="Q14:S14"/>
    <mergeCell ref="H16:J16"/>
    <mergeCell ref="K16:M16"/>
    <mergeCell ref="N16:P16"/>
    <mergeCell ref="T14:V14"/>
    <mergeCell ref="W14:Y14"/>
    <mergeCell ref="Z14:AB14"/>
    <mergeCell ref="AC14:AE14"/>
    <mergeCell ref="AF14:AH14"/>
    <mergeCell ref="H15:J15"/>
    <mergeCell ref="K15:M15"/>
    <mergeCell ref="N15:P15"/>
    <mergeCell ref="Q15:S15"/>
    <mergeCell ref="Q16:S16"/>
    <mergeCell ref="T16:V16"/>
    <mergeCell ref="W16:Y16"/>
    <mergeCell ref="Z16:AB16"/>
    <mergeCell ref="AC16:AE16"/>
    <mergeCell ref="W12:Y12"/>
    <mergeCell ref="Z12:AB12"/>
    <mergeCell ref="AC12:AE12"/>
    <mergeCell ref="AF12:AH12"/>
    <mergeCell ref="H13:J13"/>
    <mergeCell ref="K13:M13"/>
    <mergeCell ref="N13:P13"/>
    <mergeCell ref="Q13:S13"/>
    <mergeCell ref="W11:Y11"/>
    <mergeCell ref="Z11:AB11"/>
    <mergeCell ref="AC11:AE11"/>
    <mergeCell ref="AF11:AH11"/>
    <mergeCell ref="H12:J12"/>
    <mergeCell ref="K12:M12"/>
    <mergeCell ref="N12:P12"/>
    <mergeCell ref="Q12:S12"/>
    <mergeCell ref="T12:V12"/>
    <mergeCell ref="H11:J11"/>
    <mergeCell ref="K11:M11"/>
    <mergeCell ref="N11:P11"/>
    <mergeCell ref="Q11:S11"/>
    <mergeCell ref="T11:V11"/>
    <mergeCell ref="T13:V13"/>
    <mergeCell ref="W13:Y13"/>
    <mergeCell ref="H10:J10"/>
    <mergeCell ref="K10:M10"/>
    <mergeCell ref="N10:P10"/>
    <mergeCell ref="T8:V8"/>
    <mergeCell ref="W8:Y8"/>
    <mergeCell ref="Z8:AB8"/>
    <mergeCell ref="AC8:AE8"/>
    <mergeCell ref="AF8:AH8"/>
    <mergeCell ref="H9:J9"/>
    <mergeCell ref="K9:M9"/>
    <mergeCell ref="N9:P9"/>
    <mergeCell ref="Q9:S9"/>
    <mergeCell ref="Q10:S10"/>
    <mergeCell ref="T10:V10"/>
    <mergeCell ref="W10:Y10"/>
    <mergeCell ref="Z10:AB10"/>
    <mergeCell ref="AC10:AE10"/>
    <mergeCell ref="AF10:AH10"/>
    <mergeCell ref="T9:V9"/>
    <mergeCell ref="W9:Y9"/>
    <mergeCell ref="Z9:AB9"/>
    <mergeCell ref="AC9:AE9"/>
    <mergeCell ref="AF9:AH9"/>
    <mergeCell ref="AC7:AE7"/>
    <mergeCell ref="AF7:AH7"/>
    <mergeCell ref="H8:J8"/>
    <mergeCell ref="K8:M8"/>
    <mergeCell ref="N8:P8"/>
    <mergeCell ref="Q8:S8"/>
    <mergeCell ref="H7:J7"/>
    <mergeCell ref="K7:M7"/>
    <mergeCell ref="N7:P7"/>
    <mergeCell ref="Q7:S7"/>
    <mergeCell ref="B1:J1"/>
    <mergeCell ref="B2:C2"/>
    <mergeCell ref="F2:F3"/>
    <mergeCell ref="B3:C3"/>
    <mergeCell ref="B4:C4"/>
    <mergeCell ref="B5:C5"/>
    <mergeCell ref="T7:V7"/>
    <mergeCell ref="W7:Y7"/>
    <mergeCell ref="Z7:AB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4</vt:i4>
      </vt:variant>
    </vt:vector>
  </HeadingPairs>
  <TitlesOfParts>
    <vt:vector size="17" baseType="lpstr">
      <vt:lpstr>Feuil1</vt:lpstr>
      <vt:lpstr>TAMA DIDACTIQUE</vt:lpstr>
      <vt:lpstr>TAMA Auto 03092115</vt:lpstr>
      <vt:lpstr>Feuil5</vt:lpstr>
      <vt:lpstr>Feuil2</vt:lpstr>
      <vt:lpstr>Feuil4</vt:lpstr>
      <vt:lpstr>Feuil3</vt:lpstr>
      <vt:lpstr>PROJECTION</vt:lpstr>
      <vt:lpstr>TAMA PROVINCE</vt:lpstr>
      <vt:lpstr>PROJEC 23</vt:lpstr>
      <vt:lpstr>FORMULE TAMA PROV</vt:lpstr>
      <vt:lpstr>FORMULE TAM DEMOGRAPHIE</vt:lpstr>
      <vt:lpstr>Feuil7</vt:lpstr>
      <vt:lpstr>Feuil2!_Toc33700785</vt:lpstr>
      <vt:lpstr>Feuil2!_Toc78590188</vt:lpstr>
      <vt:lpstr>Coefficient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 MANZANZA</dc:creator>
  <cp:lastModifiedBy>Rodrigue</cp:lastModifiedBy>
  <dcterms:created xsi:type="dcterms:W3CDTF">2021-07-30T12:29:07Z</dcterms:created>
  <dcterms:modified xsi:type="dcterms:W3CDTF">2025-02-05T15:46:51Z</dcterms:modified>
</cp:coreProperties>
</file>