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668FFA3-FA60-4110-BDE3-DE0052F0A7D2}" xr6:coauthVersionLast="37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Cover Page" sheetId="18" r:id="rId1"/>
    <sheet name="Dashboard" sheetId="17" r:id="rId2"/>
    <sheet name="Detailed Report" sheetId="12" r:id="rId3"/>
    <sheet name="Analysis" sheetId="15" state="hidden" r:id="rId4"/>
    <sheet name="Detailed Report (2)" sheetId="16" state="hidden" r:id="rId5"/>
  </sheets>
  <definedNames>
    <definedName name="_xlchart.v1.0" hidden="1">Analysis!$G$39:$G$44</definedName>
    <definedName name="_xlchart.v1.1" hidden="1">Analysis!$H$39:$H$44</definedName>
    <definedName name="_xlchart.v1.2" hidden="1">Analysis!$G$36:$H$36</definedName>
    <definedName name="_xlchart.v1.3" hidden="1">Analysis!$G$37:$H$37</definedName>
    <definedName name="_xlnm.Print_Area" localSheetId="0">'Cover Page'!$A$1:$W$32</definedName>
    <definedName name="_xlnm.Print_Area" localSheetId="2">'Detailed Report'!$A$1:$P$33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5" l="1"/>
  <c r="E30" i="15"/>
  <c r="E35" i="15"/>
  <c r="E37" i="15"/>
  <c r="E38" i="15"/>
  <c r="E39" i="15"/>
  <c r="E40" i="15"/>
  <c r="E41" i="15"/>
  <c r="E43" i="15"/>
  <c r="E27" i="15"/>
  <c r="D28" i="15"/>
  <c r="H40" i="15" s="1"/>
  <c r="D40" i="15"/>
  <c r="C27" i="15"/>
  <c r="G39" i="15" s="1"/>
  <c r="C28" i="15"/>
  <c r="C29" i="15"/>
  <c r="C30" i="15"/>
  <c r="D30" i="15" s="1"/>
  <c r="H37" i="15" s="1"/>
  <c r="C31" i="15"/>
  <c r="C32" i="15"/>
  <c r="D32" i="15" s="1"/>
  <c r="C33" i="15"/>
  <c r="C34" i="15"/>
  <c r="C35" i="15"/>
  <c r="D35" i="15" s="1"/>
  <c r="C36" i="15"/>
  <c r="C37" i="15"/>
  <c r="D37" i="15" s="1"/>
  <c r="C38" i="15"/>
  <c r="D38" i="15" s="1"/>
  <c r="C39" i="15"/>
  <c r="D39" i="15" s="1"/>
  <c r="C40" i="15"/>
  <c r="C41" i="15"/>
  <c r="D41" i="15" s="1"/>
  <c r="C42" i="15"/>
  <c r="C43" i="15"/>
  <c r="D43" i="15" s="1"/>
  <c r="C44" i="15"/>
  <c r="D44" i="15" s="1"/>
  <c r="O21" i="16"/>
  <c r="N21" i="16"/>
  <c r="M21" i="16"/>
  <c r="L21" i="16"/>
  <c r="K21" i="16"/>
  <c r="J21" i="16"/>
  <c r="I21" i="16"/>
  <c r="H21" i="16"/>
  <c r="G21" i="16"/>
  <c r="F21" i="16"/>
  <c r="E21" i="16"/>
  <c r="D21" i="16"/>
  <c r="O10" i="16"/>
  <c r="O23" i="16" s="1"/>
  <c r="N10" i="16"/>
  <c r="N23" i="16" s="1"/>
  <c r="M10" i="16"/>
  <c r="M23" i="16" s="1"/>
  <c r="L10" i="16"/>
  <c r="L23" i="16" s="1"/>
  <c r="K10" i="16"/>
  <c r="K23" i="16" s="1"/>
  <c r="J10" i="16"/>
  <c r="J23" i="16" s="1"/>
  <c r="I10" i="16"/>
  <c r="I23" i="16" s="1"/>
  <c r="H10" i="16"/>
  <c r="H23" i="16" s="1"/>
  <c r="G10" i="16"/>
  <c r="G23" i="16" s="1"/>
  <c r="F10" i="16"/>
  <c r="F23" i="16" s="1"/>
  <c r="E10" i="16"/>
  <c r="E23" i="16" s="1"/>
  <c r="D10" i="16"/>
  <c r="D23" i="16" s="1"/>
  <c r="O8" i="16"/>
  <c r="O11" i="16" s="1"/>
  <c r="N8" i="16"/>
  <c r="N11" i="16" s="1"/>
  <c r="M8" i="16"/>
  <c r="M11" i="16" s="1"/>
  <c r="L8" i="16"/>
  <c r="L11" i="16" s="1"/>
  <c r="K8" i="16"/>
  <c r="K11" i="16" s="1"/>
  <c r="J8" i="16"/>
  <c r="J11" i="16" s="1"/>
  <c r="I8" i="16"/>
  <c r="I11" i="16" s="1"/>
  <c r="H8" i="16"/>
  <c r="H11" i="16" s="1"/>
  <c r="G8" i="16"/>
  <c r="G11" i="16" s="1"/>
  <c r="F8" i="16"/>
  <c r="F11" i="16" s="1"/>
  <c r="E8" i="16"/>
  <c r="E11" i="16" s="1"/>
  <c r="D8" i="16"/>
  <c r="D11" i="16" s="1"/>
  <c r="O21" i="15"/>
  <c r="N21" i="15"/>
  <c r="M21" i="15"/>
  <c r="L21" i="15"/>
  <c r="K21" i="15"/>
  <c r="J21" i="15"/>
  <c r="I21" i="15"/>
  <c r="H21" i="15"/>
  <c r="G21" i="15"/>
  <c r="F21" i="15"/>
  <c r="E42" i="15" s="1"/>
  <c r="E21" i="15"/>
  <c r="D21" i="15"/>
  <c r="O10" i="15"/>
  <c r="O23" i="15" s="1"/>
  <c r="N10" i="15"/>
  <c r="N23" i="15" s="1"/>
  <c r="M10" i="15"/>
  <c r="M23" i="15" s="1"/>
  <c r="L10" i="15"/>
  <c r="L23" i="15" s="1"/>
  <c r="K10" i="15"/>
  <c r="K23" i="15" s="1"/>
  <c r="J10" i="15"/>
  <c r="J23" i="15" s="1"/>
  <c r="I10" i="15"/>
  <c r="I23" i="15" s="1"/>
  <c r="H10" i="15"/>
  <c r="H23" i="15" s="1"/>
  <c r="G10" i="15"/>
  <c r="G23" i="15" s="1"/>
  <c r="F10" i="15"/>
  <c r="F23" i="15" s="1"/>
  <c r="E10" i="15"/>
  <c r="E23" i="15" s="1"/>
  <c r="D10" i="15"/>
  <c r="D23" i="15" s="1"/>
  <c r="O8" i="15"/>
  <c r="O11" i="15" s="1"/>
  <c r="N8" i="15"/>
  <c r="N11" i="15" s="1"/>
  <c r="M8" i="15"/>
  <c r="M11" i="15" s="1"/>
  <c r="L8" i="15"/>
  <c r="L11" i="15" s="1"/>
  <c r="K8" i="15"/>
  <c r="K11" i="15" s="1"/>
  <c r="J8" i="15"/>
  <c r="J11" i="15" s="1"/>
  <c r="I8" i="15"/>
  <c r="I11" i="15" s="1"/>
  <c r="H8" i="15"/>
  <c r="H11" i="15" s="1"/>
  <c r="G8" i="15"/>
  <c r="G11" i="15" s="1"/>
  <c r="F8" i="15"/>
  <c r="F11" i="15" s="1"/>
  <c r="E8" i="15"/>
  <c r="E11" i="15" s="1"/>
  <c r="D8" i="15"/>
  <c r="D11" i="15" s="1"/>
  <c r="D42" i="15" l="1"/>
  <c r="E32" i="15"/>
  <c r="D29" i="15"/>
  <c r="H41" i="15" s="1"/>
  <c r="D27" i="15"/>
  <c r="G37" i="15" s="1"/>
  <c r="E44" i="15"/>
  <c r="D31" i="15"/>
  <c r="H43" i="15" s="1"/>
  <c r="E29" i="15"/>
  <c r="G42" i="15"/>
  <c r="E31" i="15"/>
  <c r="H42" i="15"/>
  <c r="H12" i="16"/>
  <c r="H13" i="16" s="1"/>
  <c r="H15" i="16" s="1"/>
  <c r="E12" i="16"/>
  <c r="E13" i="16" s="1"/>
  <c r="E15" i="16" s="1"/>
  <c r="I12" i="16"/>
  <c r="I13" i="16" s="1"/>
  <c r="I15" i="16" s="1"/>
  <c r="M12" i="16"/>
  <c r="M13" i="16" s="1"/>
  <c r="M15" i="16" s="1"/>
  <c r="L12" i="16"/>
  <c r="L13" i="16" s="1"/>
  <c r="L15" i="16" s="1"/>
  <c r="N12" i="16"/>
  <c r="N13" i="16" s="1"/>
  <c r="N15" i="16" s="1"/>
  <c r="D12" i="16"/>
  <c r="D13" i="16"/>
  <c r="D15" i="16" s="1"/>
  <c r="F12" i="16"/>
  <c r="F13" i="16" s="1"/>
  <c r="F15" i="16" s="1"/>
  <c r="J12" i="16"/>
  <c r="J13" i="16" s="1"/>
  <c r="J15" i="16" s="1"/>
  <c r="G12" i="16"/>
  <c r="G13" i="16" s="1"/>
  <c r="G15" i="16" s="1"/>
  <c r="K12" i="16"/>
  <c r="K13" i="16" s="1"/>
  <c r="K15" i="16" s="1"/>
  <c r="O12" i="16"/>
  <c r="O13" i="16" s="1"/>
  <c r="O15" i="16" s="1"/>
  <c r="F12" i="15"/>
  <c r="F13" i="15" s="1"/>
  <c r="F15" i="15" s="1"/>
  <c r="G12" i="15"/>
  <c r="G13" i="15" s="1"/>
  <c r="G15" i="15" s="1"/>
  <c r="K12" i="15"/>
  <c r="K13" i="15" s="1"/>
  <c r="K15" i="15" s="1"/>
  <c r="D36" i="15" s="1"/>
  <c r="D12" i="15"/>
  <c r="H12" i="15"/>
  <c r="H13" i="15" s="1"/>
  <c r="H15" i="15" s="1"/>
  <c r="L12" i="15"/>
  <c r="L13" i="15" s="1"/>
  <c r="L15" i="15" s="1"/>
  <c r="J12" i="15"/>
  <c r="J13" i="15" s="1"/>
  <c r="J15" i="15" s="1"/>
  <c r="O12" i="15"/>
  <c r="O13" i="15" s="1"/>
  <c r="O15" i="15" s="1"/>
  <c r="E12" i="15"/>
  <c r="E13" i="15" s="1"/>
  <c r="E15" i="15" s="1"/>
  <c r="I12" i="15"/>
  <c r="I13" i="15" s="1"/>
  <c r="I15" i="15" s="1"/>
  <c r="M12" i="15"/>
  <c r="M13" i="15" s="1"/>
  <c r="M15" i="15" s="1"/>
  <c r="N12" i="15"/>
  <c r="N13" i="15" s="1"/>
  <c r="N15" i="15" s="1"/>
  <c r="O21" i="12"/>
  <c r="N21" i="12"/>
  <c r="M21" i="12"/>
  <c r="L21" i="12"/>
  <c r="K21" i="12"/>
  <c r="J21" i="12"/>
  <c r="I21" i="12"/>
  <c r="H21" i="12"/>
  <c r="G21" i="12"/>
  <c r="F21" i="12"/>
  <c r="E21" i="12"/>
  <c r="D21" i="12"/>
  <c r="O10" i="12"/>
  <c r="O23" i="12" s="1"/>
  <c r="N10" i="12"/>
  <c r="N23" i="12" s="1"/>
  <c r="M10" i="12"/>
  <c r="M23" i="12" s="1"/>
  <c r="L10" i="12"/>
  <c r="L23" i="12" s="1"/>
  <c r="K10" i="12"/>
  <c r="K23" i="12" s="1"/>
  <c r="J10" i="12"/>
  <c r="J23" i="12" s="1"/>
  <c r="I10" i="12"/>
  <c r="I23" i="12" s="1"/>
  <c r="H10" i="12"/>
  <c r="H23" i="12" s="1"/>
  <c r="G10" i="12"/>
  <c r="G23" i="12" s="1"/>
  <c r="F10" i="12"/>
  <c r="F23" i="12" s="1"/>
  <c r="E10" i="12"/>
  <c r="E23" i="12" s="1"/>
  <c r="D10" i="12"/>
  <c r="D23" i="12" s="1"/>
  <c r="O8" i="12"/>
  <c r="O11" i="12" s="1"/>
  <c r="N8" i="12"/>
  <c r="N11" i="12" s="1"/>
  <c r="M8" i="12"/>
  <c r="M11" i="12" s="1"/>
  <c r="L8" i="12"/>
  <c r="L11" i="12" s="1"/>
  <c r="K8" i="12"/>
  <c r="K11" i="12" s="1"/>
  <c r="J8" i="12"/>
  <c r="J11" i="12" s="1"/>
  <c r="I8" i="12"/>
  <c r="I11" i="12" s="1"/>
  <c r="H8" i="12"/>
  <c r="H11" i="12" s="1"/>
  <c r="G8" i="12"/>
  <c r="G11" i="12" s="1"/>
  <c r="F8" i="12"/>
  <c r="F11" i="12" s="1"/>
  <c r="E8" i="12"/>
  <c r="E11" i="12" s="1"/>
  <c r="D8" i="12"/>
  <c r="D11" i="12" s="1"/>
  <c r="H39" i="15" l="1"/>
  <c r="D33" i="15"/>
  <c r="D13" i="15"/>
  <c r="E33" i="15"/>
  <c r="D34" i="15"/>
  <c r="H44" i="15"/>
  <c r="H12" i="12"/>
  <c r="H13" i="12" s="1"/>
  <c r="H15" i="12" s="1"/>
  <c r="I12" i="12"/>
  <c r="I13" i="12" s="1"/>
  <c r="I15" i="12" s="1"/>
  <c r="J12" i="12"/>
  <c r="J13" i="12" s="1"/>
  <c r="J15" i="12" s="1"/>
  <c r="K12" i="12"/>
  <c r="K13" i="12" s="1"/>
  <c r="K15" i="12" s="1"/>
  <c r="D12" i="12"/>
  <c r="D13" i="12" s="1"/>
  <c r="D15" i="12" s="1"/>
  <c r="L12" i="12"/>
  <c r="L13" i="12" s="1"/>
  <c r="L15" i="12" s="1"/>
  <c r="E12" i="12"/>
  <c r="E13" i="12" s="1"/>
  <c r="E15" i="12" s="1"/>
  <c r="M12" i="12"/>
  <c r="M13" i="12" s="1"/>
  <c r="M15" i="12" s="1"/>
  <c r="F12" i="12"/>
  <c r="F13" i="12"/>
  <c r="F15" i="12" s="1"/>
  <c r="N12" i="12"/>
  <c r="N13" i="12" s="1"/>
  <c r="N15" i="12" s="1"/>
  <c r="G12" i="12"/>
  <c r="G13" i="12" s="1"/>
  <c r="G15" i="12" s="1"/>
  <c r="O12" i="12"/>
  <c r="O13" i="12" s="1"/>
  <c r="O15" i="12" s="1"/>
  <c r="D15" i="15" l="1"/>
  <c r="E36" i="15" s="1"/>
  <c r="E34" i="15"/>
</calcChain>
</file>

<file path=xl/sharedStrings.xml><?xml version="1.0" encoding="utf-8"?>
<sst xmlns="http://schemas.openxmlformats.org/spreadsheetml/2006/main" count="94" uniqueCount="41">
  <si>
    <t>Income</t>
  </si>
  <si>
    <t>Cost of Goods Sold</t>
  </si>
  <si>
    <t xml:space="preserve">Gross Profit </t>
  </si>
  <si>
    <t xml:space="preserve">Total Operating Expenses  </t>
  </si>
  <si>
    <t>Total Expenses</t>
  </si>
  <si>
    <t xml:space="preserve">Net Profit   </t>
  </si>
  <si>
    <t>ROI</t>
  </si>
  <si>
    <t>Quick Ratio</t>
  </si>
  <si>
    <t>Current Ratio</t>
  </si>
  <si>
    <t>EPS</t>
  </si>
  <si>
    <t>ROA</t>
  </si>
  <si>
    <t>Target Income</t>
  </si>
  <si>
    <t>Target Expenses</t>
  </si>
  <si>
    <t>Expenses Reached</t>
  </si>
  <si>
    <t>ABC Group</t>
  </si>
  <si>
    <t>Income Statement</t>
  </si>
  <si>
    <t>For the Period  of January 2020 - December 2020</t>
  </si>
  <si>
    <t>EBIT</t>
  </si>
  <si>
    <t>Tax</t>
  </si>
  <si>
    <t>Target Income Achieved</t>
  </si>
  <si>
    <t>Net Profit Margin Ratio(NPM)</t>
  </si>
  <si>
    <t>Title</t>
  </si>
  <si>
    <t xml:space="preserve">Ratio &amp; Target Analysis </t>
  </si>
  <si>
    <t>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</si>
  <si>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</si>
  <si>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</si>
  <si>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</si>
  <si>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</si>
  <si>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</si>
  <si>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</si>
  <si>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</si>
  <si>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</si>
  <si>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</si>
  <si>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</si>
  <si>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</si>
  <si>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</si>
  <si>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</t>
  </si>
  <si>
    <t xml:space="preserve">Total </t>
  </si>
  <si>
    <t>COGS</t>
  </si>
  <si>
    <t>Total OE</t>
  </si>
  <si>
    <t>NPM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</si>
</sst>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mmmm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name val="Arial Black"/>
      <family val="2"/>
    </font>
    <font>
      <i/>
      <sz val="14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/>
    <xf numFmtId="164" fontId="3" fillId="0" borderId="0" xfId="1" applyFont="1" applyFill="1" applyBorder="1" applyAlignment="1" applyProtection="1">
      <alignment horizontal="left" vertical="center"/>
      <protection hidden="1"/>
    </xf>
    <xf numFmtId="164" fontId="3" fillId="0" borderId="13" xfId="1" applyFont="1" applyFill="1" applyBorder="1" applyAlignment="1" applyProtection="1">
      <alignment horizontal="left" vertical="center"/>
      <protection hidden="1"/>
    </xf>
    <xf numFmtId="164" fontId="3" fillId="0" borderId="12" xfId="1" applyFont="1" applyFill="1" applyBorder="1" applyAlignment="1" applyProtection="1">
      <alignment horizontal="left" vertical="center"/>
      <protection hidden="1"/>
    </xf>
    <xf numFmtId="10" fontId="3" fillId="0" borderId="6" xfId="2" applyNumberFormat="1" applyFont="1" applyFill="1" applyBorder="1" applyAlignment="1" applyProtection="1">
      <alignment vertical="center"/>
      <protection hidden="1"/>
    </xf>
    <xf numFmtId="10" fontId="3" fillId="0" borderId="7" xfId="2" applyNumberFormat="1" applyFont="1" applyFill="1" applyBorder="1" applyAlignment="1" applyProtection="1">
      <alignment vertical="center"/>
      <protection hidden="1"/>
    </xf>
    <xf numFmtId="10" fontId="3" fillId="0" borderId="8" xfId="2" applyNumberFormat="1" applyFont="1" applyFill="1" applyBorder="1" applyAlignment="1" applyProtection="1">
      <alignment vertical="center"/>
      <protection hidden="1"/>
    </xf>
    <xf numFmtId="2" fontId="3" fillId="0" borderId="12" xfId="3" applyNumberFormat="1" applyFont="1" applyFill="1" applyBorder="1" applyAlignment="1" applyProtection="1">
      <alignment vertical="center"/>
      <protection hidden="1"/>
    </xf>
    <xf numFmtId="2" fontId="3" fillId="0" borderId="0" xfId="3" applyNumberFormat="1" applyFont="1" applyFill="1" applyBorder="1" applyAlignment="1" applyProtection="1">
      <alignment vertical="center"/>
      <protection hidden="1"/>
    </xf>
    <xf numFmtId="2" fontId="3" fillId="0" borderId="13" xfId="3" applyNumberFormat="1" applyFont="1" applyFill="1" applyBorder="1" applyAlignment="1" applyProtection="1">
      <alignment vertical="center"/>
      <protection hidden="1"/>
    </xf>
    <xf numFmtId="164" fontId="3" fillId="0" borderId="12" xfId="1" applyFont="1" applyFill="1" applyBorder="1" applyAlignment="1" applyProtection="1">
      <alignment vertical="center"/>
      <protection hidden="1"/>
    </xf>
    <xf numFmtId="164" fontId="3" fillId="0" borderId="0" xfId="1" applyFont="1" applyFill="1" applyBorder="1" applyAlignment="1" applyProtection="1">
      <alignment vertical="center"/>
      <protection hidden="1"/>
    </xf>
    <xf numFmtId="164" fontId="3" fillId="0" borderId="13" xfId="1" applyFont="1" applyFill="1" applyBorder="1" applyAlignment="1" applyProtection="1">
      <alignment vertical="center"/>
      <protection hidden="1"/>
    </xf>
    <xf numFmtId="10" fontId="3" fillId="0" borderId="12" xfId="2" applyNumberFormat="1" applyFont="1" applyFill="1" applyBorder="1" applyAlignment="1" applyProtection="1">
      <alignment vertical="center"/>
      <protection hidden="1"/>
    </xf>
    <xf numFmtId="10" fontId="3" fillId="0" borderId="0" xfId="2" applyNumberFormat="1" applyFont="1" applyFill="1" applyBorder="1" applyAlignment="1" applyProtection="1">
      <alignment vertical="center"/>
      <protection hidden="1"/>
    </xf>
    <xf numFmtId="10" fontId="3" fillId="0" borderId="13" xfId="2" applyNumberFormat="1" applyFont="1" applyFill="1" applyBorder="1" applyAlignment="1" applyProtection="1">
      <alignment vertical="center"/>
      <protection hidden="1"/>
    </xf>
    <xf numFmtId="10" fontId="3" fillId="0" borderId="9" xfId="2" applyNumberFormat="1" applyFont="1" applyFill="1" applyBorder="1" applyAlignment="1" applyProtection="1">
      <alignment vertical="center"/>
      <protection hidden="1"/>
    </xf>
    <xf numFmtId="10" fontId="3" fillId="0" borderId="1" xfId="2" applyNumberFormat="1" applyFont="1" applyFill="1" applyBorder="1" applyAlignment="1" applyProtection="1">
      <alignment vertical="center"/>
      <protection hidden="1"/>
    </xf>
    <xf numFmtId="10" fontId="3" fillId="0" borderId="10" xfId="2" applyNumberFormat="1" applyFont="1" applyFill="1" applyBorder="1" applyAlignment="1" applyProtection="1">
      <alignment vertical="center"/>
      <protection hidden="1"/>
    </xf>
    <xf numFmtId="164" fontId="3" fillId="0" borderId="0" xfId="0" applyNumberFormat="1" applyFont="1" applyAlignment="1">
      <alignment horizontal="left" vertical="center"/>
    </xf>
    <xf numFmtId="164" fontId="7" fillId="0" borderId="13" xfId="1" applyFont="1" applyFill="1" applyBorder="1" applyAlignment="1" applyProtection="1">
      <alignment horizontal="left" vertical="center"/>
      <protection hidden="1"/>
    </xf>
    <xf numFmtId="9" fontId="3" fillId="0" borderId="12" xfId="2" applyFont="1" applyFill="1" applyBorder="1" applyAlignment="1" applyProtection="1">
      <alignment horizontal="center" vertical="center"/>
      <protection hidden="1"/>
    </xf>
    <xf numFmtId="9" fontId="3" fillId="0" borderId="0" xfId="2" applyFont="1" applyFill="1" applyBorder="1" applyAlignment="1" applyProtection="1">
      <alignment horizontal="center" vertical="center"/>
      <protection hidden="1"/>
    </xf>
    <xf numFmtId="9" fontId="3" fillId="0" borderId="13" xfId="2" applyFont="1" applyFill="1" applyBorder="1" applyAlignment="1" applyProtection="1">
      <alignment horizontal="center" vertical="center"/>
      <protection hidden="1"/>
    </xf>
    <xf numFmtId="9" fontId="3" fillId="0" borderId="9" xfId="2" applyFont="1" applyFill="1" applyBorder="1" applyAlignment="1" applyProtection="1">
      <alignment horizontal="center" vertical="center"/>
      <protection hidden="1"/>
    </xf>
    <xf numFmtId="9" fontId="3" fillId="0" borderId="1" xfId="2" applyFont="1" applyFill="1" applyBorder="1" applyAlignment="1" applyProtection="1">
      <alignment horizontal="center" vertical="center"/>
      <protection hidden="1"/>
    </xf>
    <xf numFmtId="9" fontId="3" fillId="0" borderId="10" xfId="2" applyFont="1" applyFill="1" applyBorder="1" applyAlignment="1" applyProtection="1">
      <alignment horizontal="center" vertical="center"/>
      <protection hidden="1"/>
    </xf>
    <xf numFmtId="0" fontId="4" fillId="2" borderId="12" xfId="3" applyFont="1" applyFill="1" applyBorder="1" applyAlignment="1">
      <alignment horizontal="center" vertical="center"/>
    </xf>
    <xf numFmtId="0" fontId="3" fillId="2" borderId="14" xfId="3" applyFont="1" applyFill="1" applyBorder="1" applyAlignment="1" applyProtection="1">
      <alignment horizontal="left" vertical="center"/>
      <protection hidden="1"/>
    </xf>
    <xf numFmtId="0" fontId="3" fillId="2" borderId="11" xfId="3" applyFont="1" applyFill="1" applyBorder="1" applyAlignment="1" applyProtection="1">
      <alignment horizontal="left" vertical="center"/>
      <protection hidden="1"/>
    </xf>
    <xf numFmtId="0" fontId="3" fillId="2" borderId="5" xfId="3" applyFont="1" applyFill="1" applyBorder="1" applyAlignment="1" applyProtection="1">
      <alignment horizontal="left" vertical="center"/>
      <protection hidden="1"/>
    </xf>
    <xf numFmtId="0" fontId="3" fillId="2" borderId="6" xfId="3" applyFont="1" applyFill="1" applyBorder="1" applyAlignment="1" applyProtection="1">
      <alignment horizontal="left" vertical="center"/>
      <protection hidden="1"/>
    </xf>
    <xf numFmtId="0" fontId="3" fillId="2" borderId="12" xfId="3" applyFont="1" applyFill="1" applyBorder="1" applyAlignment="1" applyProtection="1">
      <alignment horizontal="left" vertical="center"/>
      <protection hidden="1"/>
    </xf>
    <xf numFmtId="0" fontId="3" fillId="2" borderId="9" xfId="3" applyFont="1" applyFill="1" applyBorder="1" applyAlignment="1" applyProtection="1">
      <alignment horizontal="left" vertical="center"/>
      <protection hidden="1"/>
    </xf>
    <xf numFmtId="0" fontId="3" fillId="2" borderId="11" xfId="3" applyFont="1" applyFill="1" applyBorder="1" applyAlignment="1" applyProtection="1">
      <alignment vertical="center"/>
      <protection hidden="1"/>
    </xf>
    <xf numFmtId="0" fontId="9" fillId="2" borderId="14" xfId="0" applyFont="1" applyFill="1" applyBorder="1" applyAlignment="1">
      <alignment horizontal="center" vertical="center" textRotation="90"/>
    </xf>
    <xf numFmtId="165" fontId="4" fillId="2" borderId="2" xfId="3" applyNumberFormat="1" applyFont="1" applyFill="1" applyBorder="1" applyAlignment="1">
      <alignment horizontal="center" vertical="center"/>
    </xf>
    <xf numFmtId="165" fontId="4" fillId="2" borderId="3" xfId="3" applyNumberFormat="1" applyFont="1" applyFill="1" applyBorder="1" applyAlignment="1">
      <alignment horizontal="center" vertical="center"/>
    </xf>
    <xf numFmtId="165" fontId="4" fillId="2" borderId="4" xfId="3" applyNumberFormat="1" applyFont="1" applyFill="1" applyBorder="1" applyAlignment="1">
      <alignment horizontal="center" vertical="center"/>
    </xf>
    <xf numFmtId="0" fontId="0" fillId="3" borderId="0" xfId="0" applyFill="1"/>
    <xf numFmtId="0" fontId="3" fillId="0" borderId="15" xfId="0" applyFont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164" fontId="3" fillId="0" borderId="15" xfId="1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9" fontId="3" fillId="0" borderId="15" xfId="2" applyFont="1" applyBorder="1" applyAlignment="1">
      <alignment horizontal="right" vertical="center"/>
    </xf>
    <xf numFmtId="164" fontId="3" fillId="0" borderId="15" xfId="1" applyFont="1" applyBorder="1" applyAlignment="1">
      <alignment horizontal="right" vertical="center"/>
    </xf>
    <xf numFmtId="43" fontId="3" fillId="0" borderId="15" xfId="0" applyNumberFormat="1" applyFont="1" applyBorder="1" applyAlignment="1">
      <alignment horizontal="left" vertical="center"/>
    </xf>
    <xf numFmtId="2" fontId="3" fillId="0" borderId="15" xfId="0" applyNumberFormat="1" applyFont="1" applyBorder="1" applyAlignment="1">
      <alignment horizontal="right" vertical="center"/>
    </xf>
    <xf numFmtId="164" fontId="3" fillId="0" borderId="15" xfId="1" applyFont="1" applyBorder="1" applyAlignment="1">
      <alignment horizontal="left" vertical="center" indent="1"/>
    </xf>
    <xf numFmtId="164" fontId="3" fillId="0" borderId="0" xfId="1" applyFont="1" applyAlignment="1">
      <alignment horizontal="left" vertical="center"/>
    </xf>
    <xf numFmtId="166" fontId="3" fillId="0" borderId="12" xfId="1" applyNumberFormat="1" applyFont="1" applyFill="1" applyBorder="1" applyAlignment="1" applyProtection="1">
      <alignment horizontal="left" vertical="center"/>
      <protection hidden="1"/>
    </xf>
    <xf numFmtId="166" fontId="3" fillId="0" borderId="0" xfId="1" applyNumberFormat="1" applyFont="1" applyFill="1" applyBorder="1" applyAlignment="1" applyProtection="1">
      <alignment horizontal="left" vertical="center"/>
      <protection hidden="1"/>
    </xf>
    <xf numFmtId="166" fontId="3" fillId="0" borderId="13" xfId="1" applyNumberFormat="1" applyFont="1" applyFill="1" applyBorder="1" applyAlignment="1" applyProtection="1">
      <alignment horizontal="left" vertical="center"/>
      <protection hidden="1"/>
    </xf>
    <xf numFmtId="166" fontId="7" fillId="0" borderId="13" xfId="1" applyNumberFormat="1" applyFont="1" applyFill="1" applyBorder="1" applyAlignment="1" applyProtection="1">
      <alignment horizontal="left" vertical="center"/>
      <protection hidden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11" xfId="0" applyFont="1" applyFill="1" applyBorder="1" applyAlignment="1">
      <alignment horizontal="center" vertical="center" textRotation="90"/>
    </xf>
    <xf numFmtId="0" fontId="8" fillId="2" borderId="5" xfId="0" applyFont="1" applyFill="1" applyBorder="1" applyAlignment="1">
      <alignment horizontal="center" vertical="center" textRotation="90"/>
    </xf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29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Analysis!$C$35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44E-4645-A5F7-A40CAB1A8192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44E-4645-A5F7-A40CAB1A8192}"/>
              </c:ext>
            </c:extLst>
          </c:dPt>
          <c:val>
            <c:numRef>
              <c:f>Analysis!$D$35:$E$35</c:f>
              <c:numCache>
                <c:formatCode>0%</c:formatCode>
                <c:ptCount val="2"/>
                <c:pt idx="0">
                  <c:v>4.4999999999999998E-2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E-4645-A5F7-A40CAB1A8192}"/>
            </c:ext>
          </c:extLst>
        </c:ser>
        <c:ser>
          <c:idx val="0"/>
          <c:order val="1"/>
          <c:tx>
            <c:strRef>
              <c:f>Analysis!$C$35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4E-4645-A5F7-A40CAB1A819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4E-4645-A5F7-A40CAB1A8192}"/>
              </c:ext>
            </c:extLst>
          </c:dPt>
          <c:val>
            <c:numRef>
              <c:f>Analysis!$D$35:$E$35</c:f>
              <c:numCache>
                <c:formatCode>0%</c:formatCode>
                <c:ptCount val="2"/>
                <c:pt idx="0">
                  <c:v>4.4999999999999998E-2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4E-4645-A5F7-A40CAB1A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67567567567569"/>
          <c:y val="6.7901234567901231E-2"/>
          <c:w val="0.7567567567567568"/>
          <c:h val="0.86419753086419748"/>
        </c:manualLayout>
      </c:layout>
      <c:doughnutChart>
        <c:varyColors val="1"/>
        <c:ser>
          <c:idx val="1"/>
          <c:order val="0"/>
          <c:tx>
            <c:strRef>
              <c:f>Analysis!$C$35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0-4D31-B36C-D161568E27F7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30-4D31-B36C-D161568E27F7}"/>
              </c:ext>
            </c:extLst>
          </c:dPt>
          <c:val>
            <c:numRef>
              <c:f>Analysis!$D$35:$E$35</c:f>
              <c:numCache>
                <c:formatCode>0%</c:formatCode>
                <c:ptCount val="2"/>
                <c:pt idx="0">
                  <c:v>4.4999999999999998E-2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30-4D31-B36C-D161568E27F7}"/>
            </c:ext>
          </c:extLst>
        </c:ser>
        <c:ser>
          <c:idx val="0"/>
          <c:order val="1"/>
          <c:tx>
            <c:strRef>
              <c:f>Analysis!$C$36</c:f>
              <c:strCache>
                <c:ptCount val="1"/>
                <c:pt idx="0">
                  <c:v>Net Profit Margin Ratio(NPM)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F030-4D31-B36C-D161568E27F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F030-4D31-B36C-D161568E27F7}"/>
              </c:ext>
            </c:extLst>
          </c:dPt>
          <c:val>
            <c:numRef>
              <c:f>Analysis!$D$36:$E$36</c:f>
              <c:numCache>
                <c:formatCode>0%</c:formatCode>
                <c:ptCount val="2"/>
                <c:pt idx="0">
                  <c:v>0.25196946262145548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30-4D31-B36C-D161568E2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10526315789472"/>
          <c:y val="7.6433121019108277E-2"/>
          <c:w val="0.71052631578947367"/>
          <c:h val="0.85987261146496818"/>
        </c:manualLayout>
      </c:layout>
      <c:doughnutChart>
        <c:varyColors val="1"/>
        <c:ser>
          <c:idx val="1"/>
          <c:order val="0"/>
          <c:tx>
            <c:strRef>
              <c:f>Analysis!$C$37</c:f>
              <c:strCache>
                <c:ptCount val="1"/>
                <c:pt idx="0">
                  <c:v>ROA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29C-4AE0-8B75-4F4210C07C16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29C-4AE0-8B75-4F4210C07C16}"/>
              </c:ext>
            </c:extLst>
          </c:dPt>
          <c:val>
            <c:numRef>
              <c:f>Analysis!$D$37:$E$37</c:f>
              <c:numCache>
                <c:formatCode>0%</c:formatCode>
                <c:ptCount val="2"/>
                <c:pt idx="0">
                  <c:v>1.4999999999999999E-2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C-4AE0-8B75-4F4210C07C16}"/>
            </c:ext>
          </c:extLst>
        </c:ser>
        <c:ser>
          <c:idx val="0"/>
          <c:order val="1"/>
          <c:tx>
            <c:strRef>
              <c:f>Analysis!$C$37</c:f>
              <c:strCache>
                <c:ptCount val="1"/>
                <c:pt idx="0">
                  <c:v>ROA</c:v>
                </c:pt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329C-4AE0-8B75-4F4210C07C1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8-329C-4AE0-8B75-4F4210C07C16}"/>
              </c:ext>
            </c:extLst>
          </c:dPt>
          <c:val>
            <c:numRef>
              <c:f>Analysis!$D$37:$E$37</c:f>
              <c:numCache>
                <c:formatCode>0%</c:formatCode>
                <c:ptCount val="2"/>
                <c:pt idx="0">
                  <c:v>1.4999999999999999E-2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9C-4AE0-8B75-4F4210C0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8642144828639"/>
          <c:y val="8.8050314465408799E-2"/>
          <c:w val="0.75412800454930029"/>
          <c:h val="0.86163522012578619"/>
        </c:manualLayout>
      </c:layout>
      <c:doughnutChart>
        <c:varyColors val="1"/>
        <c:ser>
          <c:idx val="1"/>
          <c:order val="0"/>
          <c:tx>
            <c:strRef>
              <c:f>Analysis!$C$38</c:f>
              <c:strCache>
                <c:ptCount val="1"/>
                <c:pt idx="0">
                  <c:v>Quick Ratio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20F7-4BC4-9BDD-1C326B0958EE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20F7-4BC4-9BDD-1C326B0958EE}"/>
              </c:ext>
            </c:extLst>
          </c:dPt>
          <c:val>
            <c:numRef>
              <c:f>Analysis!$D$38:$E$38</c:f>
              <c:numCache>
                <c:formatCode>_(* #,##0.00_);_(* \(#,##0.00\);_(* "-"??_);_(@_)</c:formatCode>
                <c:ptCount val="2"/>
                <c:pt idx="0" formatCode="0.00">
                  <c:v>1.3420000000000001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F7-4BC4-9BDD-1C326B0958EE}"/>
            </c:ext>
          </c:extLst>
        </c:ser>
        <c:ser>
          <c:idx val="0"/>
          <c:order val="1"/>
          <c:tx>
            <c:strRef>
              <c:f>Analysis!$C$38</c:f>
              <c:strCache>
                <c:ptCount val="1"/>
                <c:pt idx="0">
                  <c:v>Quick Ratio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6-20F7-4BC4-9BDD-1C326B0958E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8-20F7-4BC4-9BDD-1C326B0958EE}"/>
              </c:ext>
            </c:extLst>
          </c:dPt>
          <c:val>
            <c:numRef>
              <c:f>Analysis!$D$38:$E$38</c:f>
              <c:numCache>
                <c:formatCode>_(* #,##0.00_);_(* \(#,##0.00\);_(* "-"??_);_(@_)</c:formatCode>
                <c:ptCount val="2"/>
                <c:pt idx="0" formatCode="0.00">
                  <c:v>1.3420000000000001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F7-4BC4-9BDD-1C326B09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Analysis!$G$39:$G$44</c:f>
              <c:strCache>
                <c:ptCount val="6"/>
                <c:pt idx="0">
                  <c:v>Income</c:v>
                </c:pt>
                <c:pt idx="1">
                  <c:v>COGS</c:v>
                </c:pt>
                <c:pt idx="2">
                  <c:v>Total OE</c:v>
                </c:pt>
                <c:pt idx="3">
                  <c:v>Tax</c:v>
                </c:pt>
                <c:pt idx="4">
                  <c:v>NPM</c:v>
                </c:pt>
                <c:pt idx="5">
                  <c:v>Total </c:v>
                </c:pt>
              </c:strCache>
            </c:strRef>
          </c:cat>
          <c:val>
            <c:numRef>
              <c:f>Analysis!$H$39:$H$44</c:f>
              <c:numCache>
                <c:formatCode>_(* #,##0.00_);_(* \(#,##0.00\);_(* "-"??_);_(@_)</c:formatCode>
                <c:ptCount val="6"/>
                <c:pt idx="0">
                  <c:v>7564500</c:v>
                </c:pt>
                <c:pt idx="1">
                  <c:v>2177120</c:v>
                </c:pt>
                <c:pt idx="2">
                  <c:v>5387380</c:v>
                </c:pt>
                <c:pt idx="3">
                  <c:v>3145000</c:v>
                </c:pt>
                <c:pt idx="4">
                  <c:v>5322120</c:v>
                </c:pt>
                <c:pt idx="5">
                  <c:v>23596120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C-477F-85A4-A0D905EA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82399"/>
        <c:axId val="1233900351"/>
      </c:radarChart>
      <c:catAx>
        <c:axId val="10244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33900351"/>
        <c:crosses val="autoZero"/>
        <c:auto val="1"/>
        <c:lblAlgn val="ctr"/>
        <c:lblOffset val="100"/>
        <c:noMultiLvlLbl val="0"/>
      </c:catAx>
      <c:valAx>
        <c:axId val="1233900351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02448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Analysis!$C$38</c:f>
              <c:strCache>
                <c:ptCount val="1"/>
                <c:pt idx="0">
                  <c:v>Quick Ratio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8-21DC-43A3-9230-A7C8F9D954B5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9-21DC-43A3-9230-A7C8F9D954B5}"/>
              </c:ext>
            </c:extLst>
          </c:dPt>
          <c:val>
            <c:numRef>
              <c:f>Analysis!$D$38:$E$38</c:f>
              <c:numCache>
                <c:formatCode>_(* #,##0.00_);_(* \(#,##0.00\);_(* "-"??_);_(@_)</c:formatCode>
                <c:ptCount val="2"/>
                <c:pt idx="0" formatCode="0.00">
                  <c:v>1.3420000000000001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DC-43A3-9230-A7C8F9D954B5}"/>
            </c:ext>
          </c:extLst>
        </c:ser>
        <c:ser>
          <c:idx val="0"/>
          <c:order val="1"/>
          <c:tx>
            <c:strRef>
              <c:f>Analysis!$C$38</c:f>
              <c:strCache>
                <c:ptCount val="1"/>
                <c:pt idx="0">
                  <c:v>Quick Ratio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21DC-43A3-9230-A7C8F9D954B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5-21DC-43A3-9230-A7C8F9D954B5}"/>
              </c:ext>
            </c:extLst>
          </c:dPt>
          <c:val>
            <c:numRef>
              <c:f>Analysis!$D$38:$E$38</c:f>
              <c:numCache>
                <c:formatCode>_(* #,##0.00_);_(* \(#,##0.00\);_(* "-"??_);_(@_)</c:formatCode>
                <c:ptCount val="2"/>
                <c:pt idx="0" formatCode="0.00">
                  <c:v>1.3420000000000001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DC-43A3-9230-A7C8F9D9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plotArea>
      <cx:plotAreaRegion>
        <cx:series layoutId="treemap" uniqueId="{E4C9B7D6-E398-439F-BE42-8F872E0082FF}">
          <cx:spPr>
            <a:ln>
              <a:noFill/>
            </a:ln>
          </cx:spPr>
          <cx:dataPt idx="0">
            <cx:spPr>
              <a:solidFill>
                <a:sysClr val="windowText" lastClr="000000"/>
              </a:solidFill>
            </cx:spPr>
          </cx:dataPt>
          <cx:dataPt idx="1">
            <cx:spPr>
              <a:solidFill>
                <a:srgbClr val="70AD47"/>
              </a:solidFill>
            </cx:spPr>
          </cx:dataPt>
          <cx:dataLabels pos="inEnd">
            <cx:numFmt formatCode="0.00,,&quot;Million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/>
                </a:pPr>
                <a:endParaRPr lang="en-US" sz="105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0">
              <cx:numFmt formatCode="0.00,,&quot;Million&quot;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50">
                      <a:solidFill>
                        <a:schemeClr val="accent6"/>
                      </a:solidFill>
                    </a:defRPr>
                  </a:pPr>
                  <a:r>
                    <a:rPr lang="en-US" sz="1050" b="1" i="0" u="none" strike="noStrike" baseline="0">
                      <a:solidFill>
                        <a:schemeClr val="accent6"/>
                      </a:solidFill>
                      <a:latin typeface="Calibri" panose="020F0502020204030204"/>
                    </a:rPr>
                    <a:t>Income
7.56Million</a:t>
                  </a:r>
                </a:p>
              </cx:txPr>
              <cx:visibility seriesName="0" categoryName="1" value="1"/>
              <cx:separator>
</cx:separator>
            </cx:dataLabel>
            <cx:dataLabel idx="1">
              <cx:numFmt formatCode="0.00,,&quot;Million&quot;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50" b="1">
                      <a:solidFill>
                        <a:sysClr val="windowText" lastClr="000000"/>
                      </a:solidFill>
                    </a:defRPr>
                  </a:pPr>
                  <a:r>
                    <a:rPr lang="en-US" sz="105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Expenses
3.15Million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A514BF64-4B0B-4966-8824-088887A60F16}">
          <cx:spPr>
            <a:solidFill>
              <a:schemeClr val="tx1"/>
            </a:solidFill>
          </cx:spPr>
          <cx:dataPt idx="5">
            <cx:spPr>
              <a:solidFill>
                <a:srgbClr val="70AD47"/>
              </a:solidFill>
            </cx:spPr>
          </cx:dataPt>
          <cx:dataLabels pos="outEnd">
            <cx:numFmt formatCode="0.00,,&quot;M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ysClr val="windowText" lastClr="000000"/>
                    </a:solidFill>
                  </a:defRPr>
                </a:pPr>
                <a:endParaRPr lang="en-US" sz="10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/>
            </a:pPr>
            <a:endPara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Analysis!$D$26" fmlaRange="Analysis!$K$26:$K$37" sel="8" val="4"/>
</file>

<file path=xl/ctrlProps/ctrlProp2.xml><?xml version="1.0" encoding="utf-8"?>
<formControlPr xmlns="http://schemas.microsoft.com/office/spreadsheetml/2009/9/main" objectType="Drop" dropStyle="combo" dx="22" fmlaLink="$D$26" fmlaRange="$K$26:$K$37" sel="8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ver Page'!A1"/><Relationship Id="rId7" Type="http://schemas.openxmlformats.org/officeDocument/2006/relationships/hyperlink" Target="#Dashboard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'Detailed Report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Cover Page'!A1"/><Relationship Id="rId13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hyperlink" Target="#Dashboard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openxmlformats.org/officeDocument/2006/relationships/image" Target="../media/image5.png"/><Relationship Id="rId5" Type="http://schemas.microsoft.com/office/2014/relationships/chartEx" Target="../charts/chartEx1.xml"/><Relationship Id="rId10" Type="http://schemas.openxmlformats.org/officeDocument/2006/relationships/hyperlink" Target="#'Detailed Report'!A1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Detailed Report'!A1"/><Relationship Id="rId2" Type="http://schemas.openxmlformats.org/officeDocument/2006/relationships/image" Target="../media/image2.png"/><Relationship Id="rId1" Type="http://schemas.openxmlformats.org/officeDocument/2006/relationships/hyperlink" Target="#'Cover Page'!A1"/><Relationship Id="rId6" Type="http://schemas.openxmlformats.org/officeDocument/2006/relationships/image" Target="../media/image4.png"/><Relationship Id="rId5" Type="http://schemas.openxmlformats.org/officeDocument/2006/relationships/hyperlink" Target="#Dashboard!A1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15875</xdr:rowOff>
    </xdr:from>
    <xdr:to>
      <xdr:col>22</xdr:col>
      <xdr:colOff>492125</xdr:colOff>
      <xdr:row>31</xdr:row>
      <xdr:rowOff>26936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15875"/>
          <a:ext cx="13700125" cy="5916561"/>
        </a:xfrm>
        <a:prstGeom prst="rect">
          <a:avLst/>
        </a:prstGeom>
      </xdr:spPr>
    </xdr:pic>
    <xdr:clientData/>
  </xdr:twoCellAnchor>
  <xdr:twoCellAnchor>
    <xdr:from>
      <xdr:col>5</xdr:col>
      <xdr:colOff>241300</xdr:colOff>
      <xdr:row>21</xdr:row>
      <xdr:rowOff>107950</xdr:rowOff>
    </xdr:from>
    <xdr:to>
      <xdr:col>16</xdr:col>
      <xdr:colOff>79375</xdr:colOff>
      <xdr:row>28</xdr:row>
      <xdr:rowOff>12700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257550" y="4108450"/>
          <a:ext cx="6473825" cy="1238250"/>
        </a:xfrm>
        <a:prstGeom prst="roundRect">
          <a:avLst>
            <a:gd name="adj" fmla="val 4615"/>
          </a:avLst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H" sz="1100"/>
        </a:p>
      </xdr:txBody>
    </xdr:sp>
    <xdr:clientData/>
  </xdr:twoCellAnchor>
  <xdr:twoCellAnchor>
    <xdr:from>
      <xdr:col>5</xdr:col>
      <xdr:colOff>428625</xdr:colOff>
      <xdr:row>22</xdr:row>
      <xdr:rowOff>142875</xdr:rowOff>
    </xdr:from>
    <xdr:to>
      <xdr:col>7</xdr:col>
      <xdr:colOff>407460</xdr:colOff>
      <xdr:row>27</xdr:row>
      <xdr:rowOff>79374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3476625" y="4333875"/>
          <a:ext cx="1198035" cy="888999"/>
          <a:chOff x="296969" y="848502"/>
          <a:chExt cx="927100" cy="1039400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400000">
            <a:off x="247650" y="943753"/>
            <a:ext cx="840602" cy="650099"/>
          </a:xfrm>
          <a:prstGeom prst="rect">
            <a:avLst/>
          </a:prstGeom>
        </xdr:spPr>
      </xdr:pic>
      <xdr:sp macro="" textlink="">
        <xdr:nvSpPr>
          <xdr:cNvPr id="38" name="TextBox 3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296969" y="1524978"/>
            <a:ext cx="927100" cy="362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/>
              <a:t>Cover Page</a:t>
            </a:r>
            <a:endParaRPr lang="en-GH" sz="1200" b="1"/>
          </a:p>
        </xdr:txBody>
      </xdr:sp>
    </xdr:grpSp>
    <xdr:clientData/>
  </xdr:twoCellAnchor>
  <xdr:twoCellAnchor>
    <xdr:from>
      <xdr:col>14</xdr:col>
      <xdr:colOff>113242</xdr:colOff>
      <xdr:row>23</xdr:row>
      <xdr:rowOff>13757</xdr:rowOff>
    </xdr:from>
    <xdr:to>
      <xdr:col>16</xdr:col>
      <xdr:colOff>121709</xdr:colOff>
      <xdr:row>28</xdr:row>
      <xdr:rowOff>13756</xdr:rowOff>
    </xdr:to>
    <xdr:grpSp>
      <xdr:nvGrpSpPr>
        <xdr:cNvPr id="39" name="Group 3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8647642" y="4395257"/>
          <a:ext cx="1227667" cy="952499"/>
          <a:chOff x="148239" y="2572593"/>
          <a:chExt cx="990600" cy="953647"/>
        </a:xfrm>
      </xdr:grpSpPr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00" y="2572593"/>
            <a:ext cx="636253" cy="627807"/>
          </a:xfrm>
          <a:prstGeom prst="rect">
            <a:avLst/>
          </a:prstGeom>
        </xdr:spPr>
      </xdr:pic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148239" y="3043640"/>
            <a:ext cx="990600" cy="482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/>
              <a:t>Detailed</a:t>
            </a:r>
            <a:r>
              <a:rPr lang="en-GB" sz="1200" b="1" baseline="0"/>
              <a:t> Report</a:t>
            </a:r>
            <a:endParaRPr lang="en-GH" sz="1200" b="1"/>
          </a:p>
        </xdr:txBody>
      </xdr:sp>
    </xdr:grpSp>
    <xdr:clientData/>
  </xdr:twoCellAnchor>
  <xdr:twoCellAnchor>
    <xdr:from>
      <xdr:col>10</xdr:col>
      <xdr:colOff>86507</xdr:colOff>
      <xdr:row>22</xdr:row>
      <xdr:rowOff>89673</xdr:rowOff>
    </xdr:from>
    <xdr:to>
      <xdr:col>11</xdr:col>
      <xdr:colOff>381001</xdr:colOff>
      <xdr:row>27</xdr:row>
      <xdr:rowOff>34924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6182507" y="4280673"/>
          <a:ext cx="904094" cy="897751"/>
          <a:chOff x="266701" y="3983001"/>
          <a:chExt cx="761437" cy="897751"/>
        </a:xfrm>
      </xdr:grpSpPr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701" y="3983001"/>
            <a:ext cx="741400" cy="741400"/>
          </a:xfrm>
          <a:prstGeom prst="rect">
            <a:avLst/>
          </a:prstGeom>
        </xdr:spPr>
      </xdr:pic>
      <xdr:sp macro="" textlink="">
        <xdr:nvSpPr>
          <xdr:cNvPr id="44" name="TextBox 4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/>
        </xdr:nvSpPr>
        <xdr:spPr>
          <a:xfrm>
            <a:off x="270501" y="4588933"/>
            <a:ext cx="757637" cy="2918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/>
              <a:t>Dashboard</a:t>
            </a:r>
            <a:endParaRPr lang="en-GH" sz="12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3174</xdr:rowOff>
    </xdr:from>
    <xdr:to>
      <xdr:col>25</xdr:col>
      <xdr:colOff>228599</xdr:colOff>
      <xdr:row>30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17548" y="193674"/>
          <a:ext cx="13773151" cy="5343526"/>
        </a:xfrm>
        <a:prstGeom prst="roundRect">
          <a:avLst>
            <a:gd name="adj" fmla="val 2311"/>
          </a:avLst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</a:t>
          </a:r>
          <a:endParaRPr lang="en-GH" sz="1100"/>
        </a:p>
      </xdr:txBody>
    </xdr:sp>
    <xdr:clientData/>
  </xdr:twoCellAnchor>
  <xdr:twoCellAnchor>
    <xdr:from>
      <xdr:col>1</xdr:col>
      <xdr:colOff>38101</xdr:colOff>
      <xdr:row>4</xdr:row>
      <xdr:rowOff>88900</xdr:rowOff>
    </xdr:from>
    <xdr:to>
      <xdr:col>3</xdr:col>
      <xdr:colOff>317501</xdr:colOff>
      <xdr:row>27</xdr:row>
      <xdr:rowOff>127000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5101" y="850900"/>
          <a:ext cx="1003300" cy="4419600"/>
        </a:xfrm>
        <a:prstGeom prst="roundRect">
          <a:avLst>
            <a:gd name="adj" fmla="val 24533"/>
          </a:avLst>
        </a:prstGeom>
        <a:solidFill>
          <a:schemeClr val="accent6"/>
        </a:solidFill>
        <a:ln>
          <a:solidFill>
            <a:schemeClr val="bg1">
              <a:lumMod val="6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H" sz="1100"/>
        </a:p>
      </xdr:txBody>
    </xdr:sp>
    <xdr:clientData/>
  </xdr:twoCellAnchor>
  <xdr:twoCellAnchor>
    <xdr:from>
      <xdr:col>19</xdr:col>
      <xdr:colOff>482600</xdr:colOff>
      <xdr:row>2</xdr:row>
      <xdr:rowOff>38100</xdr:rowOff>
    </xdr:from>
    <xdr:to>
      <xdr:col>25</xdr:col>
      <xdr:colOff>215900</xdr:colOff>
      <xdr:row>29</xdr:row>
      <xdr:rowOff>38100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087100" y="228600"/>
          <a:ext cx="3390900" cy="5143500"/>
        </a:xfrm>
        <a:prstGeom prst="roundRect">
          <a:avLst>
            <a:gd name="adj" fmla="val 1726"/>
          </a:avLst>
        </a:prstGeom>
        <a:solidFill>
          <a:schemeClr val="accent6"/>
        </a:solidFill>
        <a:ln>
          <a:solidFill>
            <a:schemeClr val="bg1">
              <a:lumMod val="65000"/>
            </a:schemeClr>
          </a:solidFill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/>
            <a:t>  </a:t>
          </a:r>
          <a:endParaRPr lang="en-GH" sz="1400" b="1"/>
        </a:p>
      </xdr:txBody>
    </xdr:sp>
    <xdr:clientData/>
  </xdr:twoCellAnchor>
  <xdr:twoCellAnchor>
    <xdr:from>
      <xdr:col>3</xdr:col>
      <xdr:colOff>444500</xdr:colOff>
      <xdr:row>2</xdr:row>
      <xdr:rowOff>63500</xdr:rowOff>
    </xdr:from>
    <xdr:to>
      <xdr:col>7</xdr:col>
      <xdr:colOff>330200</xdr:colOff>
      <xdr:row>12</xdr:row>
      <xdr:rowOff>177800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295400" y="444500"/>
          <a:ext cx="2324100" cy="2019300"/>
          <a:chOff x="2260600" y="596900"/>
          <a:chExt cx="2324100" cy="201930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2260600" y="609600"/>
            <a:ext cx="2324100" cy="1981200"/>
          </a:xfrm>
          <a:prstGeom prst="roundRect">
            <a:avLst>
              <a:gd name="adj" fmla="val 3205"/>
            </a:avLst>
          </a:prstGeom>
          <a:gradFill>
            <a:gsLst>
              <a:gs pos="0">
                <a:schemeClr val="bg1">
                  <a:lumMod val="85000"/>
                </a:schemeClr>
              </a:gs>
              <a:gs pos="52000">
                <a:schemeClr val="bg1"/>
              </a:gs>
              <a:gs pos="99000">
                <a:schemeClr val="bg1">
                  <a:lumMod val="85000"/>
                </a:schemeClr>
              </a:gs>
            </a:gsLst>
            <a:lin ang="5400000" scaled="1"/>
          </a:gradFill>
          <a:ln>
            <a:solidFill>
              <a:schemeClr val="bg1">
                <a:lumMod val="85000"/>
              </a:schemeClr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2286000" y="596900"/>
            <a:ext cx="127000" cy="2019300"/>
          </a:xfrm>
          <a:prstGeom prst="roundRect">
            <a:avLst/>
          </a:prstGeom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</xdr:grpSp>
    <xdr:clientData/>
  </xdr:twoCellAnchor>
  <xdr:twoCellAnchor>
    <xdr:from>
      <xdr:col>7</xdr:col>
      <xdr:colOff>495300</xdr:colOff>
      <xdr:row>2</xdr:row>
      <xdr:rowOff>63500</xdr:rowOff>
    </xdr:from>
    <xdr:to>
      <xdr:col>11</xdr:col>
      <xdr:colOff>381000</xdr:colOff>
      <xdr:row>12</xdr:row>
      <xdr:rowOff>177800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784600" y="444500"/>
          <a:ext cx="2324100" cy="2019300"/>
          <a:chOff x="2260600" y="596900"/>
          <a:chExt cx="2324100" cy="2019300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260600" y="609600"/>
            <a:ext cx="2324100" cy="1981200"/>
          </a:xfrm>
          <a:prstGeom prst="roundRect">
            <a:avLst>
              <a:gd name="adj" fmla="val 3205"/>
            </a:avLst>
          </a:prstGeom>
          <a:gradFill>
            <a:gsLst>
              <a:gs pos="0">
                <a:schemeClr val="bg1">
                  <a:lumMod val="85000"/>
                </a:schemeClr>
              </a:gs>
              <a:gs pos="52000">
                <a:schemeClr val="bg1"/>
              </a:gs>
              <a:gs pos="99000">
                <a:schemeClr val="bg1">
                  <a:lumMod val="85000"/>
                </a:schemeClr>
              </a:gs>
            </a:gsLst>
            <a:lin ang="5400000" scaled="1"/>
          </a:gradFill>
          <a:ln>
            <a:solidFill>
              <a:schemeClr val="bg1">
                <a:lumMod val="85000"/>
              </a:schemeClr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2286000" y="596900"/>
            <a:ext cx="127000" cy="2019300"/>
          </a:xfrm>
          <a:prstGeom prst="roundRect">
            <a:avLst/>
          </a:prstGeom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</xdr:grpSp>
    <xdr:clientData/>
  </xdr:twoCellAnchor>
  <xdr:twoCellAnchor>
    <xdr:from>
      <xdr:col>11</xdr:col>
      <xdr:colOff>495300</xdr:colOff>
      <xdr:row>2</xdr:row>
      <xdr:rowOff>63500</xdr:rowOff>
    </xdr:from>
    <xdr:to>
      <xdr:col>15</xdr:col>
      <xdr:colOff>381000</xdr:colOff>
      <xdr:row>12</xdr:row>
      <xdr:rowOff>177800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6223000" y="444500"/>
          <a:ext cx="2324100" cy="2019300"/>
          <a:chOff x="2260600" y="596900"/>
          <a:chExt cx="2324100" cy="201930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2260600" y="609600"/>
            <a:ext cx="2324100" cy="1981200"/>
          </a:xfrm>
          <a:prstGeom prst="roundRect">
            <a:avLst>
              <a:gd name="adj" fmla="val 3205"/>
            </a:avLst>
          </a:prstGeom>
          <a:gradFill>
            <a:gsLst>
              <a:gs pos="0">
                <a:schemeClr val="bg1">
                  <a:lumMod val="85000"/>
                </a:schemeClr>
              </a:gs>
              <a:gs pos="52000">
                <a:schemeClr val="bg1"/>
              </a:gs>
              <a:gs pos="99000">
                <a:schemeClr val="bg1">
                  <a:lumMod val="85000"/>
                </a:schemeClr>
              </a:gs>
            </a:gsLst>
            <a:lin ang="5400000" scaled="1"/>
          </a:gradFill>
          <a:ln>
            <a:solidFill>
              <a:schemeClr val="bg1">
                <a:lumMod val="85000"/>
              </a:schemeClr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2286000" y="596900"/>
            <a:ext cx="127000" cy="2019300"/>
          </a:xfrm>
          <a:prstGeom prst="roundRect">
            <a:avLst/>
          </a:prstGeom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</xdr:grpSp>
    <xdr:clientData/>
  </xdr:twoCellAnchor>
  <xdr:twoCellAnchor>
    <xdr:from>
      <xdr:col>15</xdr:col>
      <xdr:colOff>533400</xdr:colOff>
      <xdr:row>2</xdr:row>
      <xdr:rowOff>63500</xdr:rowOff>
    </xdr:from>
    <xdr:to>
      <xdr:col>19</xdr:col>
      <xdr:colOff>419100</xdr:colOff>
      <xdr:row>12</xdr:row>
      <xdr:rowOff>177800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8699500" y="444500"/>
          <a:ext cx="2324100" cy="2019300"/>
          <a:chOff x="2260600" y="596900"/>
          <a:chExt cx="2324100" cy="2019300"/>
        </a:xfrm>
      </xdr:grpSpPr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2260600" y="609600"/>
            <a:ext cx="2324100" cy="1981200"/>
          </a:xfrm>
          <a:prstGeom prst="roundRect">
            <a:avLst>
              <a:gd name="adj" fmla="val 3205"/>
            </a:avLst>
          </a:prstGeom>
          <a:gradFill>
            <a:gsLst>
              <a:gs pos="0">
                <a:schemeClr val="bg1">
                  <a:lumMod val="85000"/>
                </a:schemeClr>
              </a:gs>
              <a:gs pos="52000">
                <a:schemeClr val="bg1"/>
              </a:gs>
              <a:gs pos="99000">
                <a:schemeClr val="bg1">
                  <a:lumMod val="85000"/>
                </a:schemeClr>
              </a:gs>
            </a:gsLst>
            <a:lin ang="5400000" scaled="1"/>
          </a:gradFill>
          <a:ln>
            <a:solidFill>
              <a:schemeClr val="bg1">
                <a:lumMod val="85000"/>
              </a:schemeClr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2286000" y="596900"/>
            <a:ext cx="127000" cy="2019300"/>
          </a:xfrm>
          <a:prstGeom prst="roundRect">
            <a:avLst/>
          </a:prstGeom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</xdr:grpSp>
    <xdr:clientData/>
  </xdr:twoCellAnchor>
  <xdr:twoCellAnchor>
    <xdr:from>
      <xdr:col>9</xdr:col>
      <xdr:colOff>558800</xdr:colOff>
      <xdr:row>13</xdr:row>
      <xdr:rowOff>76200</xdr:rowOff>
    </xdr:from>
    <xdr:to>
      <xdr:col>19</xdr:col>
      <xdr:colOff>406400</xdr:colOff>
      <xdr:row>29</xdr:row>
      <xdr:rowOff>76200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5067300" y="2552700"/>
          <a:ext cx="5943600" cy="3048000"/>
          <a:chOff x="2260600" y="596900"/>
          <a:chExt cx="2324100" cy="2019300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2260600" y="609600"/>
            <a:ext cx="2324100" cy="1981200"/>
          </a:xfrm>
          <a:prstGeom prst="roundRect">
            <a:avLst>
              <a:gd name="adj" fmla="val 3205"/>
            </a:avLst>
          </a:prstGeom>
          <a:gradFill>
            <a:gsLst>
              <a:gs pos="0">
                <a:schemeClr val="bg1">
                  <a:lumMod val="85000"/>
                </a:schemeClr>
              </a:gs>
              <a:gs pos="52000">
                <a:schemeClr val="bg1"/>
              </a:gs>
              <a:gs pos="99000">
                <a:schemeClr val="bg1">
                  <a:lumMod val="85000"/>
                </a:schemeClr>
              </a:gs>
            </a:gsLst>
            <a:lin ang="5400000" scaled="1"/>
          </a:gradFill>
          <a:ln>
            <a:solidFill>
              <a:schemeClr val="bg1">
                <a:lumMod val="85000"/>
              </a:schemeClr>
            </a:solidFill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2286000" y="596900"/>
            <a:ext cx="127000" cy="2019300"/>
          </a:xfrm>
          <a:prstGeom prst="roundRect">
            <a:avLst/>
          </a:prstGeom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H" sz="1100"/>
          </a:p>
        </xdr:txBody>
      </xdr:sp>
    </xdr:grpSp>
    <xdr:clientData/>
  </xdr:twoCellAnchor>
  <xdr:twoCellAnchor>
    <xdr:from>
      <xdr:col>3</xdr:col>
      <xdr:colOff>444500</xdr:colOff>
      <xdr:row>2</xdr:row>
      <xdr:rowOff>63500</xdr:rowOff>
    </xdr:from>
    <xdr:to>
      <xdr:col>7</xdr:col>
      <xdr:colOff>313268</xdr:colOff>
      <xdr:row>13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8</xdr:row>
      <xdr:rowOff>165100</xdr:rowOff>
    </xdr:from>
    <xdr:to>
      <xdr:col>6</xdr:col>
      <xdr:colOff>177800</xdr:colOff>
      <xdr:row>11</xdr:row>
      <xdr:rowOff>88900</xdr:rowOff>
    </xdr:to>
    <xdr:sp macro="" textlink="Analysis!C35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2387600" y="1498600"/>
          <a:ext cx="9652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B04F39D-0478-440F-BB91-6F6B127D13E9}" type="TxLink">
            <a:rPr lang="en-US" sz="105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ROI</a:t>
          </a:fld>
          <a:endParaRPr lang="en-GH" sz="105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355600</xdr:colOff>
      <xdr:row>5</xdr:row>
      <xdr:rowOff>114300</xdr:rowOff>
    </xdr:from>
    <xdr:to>
      <xdr:col>6</xdr:col>
      <xdr:colOff>88900</xdr:colOff>
      <xdr:row>8</xdr:row>
      <xdr:rowOff>114300</xdr:rowOff>
    </xdr:to>
    <xdr:sp macro="" textlink="Analysis!D35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2311400" y="876300"/>
          <a:ext cx="9525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524A98E-1C38-4BDC-956F-D1A693E7F979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5%</a:t>
          </a:fld>
          <a:endParaRPr lang="en-GH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495300</xdr:colOff>
      <xdr:row>2</xdr:row>
      <xdr:rowOff>63500</xdr:rowOff>
    </xdr:from>
    <xdr:to>
      <xdr:col>11</xdr:col>
      <xdr:colOff>406400</xdr:colOff>
      <xdr:row>13</xdr:row>
      <xdr:rowOff>25400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5</xdr:row>
      <xdr:rowOff>114300</xdr:rowOff>
    </xdr:from>
    <xdr:to>
      <xdr:col>10</xdr:col>
      <xdr:colOff>419100</xdr:colOff>
      <xdr:row>8</xdr:row>
      <xdr:rowOff>101600</xdr:rowOff>
    </xdr:to>
    <xdr:sp macro="" textlink="Analysis!D3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4394200" y="1066800"/>
          <a:ext cx="114300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12530FD-391E-419C-8C48-F8B60CAD8033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25%</a:t>
          </a:fld>
          <a:endParaRPr lang="en-GH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533400</xdr:colOff>
      <xdr:row>8</xdr:row>
      <xdr:rowOff>165100</xdr:rowOff>
    </xdr:from>
    <xdr:to>
      <xdr:col>10</xdr:col>
      <xdr:colOff>520700</xdr:colOff>
      <xdr:row>11</xdr:row>
      <xdr:rowOff>88900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4927600" y="1498600"/>
          <a:ext cx="12065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05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t>NPM</a:t>
          </a:r>
        </a:p>
      </xdr:txBody>
    </xdr:sp>
    <xdr:clientData/>
  </xdr:twoCellAnchor>
  <xdr:twoCellAnchor>
    <xdr:from>
      <xdr:col>11</xdr:col>
      <xdr:colOff>495300</xdr:colOff>
      <xdr:row>2</xdr:row>
      <xdr:rowOff>63500</xdr:rowOff>
    </xdr:from>
    <xdr:to>
      <xdr:col>15</xdr:col>
      <xdr:colOff>469900</xdr:colOff>
      <xdr:row>12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533400</xdr:colOff>
      <xdr:row>8</xdr:row>
      <xdr:rowOff>165100</xdr:rowOff>
    </xdr:from>
    <xdr:to>
      <xdr:col>14</xdr:col>
      <xdr:colOff>520700</xdr:colOff>
      <xdr:row>11</xdr:row>
      <xdr:rowOff>88900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7366000" y="1498600"/>
          <a:ext cx="12065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05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t>ROA</a:t>
          </a:r>
        </a:p>
      </xdr:txBody>
    </xdr:sp>
    <xdr:clientData/>
  </xdr:twoCellAnchor>
  <xdr:twoCellAnchor>
    <xdr:from>
      <xdr:col>13</xdr:col>
      <xdr:colOff>76200</xdr:colOff>
      <xdr:row>5</xdr:row>
      <xdr:rowOff>114300</xdr:rowOff>
    </xdr:from>
    <xdr:to>
      <xdr:col>14</xdr:col>
      <xdr:colOff>431800</xdr:colOff>
      <xdr:row>8</xdr:row>
      <xdr:rowOff>38100</xdr:rowOff>
    </xdr:to>
    <xdr:sp macro="" textlink="Analysis!D37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7518400" y="876300"/>
          <a:ext cx="9652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C0D9A64F-8959-41B9-A6D8-5F3A5016C2D7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2%</a:t>
          </a:fld>
          <a:endParaRPr lang="en-GH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482600</xdr:colOff>
      <xdr:row>2</xdr:row>
      <xdr:rowOff>63500</xdr:rowOff>
    </xdr:from>
    <xdr:to>
      <xdr:col>19</xdr:col>
      <xdr:colOff>351368</xdr:colOff>
      <xdr:row>12</xdr:row>
      <xdr:rowOff>177800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482600</xdr:colOff>
      <xdr:row>5</xdr:row>
      <xdr:rowOff>114300</xdr:rowOff>
    </xdr:from>
    <xdr:to>
      <xdr:col>18</xdr:col>
      <xdr:colOff>457200</xdr:colOff>
      <xdr:row>8</xdr:row>
      <xdr:rowOff>165100</xdr:rowOff>
    </xdr:to>
    <xdr:sp macro="" textlink="Analysis!D38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9753600" y="876300"/>
          <a:ext cx="11938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9505BF7-0A6B-41D5-80E3-7DBE36245489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1.34</a:t>
          </a:fld>
          <a:endParaRPr lang="en-GH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76200</xdr:colOff>
      <xdr:row>8</xdr:row>
      <xdr:rowOff>165100</xdr:rowOff>
    </xdr:from>
    <xdr:to>
      <xdr:col>19</xdr:col>
      <xdr:colOff>406400</xdr:colOff>
      <xdr:row>11</xdr:row>
      <xdr:rowOff>88900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9347200" y="1498600"/>
          <a:ext cx="21590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05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t>QUICK</a:t>
          </a:r>
          <a:r>
            <a:rPr lang="en-US" sz="105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t> RATIO</a:t>
          </a:r>
          <a:endParaRPr lang="en-US" sz="105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431800</xdr:colOff>
      <xdr:row>13</xdr:row>
      <xdr:rowOff>25401</xdr:rowOff>
    </xdr:from>
    <xdr:to>
      <xdr:col>9</xdr:col>
      <xdr:colOff>520700</xdr:colOff>
      <xdr:row>29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525" y="2501901"/>
              <a:ext cx="3746500" cy="3086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393700</xdr:colOff>
      <xdr:row>13</xdr:row>
      <xdr:rowOff>101600</xdr:rowOff>
    </xdr:from>
    <xdr:to>
      <xdr:col>19</xdr:col>
      <xdr:colOff>292100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1" name="Chart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8625" y="2578100"/>
              <a:ext cx="53848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419100</xdr:colOff>
      <xdr:row>4</xdr:row>
      <xdr:rowOff>76200</xdr:rowOff>
    </xdr:from>
    <xdr:to>
      <xdr:col>26</xdr:col>
      <xdr:colOff>114300</xdr:colOff>
      <xdr:row>20</xdr:row>
      <xdr:rowOff>50800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571500</xdr:colOff>
      <xdr:row>20</xdr:row>
      <xdr:rowOff>165100</xdr:rowOff>
    </xdr:from>
    <xdr:to>
      <xdr:col>22</xdr:col>
      <xdr:colOff>177800</xdr:colOff>
      <xdr:row>23</xdr:row>
      <xdr:rowOff>152400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1176000" y="3784600"/>
          <a:ext cx="143510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/>
            <a:t>Income</a:t>
          </a:r>
          <a:r>
            <a:rPr lang="en-GB" sz="1200" b="1" baseline="0"/>
            <a:t> Achieved VS     Target	  </a:t>
          </a:r>
          <a:endParaRPr lang="en-GH" sz="1200" b="1"/>
        </a:p>
      </xdr:txBody>
    </xdr:sp>
    <xdr:clientData/>
  </xdr:twoCellAnchor>
  <xdr:twoCellAnchor>
    <xdr:from>
      <xdr:col>22</xdr:col>
      <xdr:colOff>393700</xdr:colOff>
      <xdr:row>20</xdr:row>
      <xdr:rowOff>165100</xdr:rowOff>
    </xdr:from>
    <xdr:to>
      <xdr:col>25</xdr:col>
      <xdr:colOff>25400</xdr:colOff>
      <xdr:row>23</xdr:row>
      <xdr:rowOff>139700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12827000" y="3784600"/>
          <a:ext cx="1460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/>
            <a:t>Expenses Reached Vs Budget</a:t>
          </a:r>
          <a:endParaRPr lang="en-GH" sz="1200" b="1"/>
        </a:p>
      </xdr:txBody>
    </xdr:sp>
    <xdr:clientData/>
  </xdr:twoCellAnchor>
  <xdr:twoCellAnchor>
    <xdr:from>
      <xdr:col>22</xdr:col>
      <xdr:colOff>304800</xdr:colOff>
      <xdr:row>20</xdr:row>
      <xdr:rowOff>139700</xdr:rowOff>
    </xdr:from>
    <xdr:to>
      <xdr:col>22</xdr:col>
      <xdr:colOff>304800</xdr:colOff>
      <xdr:row>27</xdr:row>
      <xdr:rowOff>50800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12738100" y="3759200"/>
          <a:ext cx="0" cy="1244600"/>
        </a:xfrm>
        <a:prstGeom prst="line">
          <a:avLst/>
        </a:prstGeom>
        <a:ln w="28575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24</xdr:row>
      <xdr:rowOff>127000</xdr:rowOff>
    </xdr:from>
    <xdr:to>
      <xdr:col>22</xdr:col>
      <xdr:colOff>152400</xdr:colOff>
      <xdr:row>27</xdr:row>
      <xdr:rowOff>114300</xdr:rowOff>
    </xdr:to>
    <xdr:sp macro="" textlink="Analysis!D42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11214100" y="4508500"/>
          <a:ext cx="137160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5D27C3E-80DB-4C10-83F4-ADB530553514}" type="TxLink">
            <a:rPr lang="en-US" sz="32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84%</a:t>
          </a:fld>
          <a:endParaRPr lang="en-GH" sz="320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495300</xdr:colOff>
      <xdr:row>24</xdr:row>
      <xdr:rowOff>127000</xdr:rowOff>
    </xdr:from>
    <xdr:to>
      <xdr:col>25</xdr:col>
      <xdr:colOff>0</xdr:colOff>
      <xdr:row>27</xdr:row>
      <xdr:rowOff>101600</xdr:rowOff>
    </xdr:to>
    <xdr:sp macro="" textlink="Analysis!D44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12928600" y="4508500"/>
          <a:ext cx="1333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4102575-EF85-4888-92EF-4862E9386054}" type="TxLink">
            <a:rPr lang="en-US" sz="36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88%</a:t>
          </a:fld>
          <a:endParaRPr lang="en-GH" sz="360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590550</xdr:colOff>
          <xdr:row>2</xdr:row>
          <xdr:rowOff>142875</xdr:rowOff>
        </xdr:from>
        <xdr:to>
          <xdr:col>25</xdr:col>
          <xdr:colOff>38100</xdr:colOff>
          <xdr:row>3</xdr:row>
          <xdr:rowOff>152400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63500</xdr:colOff>
      <xdr:row>4</xdr:row>
      <xdr:rowOff>86502</xdr:rowOff>
    </xdr:from>
    <xdr:to>
      <xdr:col>3</xdr:col>
      <xdr:colOff>266700</xdr:colOff>
      <xdr:row>9</xdr:row>
      <xdr:rowOff>139700</xdr:rowOff>
    </xdr:to>
    <xdr:grpSp>
      <xdr:nvGrpSpPr>
        <xdr:cNvPr id="3089" name="Group 308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GrpSpPr/>
      </xdr:nvGrpSpPr>
      <xdr:grpSpPr>
        <a:xfrm>
          <a:off x="190500" y="848502"/>
          <a:ext cx="927100" cy="1005698"/>
          <a:chOff x="190500" y="848502"/>
          <a:chExt cx="927100" cy="1005698"/>
        </a:xfrm>
      </xdr:grpSpPr>
      <xdr:pic>
        <xdr:nvPicPr>
          <xdr:cNvPr id="3083" name="Picture 3082">
            <a:extLst>
              <a:ext uri="{FF2B5EF4-FFF2-40B4-BE49-F238E27FC236}">
                <a16:creationId xmlns:a16="http://schemas.microsoft.com/office/drawing/2014/main" id="{00000000-0008-0000-0100-00000B0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400000">
            <a:off x="247650" y="943753"/>
            <a:ext cx="840602" cy="650099"/>
          </a:xfrm>
          <a:prstGeom prst="rect">
            <a:avLst/>
          </a:prstGeom>
        </xdr:spPr>
      </xdr:pic>
      <xdr:sp macro="" textlink="">
        <xdr:nvSpPr>
          <xdr:cNvPr id="3088" name="TextBox 3087">
            <a:extLst>
              <a:ext uri="{FF2B5EF4-FFF2-40B4-BE49-F238E27FC236}">
                <a16:creationId xmlns:a16="http://schemas.microsoft.com/office/drawing/2014/main" id="{00000000-0008-0000-0100-0000100C0000}"/>
              </a:ext>
            </a:extLst>
          </xdr:cNvPr>
          <xdr:cNvSpPr txBox="1"/>
        </xdr:nvSpPr>
        <xdr:spPr>
          <a:xfrm>
            <a:off x="190500" y="1562100"/>
            <a:ext cx="9271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/>
              <a:t>Cover Page</a:t>
            </a:r>
            <a:endParaRPr lang="en-GH" sz="1200" b="1"/>
          </a:p>
        </xdr:txBody>
      </xdr:sp>
    </xdr:grpSp>
    <xdr:clientData/>
  </xdr:twoCellAnchor>
  <xdr:twoCellAnchor>
    <xdr:from>
      <xdr:col>1</xdr:col>
      <xdr:colOff>12700</xdr:colOff>
      <xdr:row>13</xdr:row>
      <xdr:rowOff>96093</xdr:rowOff>
    </xdr:from>
    <xdr:to>
      <xdr:col>3</xdr:col>
      <xdr:colOff>279400</xdr:colOff>
      <xdr:row>19</xdr:row>
      <xdr:rowOff>12700</xdr:rowOff>
    </xdr:to>
    <xdr:grpSp>
      <xdr:nvGrpSpPr>
        <xdr:cNvPr id="3090" name="Group 308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GrpSpPr/>
      </xdr:nvGrpSpPr>
      <xdr:grpSpPr>
        <a:xfrm>
          <a:off x="139700" y="2572593"/>
          <a:ext cx="990600" cy="1059607"/>
          <a:chOff x="139700" y="2572593"/>
          <a:chExt cx="990600" cy="1059607"/>
        </a:xfrm>
      </xdr:grpSpPr>
      <xdr:pic>
        <xdr:nvPicPr>
          <xdr:cNvPr id="3087" name="Picture 3086">
            <a:extLst>
              <a:ext uri="{FF2B5EF4-FFF2-40B4-BE49-F238E27FC236}">
                <a16:creationId xmlns:a16="http://schemas.microsoft.com/office/drawing/2014/main" id="{00000000-0008-0000-0100-00000F0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00" y="2572593"/>
            <a:ext cx="636253" cy="627807"/>
          </a:xfrm>
          <a:prstGeom prst="rect">
            <a:avLst/>
          </a:prstGeom>
        </xdr:spPr>
      </xdr:pic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 txBox="1"/>
        </xdr:nvSpPr>
        <xdr:spPr>
          <a:xfrm>
            <a:off x="139700" y="3149600"/>
            <a:ext cx="990600" cy="482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/>
              <a:t>Detailed</a:t>
            </a:r>
            <a:r>
              <a:rPr lang="en-GB" sz="1200" b="1" baseline="0"/>
              <a:t> Report</a:t>
            </a:r>
            <a:endParaRPr lang="en-GH" sz="1200" b="1"/>
          </a:p>
        </xdr:txBody>
      </xdr:sp>
    </xdr:grpSp>
    <xdr:clientData/>
  </xdr:twoCellAnchor>
  <xdr:twoCellAnchor>
    <xdr:from>
      <xdr:col>1</xdr:col>
      <xdr:colOff>50800</xdr:colOff>
      <xdr:row>20</xdr:row>
      <xdr:rowOff>173001</xdr:rowOff>
    </xdr:from>
    <xdr:to>
      <xdr:col>3</xdr:col>
      <xdr:colOff>266700</xdr:colOff>
      <xdr:row>26</xdr:row>
      <xdr:rowOff>25400</xdr:rowOff>
    </xdr:to>
    <xdr:grpSp>
      <xdr:nvGrpSpPr>
        <xdr:cNvPr id="3091" name="Group 309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GrpSpPr/>
      </xdr:nvGrpSpPr>
      <xdr:grpSpPr>
        <a:xfrm>
          <a:off x="177800" y="3983001"/>
          <a:ext cx="939800" cy="995399"/>
          <a:chOff x="177800" y="3983001"/>
          <a:chExt cx="939800" cy="995399"/>
        </a:xfrm>
      </xdr:grpSpPr>
      <xdr:pic>
        <xdr:nvPicPr>
          <xdr:cNvPr id="3085" name="Picture 3084">
            <a:extLst>
              <a:ext uri="{FF2B5EF4-FFF2-40B4-BE49-F238E27FC236}">
                <a16:creationId xmlns:a16="http://schemas.microsoft.com/office/drawing/2014/main" id="{00000000-0008-0000-0100-00000D0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701" y="3983001"/>
            <a:ext cx="741400" cy="741400"/>
          </a:xfrm>
          <a:prstGeom prst="rect">
            <a:avLst/>
          </a:prstGeom>
        </xdr:spPr>
      </xdr:pic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 txBox="1"/>
        </xdr:nvSpPr>
        <xdr:spPr>
          <a:xfrm>
            <a:off x="177800" y="4673600"/>
            <a:ext cx="9398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/>
              <a:t>Dashboard</a:t>
            </a:r>
            <a:endParaRPr lang="en-GH" sz="12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23</xdr:row>
      <xdr:rowOff>158750</xdr:rowOff>
    </xdr:from>
    <xdr:to>
      <xdr:col>15</xdr:col>
      <xdr:colOff>10583</xdr:colOff>
      <xdr:row>28</xdr:row>
      <xdr:rowOff>105833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8750" y="5969000"/>
          <a:ext cx="13716000" cy="899583"/>
        </a:xfrm>
        <a:prstGeom prst="roundRect">
          <a:avLst>
            <a:gd name="adj" fmla="val 0"/>
          </a:avLst>
        </a:prstGeom>
        <a:solidFill>
          <a:schemeClr val="accent6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H" sz="1100"/>
        </a:p>
      </xdr:txBody>
    </xdr:sp>
    <xdr:clientData/>
  </xdr:twoCellAnchor>
  <xdr:twoCellAnchor>
    <xdr:from>
      <xdr:col>3</xdr:col>
      <xdr:colOff>251881</xdr:colOff>
      <xdr:row>23</xdr:row>
      <xdr:rowOff>137584</xdr:rowOff>
    </xdr:from>
    <xdr:to>
      <xdr:col>4</xdr:col>
      <xdr:colOff>476250</xdr:colOff>
      <xdr:row>28</xdr:row>
      <xdr:rowOff>74083</xdr:rowOff>
    </xdr:to>
    <xdr:grpSp>
      <xdr:nvGrpSpPr>
        <xdr:cNvPr id="3" name="Group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2432048" y="5947834"/>
          <a:ext cx="1198035" cy="888999"/>
          <a:chOff x="296969" y="848502"/>
          <a:chExt cx="927100" cy="10394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400000">
            <a:off x="247650" y="943753"/>
            <a:ext cx="840602" cy="650099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296969" y="1524978"/>
            <a:ext cx="927100" cy="362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/>
              <a:t>Cover Page</a:t>
            </a:r>
            <a:endParaRPr lang="en-GH" sz="1200" b="1"/>
          </a:p>
        </xdr:txBody>
      </xdr:sp>
    </xdr:grpSp>
    <xdr:clientData/>
  </xdr:twoCellAnchor>
  <xdr:twoCellAnchor>
    <xdr:from>
      <xdr:col>11</xdr:col>
      <xdr:colOff>814915</xdr:colOff>
      <xdr:row>23</xdr:row>
      <xdr:rowOff>179916</xdr:rowOff>
    </xdr:from>
    <xdr:to>
      <xdr:col>13</xdr:col>
      <xdr:colOff>95249</xdr:colOff>
      <xdr:row>28</xdr:row>
      <xdr:rowOff>179915</xdr:rowOff>
    </xdr:to>
    <xdr:grpSp>
      <xdr:nvGrpSpPr>
        <xdr:cNvPr id="6" name="Group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0784415" y="5990166"/>
          <a:ext cx="1227667" cy="952499"/>
          <a:chOff x="148239" y="2572593"/>
          <a:chExt cx="990600" cy="953647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00" y="2572593"/>
            <a:ext cx="636253" cy="627807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48239" y="3043640"/>
            <a:ext cx="990600" cy="482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/>
              <a:t>Detailed</a:t>
            </a:r>
            <a:r>
              <a:rPr lang="en-GB" sz="1200" b="1" baseline="0"/>
              <a:t> Report</a:t>
            </a:r>
            <a:endParaRPr lang="en-GH" sz="1200" b="1"/>
          </a:p>
        </xdr:txBody>
      </xdr:sp>
    </xdr:grpSp>
    <xdr:clientData/>
  </xdr:twoCellAnchor>
  <xdr:twoCellAnchor>
    <xdr:from>
      <xdr:col>7</xdr:col>
      <xdr:colOff>482322</xdr:colOff>
      <xdr:row>23</xdr:row>
      <xdr:rowOff>160582</xdr:rowOff>
    </xdr:from>
    <xdr:to>
      <xdr:col>8</xdr:col>
      <xdr:colOff>412749</xdr:colOff>
      <xdr:row>28</xdr:row>
      <xdr:rowOff>105833</xdr:rowOff>
    </xdr:to>
    <xdr:grpSp>
      <xdr:nvGrpSpPr>
        <xdr:cNvPr id="9" name="Group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6557155" y="5970832"/>
          <a:ext cx="904094" cy="897751"/>
          <a:chOff x="266701" y="3983001"/>
          <a:chExt cx="761437" cy="897751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701" y="3983001"/>
            <a:ext cx="741400" cy="741400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270501" y="4588933"/>
            <a:ext cx="757637" cy="2918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/>
              <a:t>Dashboard</a:t>
            </a:r>
            <a:endParaRPr lang="en-GH" sz="12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25</xdr:row>
          <xdr:rowOff>19050</xdr:rowOff>
        </xdr:from>
        <xdr:to>
          <xdr:col>8</xdr:col>
          <xdr:colOff>66675</xdr:colOff>
          <xdr:row>26</xdr:row>
          <xdr:rowOff>28575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571501</xdr:colOff>
      <xdr:row>27</xdr:row>
      <xdr:rowOff>74084</xdr:rowOff>
    </xdr:from>
    <xdr:to>
      <xdr:col>12</xdr:col>
      <xdr:colOff>931335</xdr:colOff>
      <xdr:row>36</xdr:row>
      <xdr:rowOff>148167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0E1C-2901-47F2-AB5C-42B10B353F03}">
  <dimension ref="A1"/>
  <sheetViews>
    <sheetView showGridLines="0" zoomScaleNormal="100" workbookViewId="0"/>
  </sheetViews>
  <sheetFormatPr defaultRowHeight="15" x14ac:dyDescent="0.25"/>
  <sheetData/>
  <pageMargins left="0.25" right="0.25" top="0.75" bottom="0.75" header="0.3" footer="0.3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9C7A-D203-41A6-A773-9E5D980CAC88}">
  <dimension ref="A1"/>
  <sheetViews>
    <sheetView tabSelected="1" zoomScale="75" zoomScaleNormal="75" workbookViewId="0">
      <selection activeCell="AA11" sqref="AA11"/>
    </sheetView>
  </sheetViews>
  <sheetFormatPr defaultRowHeight="15" x14ac:dyDescent="0.25"/>
  <cols>
    <col min="1" max="1" width="1.85546875" style="41" customWidth="1"/>
    <col min="2" max="2" width="1.7109375" style="41" customWidth="1"/>
    <col min="3" max="16384" width="9.140625" style="41"/>
  </cols>
  <sheetData/>
  <pageMargins left="0.25" right="0.25" top="0.75" bottom="0.75" header="0.3" footer="0.3"/>
  <pageSetup paperSize="9" scale="6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19</xdr:col>
                    <xdr:colOff>590550</xdr:colOff>
                    <xdr:row>2</xdr:row>
                    <xdr:rowOff>142875</xdr:rowOff>
                  </from>
                  <to>
                    <xdr:col>25</xdr:col>
                    <xdr:colOff>38100</xdr:colOff>
                    <xdr:row>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320C-ADAC-44F0-8EC5-5B9AF5B64B56}">
  <dimension ref="B1:O23"/>
  <sheetViews>
    <sheetView showRowColHeaders="0" zoomScale="90" zoomScaleNormal="90" workbookViewId="0"/>
  </sheetViews>
  <sheetFormatPr defaultColWidth="11.42578125" defaultRowHeight="15" x14ac:dyDescent="0.25"/>
  <cols>
    <col min="1" max="1" width="2.28515625" customWidth="1"/>
    <col min="2" max="2" width="4.140625" customWidth="1"/>
    <col min="3" max="3" width="26.28515625" style="1" customWidth="1"/>
    <col min="4" max="15" width="14.5703125" style="1" customWidth="1"/>
  </cols>
  <sheetData>
    <row r="1" spans="2:15" ht="15.75" thickBot="1" x14ac:dyDescent="0.3"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2:15" ht="26.25" customHeight="1" x14ac:dyDescent="0.25">
      <c r="B2" s="56" t="s">
        <v>15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ht="18" customHeight="1" x14ac:dyDescent="0.25">
      <c r="B3" s="59" t="s">
        <v>14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8" customHeight="1" thickBot="1" x14ac:dyDescent="0.3">
      <c r="B4" s="62" t="s">
        <v>16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</row>
    <row r="5" spans="2:15" ht="33" customHeight="1" thickBot="1" x14ac:dyDescent="0.3">
      <c r="B5" s="37" t="s">
        <v>23</v>
      </c>
      <c r="C5" s="29" t="s">
        <v>21</v>
      </c>
      <c r="D5" s="38">
        <v>43831</v>
      </c>
      <c r="E5" s="39">
        <v>43862</v>
      </c>
      <c r="F5" s="39">
        <v>43891</v>
      </c>
      <c r="G5" s="40">
        <v>43922</v>
      </c>
      <c r="H5" s="38">
        <v>43952</v>
      </c>
      <c r="I5" s="39">
        <v>43983</v>
      </c>
      <c r="J5" s="39">
        <v>44013</v>
      </c>
      <c r="K5" s="40">
        <v>44044</v>
      </c>
      <c r="L5" s="38">
        <v>44075</v>
      </c>
      <c r="M5" s="39">
        <v>44105</v>
      </c>
      <c r="N5" s="39">
        <v>44136</v>
      </c>
      <c r="O5" s="40">
        <v>44166</v>
      </c>
    </row>
    <row r="6" spans="2:15" ht="18.75" customHeight="1" x14ac:dyDescent="0.25">
      <c r="B6" s="65" t="s">
        <v>15</v>
      </c>
      <c r="C6" s="30" t="s">
        <v>0</v>
      </c>
      <c r="D6" s="52">
        <v>8304345</v>
      </c>
      <c r="E6" s="53">
        <v>7856000</v>
      </c>
      <c r="F6" s="53">
        <v>7933500</v>
      </c>
      <c r="G6" s="54">
        <v>9409500</v>
      </c>
      <c r="H6" s="52">
        <v>8856000</v>
      </c>
      <c r="I6" s="53">
        <v>9594000</v>
      </c>
      <c r="J6" s="53">
        <v>6409500</v>
      </c>
      <c r="K6" s="54">
        <v>7564500</v>
      </c>
      <c r="L6" s="53">
        <v>9594000</v>
      </c>
      <c r="M6" s="53">
        <v>7564480</v>
      </c>
      <c r="N6" s="53">
        <v>8856000</v>
      </c>
      <c r="O6" s="55">
        <v>10533125</v>
      </c>
    </row>
    <row r="7" spans="2:15" ht="18.75" customHeight="1" x14ac:dyDescent="0.25">
      <c r="B7" s="66"/>
      <c r="C7" s="31" t="s">
        <v>1</v>
      </c>
      <c r="D7" s="52">
        <v>2200000</v>
      </c>
      <c r="E7" s="53">
        <v>2015840</v>
      </c>
      <c r="F7" s="53">
        <v>2008800</v>
      </c>
      <c r="G7" s="54">
        <v>2003520</v>
      </c>
      <c r="H7" s="52">
        <v>1173600</v>
      </c>
      <c r="I7" s="53">
        <v>2185920</v>
      </c>
      <c r="J7" s="53">
        <v>3157760</v>
      </c>
      <c r="K7" s="54">
        <v>2177120</v>
      </c>
      <c r="L7" s="53">
        <v>2221120</v>
      </c>
      <c r="M7" s="53">
        <v>3113760</v>
      </c>
      <c r="N7" s="53">
        <v>2175360</v>
      </c>
      <c r="O7" s="54">
        <v>2154240</v>
      </c>
    </row>
    <row r="8" spans="2:15" ht="18.75" customHeight="1" x14ac:dyDescent="0.25">
      <c r="B8" s="66"/>
      <c r="C8" s="31" t="s">
        <v>2</v>
      </c>
      <c r="D8" s="52">
        <f t="shared" ref="D8:O8" si="0">D6-D7</f>
        <v>6104345</v>
      </c>
      <c r="E8" s="53">
        <f t="shared" si="0"/>
        <v>5840160</v>
      </c>
      <c r="F8" s="53">
        <f t="shared" si="0"/>
        <v>5924700</v>
      </c>
      <c r="G8" s="54">
        <f t="shared" si="0"/>
        <v>7405980</v>
      </c>
      <c r="H8" s="52">
        <f t="shared" si="0"/>
        <v>7682400</v>
      </c>
      <c r="I8" s="53">
        <f t="shared" si="0"/>
        <v>7408080</v>
      </c>
      <c r="J8" s="53">
        <f t="shared" si="0"/>
        <v>3251740</v>
      </c>
      <c r="K8" s="54">
        <f t="shared" si="0"/>
        <v>5387380</v>
      </c>
      <c r="L8" s="53">
        <f t="shared" si="0"/>
        <v>7372880</v>
      </c>
      <c r="M8" s="53">
        <f t="shared" si="0"/>
        <v>4450720</v>
      </c>
      <c r="N8" s="53">
        <f t="shared" si="0"/>
        <v>6680640</v>
      </c>
      <c r="O8" s="54">
        <f t="shared" si="0"/>
        <v>8378885</v>
      </c>
    </row>
    <row r="9" spans="2:15" ht="18.75" customHeight="1" x14ac:dyDescent="0.25">
      <c r="B9" s="66"/>
      <c r="C9" s="31" t="s">
        <v>3</v>
      </c>
      <c r="D9" s="52">
        <v>2976700</v>
      </c>
      <c r="E9" s="53">
        <v>3060000</v>
      </c>
      <c r="F9" s="53">
        <v>3034500</v>
      </c>
      <c r="G9" s="54">
        <v>2927400</v>
      </c>
      <c r="H9" s="52">
        <v>2964800</v>
      </c>
      <c r="I9" s="53">
        <v>2976700</v>
      </c>
      <c r="J9" s="53">
        <v>3049800</v>
      </c>
      <c r="K9" s="54">
        <v>3145000</v>
      </c>
      <c r="L9" s="53">
        <v>3403400</v>
      </c>
      <c r="M9" s="53">
        <v>2954600</v>
      </c>
      <c r="N9" s="53">
        <v>2648600</v>
      </c>
      <c r="O9" s="54">
        <v>2454800</v>
      </c>
    </row>
    <row r="10" spans="2:15" ht="18.75" customHeight="1" x14ac:dyDescent="0.25">
      <c r="B10" s="66"/>
      <c r="C10" s="31" t="s">
        <v>4</v>
      </c>
      <c r="D10" s="52">
        <f t="shared" ref="D10:O10" si="1">D7+D9</f>
        <v>5176700</v>
      </c>
      <c r="E10" s="53">
        <f t="shared" si="1"/>
        <v>5075840</v>
      </c>
      <c r="F10" s="53">
        <f t="shared" si="1"/>
        <v>5043300</v>
      </c>
      <c r="G10" s="54">
        <f t="shared" si="1"/>
        <v>4930920</v>
      </c>
      <c r="H10" s="52">
        <f t="shared" si="1"/>
        <v>4138400</v>
      </c>
      <c r="I10" s="53">
        <f t="shared" si="1"/>
        <v>5162620</v>
      </c>
      <c r="J10" s="53">
        <f t="shared" si="1"/>
        <v>6207560</v>
      </c>
      <c r="K10" s="54">
        <f t="shared" si="1"/>
        <v>5322120</v>
      </c>
      <c r="L10" s="53">
        <f t="shared" si="1"/>
        <v>5624520</v>
      </c>
      <c r="M10" s="53">
        <f t="shared" si="1"/>
        <v>6068360</v>
      </c>
      <c r="N10" s="53">
        <f t="shared" si="1"/>
        <v>4823960</v>
      </c>
      <c r="O10" s="54">
        <f t="shared" si="1"/>
        <v>4609040</v>
      </c>
    </row>
    <row r="11" spans="2:15" ht="18.75" customHeight="1" x14ac:dyDescent="0.25">
      <c r="B11" s="66"/>
      <c r="C11" s="31" t="s">
        <v>17</v>
      </c>
      <c r="D11" s="52">
        <f>D8-D9</f>
        <v>3127645</v>
      </c>
      <c r="E11" s="53">
        <f t="shared" ref="E11:O11" si="2">E8-E9</f>
        <v>2780160</v>
      </c>
      <c r="F11" s="53">
        <f t="shared" si="2"/>
        <v>2890200</v>
      </c>
      <c r="G11" s="54">
        <f t="shared" si="2"/>
        <v>4478580</v>
      </c>
      <c r="H11" s="52">
        <f t="shared" si="2"/>
        <v>4717600</v>
      </c>
      <c r="I11" s="53">
        <f t="shared" si="2"/>
        <v>4431380</v>
      </c>
      <c r="J11" s="53">
        <f t="shared" si="2"/>
        <v>201940</v>
      </c>
      <c r="K11" s="54">
        <f t="shared" si="2"/>
        <v>2242380</v>
      </c>
      <c r="L11" s="53">
        <f t="shared" si="2"/>
        <v>3969480</v>
      </c>
      <c r="M11" s="53">
        <f t="shared" si="2"/>
        <v>1496120</v>
      </c>
      <c r="N11" s="53">
        <f t="shared" si="2"/>
        <v>4032040</v>
      </c>
      <c r="O11" s="54">
        <f t="shared" si="2"/>
        <v>5924085</v>
      </c>
    </row>
    <row r="12" spans="2:15" ht="18.75" customHeight="1" x14ac:dyDescent="0.25">
      <c r="B12" s="66"/>
      <c r="C12" s="31" t="s">
        <v>18</v>
      </c>
      <c r="D12" s="52">
        <f>D11*15%</f>
        <v>469146.75</v>
      </c>
      <c r="E12" s="53">
        <f t="shared" ref="E12:O12" si="3">E11*15%</f>
        <v>417024</v>
      </c>
      <c r="F12" s="53">
        <f t="shared" si="3"/>
        <v>433530</v>
      </c>
      <c r="G12" s="54">
        <f t="shared" si="3"/>
        <v>671787</v>
      </c>
      <c r="H12" s="52">
        <f t="shared" si="3"/>
        <v>707640</v>
      </c>
      <c r="I12" s="53">
        <f t="shared" si="3"/>
        <v>664707</v>
      </c>
      <c r="J12" s="53">
        <f t="shared" si="3"/>
        <v>30291</v>
      </c>
      <c r="K12" s="54">
        <f t="shared" si="3"/>
        <v>336357</v>
      </c>
      <c r="L12" s="53">
        <f t="shared" si="3"/>
        <v>595422</v>
      </c>
      <c r="M12" s="53">
        <f t="shared" si="3"/>
        <v>224418</v>
      </c>
      <c r="N12" s="53">
        <f t="shared" si="3"/>
        <v>604806</v>
      </c>
      <c r="O12" s="54">
        <f t="shared" si="3"/>
        <v>888612.75</v>
      </c>
    </row>
    <row r="13" spans="2:15" ht="18.75" customHeight="1" thickBot="1" x14ac:dyDescent="0.3">
      <c r="B13" s="67"/>
      <c r="C13" s="32" t="s">
        <v>5</v>
      </c>
      <c r="D13" s="52">
        <f>D11-D12</f>
        <v>2658498.25</v>
      </c>
      <c r="E13" s="53">
        <f t="shared" ref="E13:O13" si="4">E11-E12</f>
        <v>2363136</v>
      </c>
      <c r="F13" s="53">
        <f t="shared" si="4"/>
        <v>2456670</v>
      </c>
      <c r="G13" s="54">
        <f t="shared" si="4"/>
        <v>3806793</v>
      </c>
      <c r="H13" s="52">
        <f t="shared" si="4"/>
        <v>4009960</v>
      </c>
      <c r="I13" s="53">
        <f t="shared" si="4"/>
        <v>3766673</v>
      </c>
      <c r="J13" s="53">
        <f t="shared" si="4"/>
        <v>171649</v>
      </c>
      <c r="K13" s="54">
        <f t="shared" si="4"/>
        <v>1906023</v>
      </c>
      <c r="L13" s="53">
        <f t="shared" si="4"/>
        <v>3374058</v>
      </c>
      <c r="M13" s="53">
        <f t="shared" si="4"/>
        <v>1271702</v>
      </c>
      <c r="N13" s="53">
        <f t="shared" si="4"/>
        <v>3427234</v>
      </c>
      <c r="O13" s="54">
        <f t="shared" si="4"/>
        <v>5035472.25</v>
      </c>
    </row>
    <row r="14" spans="2:15" ht="18.75" customHeight="1" x14ac:dyDescent="0.25">
      <c r="B14" s="66" t="s">
        <v>22</v>
      </c>
      <c r="C14" s="33" t="s">
        <v>6</v>
      </c>
      <c r="D14" s="6">
        <v>3.2000000000000001E-2</v>
      </c>
      <c r="E14" s="7">
        <v>4.1000000000000002E-2</v>
      </c>
      <c r="F14" s="7">
        <v>2.9000000000000001E-2</v>
      </c>
      <c r="G14" s="8">
        <v>5.1999999999999998E-2</v>
      </c>
      <c r="H14" s="6">
        <v>4.5999999999999999E-2</v>
      </c>
      <c r="I14" s="7">
        <v>6.3E-2</v>
      </c>
      <c r="J14" s="7">
        <v>3.2000000000000001E-2</v>
      </c>
      <c r="K14" s="8">
        <v>4.4999999999999998E-2</v>
      </c>
      <c r="L14" s="6">
        <v>7.5999999999999998E-2</v>
      </c>
      <c r="M14" s="7">
        <v>6.7000000000000004E-2</v>
      </c>
      <c r="N14" s="7">
        <v>3.5000000000000003E-2</v>
      </c>
      <c r="O14" s="8">
        <v>5.2999999999999999E-2</v>
      </c>
    </row>
    <row r="15" spans="2:15" ht="18.75" customHeight="1" x14ac:dyDescent="0.25">
      <c r="B15" s="66"/>
      <c r="C15" s="34" t="s">
        <v>20</v>
      </c>
      <c r="D15" s="15">
        <f t="shared" ref="D15:O15" si="5">D13/D6</f>
        <v>0.32013340606634239</v>
      </c>
      <c r="E15" s="16">
        <f t="shared" si="5"/>
        <v>0.30080651731160896</v>
      </c>
      <c r="F15" s="16">
        <f t="shared" si="5"/>
        <v>0.3096577802987332</v>
      </c>
      <c r="G15" s="17">
        <f t="shared" si="5"/>
        <v>0.40456910569105692</v>
      </c>
      <c r="H15" s="15">
        <f t="shared" si="5"/>
        <v>0.45279584462511291</v>
      </c>
      <c r="I15" s="16">
        <f t="shared" si="5"/>
        <v>0.39260715030227228</v>
      </c>
      <c r="J15" s="16">
        <f t="shared" si="5"/>
        <v>2.6780404087682348E-2</v>
      </c>
      <c r="K15" s="17">
        <f t="shared" si="5"/>
        <v>0.25196946262145548</v>
      </c>
      <c r="L15" s="15">
        <f t="shared" si="5"/>
        <v>0.3516841776110069</v>
      </c>
      <c r="M15" s="16">
        <f t="shared" si="5"/>
        <v>0.1681149266043403</v>
      </c>
      <c r="N15" s="16">
        <f t="shared" si="5"/>
        <v>0.38699570912375791</v>
      </c>
      <c r="O15" s="17">
        <f t="shared" si="5"/>
        <v>0.47806061828754526</v>
      </c>
    </row>
    <row r="16" spans="2:15" ht="18.75" customHeight="1" thickBot="1" x14ac:dyDescent="0.3">
      <c r="B16" s="66"/>
      <c r="C16" s="35" t="s">
        <v>10</v>
      </c>
      <c r="D16" s="18">
        <v>1.0666666666666666E-2</v>
      </c>
      <c r="E16" s="19">
        <v>1.3666666666666667E-2</v>
      </c>
      <c r="F16" s="19">
        <v>1.2999999999999999E-2</v>
      </c>
      <c r="G16" s="20">
        <v>1.7333333333333333E-2</v>
      </c>
      <c r="H16" s="18">
        <v>1.5333333333333332E-2</v>
      </c>
      <c r="I16" s="19">
        <v>2.1000000000000001E-2</v>
      </c>
      <c r="J16" s="19">
        <v>2.3000000000000003E-2</v>
      </c>
      <c r="K16" s="20">
        <v>1.4999999999999999E-2</v>
      </c>
      <c r="L16" s="18">
        <v>2.2666666666666668E-2</v>
      </c>
      <c r="M16" s="19">
        <v>2.2333333333333334E-2</v>
      </c>
      <c r="N16" s="19">
        <v>1.6999999999999998E-2</v>
      </c>
      <c r="O16" s="20">
        <v>1.7666666666666667E-2</v>
      </c>
    </row>
    <row r="17" spans="2:15" ht="18.75" customHeight="1" x14ac:dyDescent="0.25">
      <c r="B17" s="66"/>
      <c r="C17" s="31" t="s">
        <v>7</v>
      </c>
      <c r="D17" s="9">
        <v>1.4630000000000003</v>
      </c>
      <c r="E17" s="10">
        <v>1.617</v>
      </c>
      <c r="F17" s="10">
        <v>2.0790000000000002</v>
      </c>
      <c r="G17" s="11">
        <v>2.3210000000000002</v>
      </c>
      <c r="H17" s="9">
        <v>2.1339999999999999</v>
      </c>
      <c r="I17" s="10">
        <v>1.8480000000000001</v>
      </c>
      <c r="J17" s="10">
        <v>1.595</v>
      </c>
      <c r="K17" s="11">
        <v>1.3420000000000001</v>
      </c>
      <c r="L17" s="10">
        <v>1.2210000000000003</v>
      </c>
      <c r="M17" s="10">
        <v>1.7050000000000003</v>
      </c>
      <c r="N17" s="10">
        <v>1.9360000000000002</v>
      </c>
      <c r="O17" s="11">
        <v>1.4630000000000003</v>
      </c>
    </row>
    <row r="18" spans="2:15" ht="18.75" customHeight="1" x14ac:dyDescent="0.25">
      <c r="B18" s="66"/>
      <c r="C18" s="31" t="s">
        <v>8</v>
      </c>
      <c r="D18" s="9">
        <v>4.5210000000000008</v>
      </c>
      <c r="E18" s="10">
        <v>4.0260000000000007</v>
      </c>
      <c r="F18" s="10">
        <v>4.4110000000000005</v>
      </c>
      <c r="G18" s="11">
        <v>4.4880000000000004</v>
      </c>
      <c r="H18" s="9">
        <v>4.5210000000000008</v>
      </c>
      <c r="I18" s="10">
        <v>3.2890000000000006</v>
      </c>
      <c r="J18" s="10">
        <v>3.5420000000000007</v>
      </c>
      <c r="K18" s="11">
        <v>4.0260000000000007</v>
      </c>
      <c r="L18" s="10">
        <v>3.4320000000000004</v>
      </c>
      <c r="M18" s="10">
        <v>3.9050000000000002</v>
      </c>
      <c r="N18" s="10">
        <v>4.2679999999999998</v>
      </c>
      <c r="O18" s="11">
        <v>4.3890000000000002</v>
      </c>
    </row>
    <row r="19" spans="2:15" s="2" customFormat="1" ht="18.75" customHeight="1" x14ac:dyDescent="0.25">
      <c r="B19" s="66"/>
      <c r="C19" s="36" t="s">
        <v>9</v>
      </c>
      <c r="D19" s="12">
        <v>5.1205000000000007</v>
      </c>
      <c r="E19" s="13">
        <v>5.6594999999999995</v>
      </c>
      <c r="F19" s="13">
        <v>7.2765000000000004</v>
      </c>
      <c r="G19" s="14">
        <v>8.1234999999999999</v>
      </c>
      <c r="H19" s="12">
        <v>7.4689999999999994</v>
      </c>
      <c r="I19" s="13">
        <v>6.468</v>
      </c>
      <c r="J19" s="13">
        <v>5.5824999999999996</v>
      </c>
      <c r="K19" s="14">
        <v>4.6970000000000001</v>
      </c>
      <c r="L19" s="13">
        <v>4.2735000000000012</v>
      </c>
      <c r="M19" s="13">
        <v>5.9675000000000011</v>
      </c>
      <c r="N19" s="13">
        <v>6.7760000000000007</v>
      </c>
      <c r="O19" s="14">
        <v>5.1205000000000007</v>
      </c>
    </row>
    <row r="20" spans="2:15" ht="18.75" customHeight="1" x14ac:dyDescent="0.25">
      <c r="B20" s="66"/>
      <c r="C20" s="31" t="s">
        <v>11</v>
      </c>
      <c r="D20" s="52">
        <v>8492400</v>
      </c>
      <c r="E20" s="53">
        <v>9199800</v>
      </c>
      <c r="F20" s="53">
        <v>8798400</v>
      </c>
      <c r="G20" s="54">
        <v>9360000</v>
      </c>
      <c r="H20" s="52">
        <v>9399600</v>
      </c>
      <c r="I20" s="53">
        <v>9518400</v>
      </c>
      <c r="J20" s="53">
        <v>9559800</v>
      </c>
      <c r="K20" s="54">
        <v>8998200</v>
      </c>
      <c r="L20" s="53">
        <v>9698400</v>
      </c>
      <c r="M20" s="53">
        <v>9878400</v>
      </c>
      <c r="N20" s="53">
        <v>9900000</v>
      </c>
      <c r="O20" s="54">
        <v>8998200</v>
      </c>
    </row>
    <row r="21" spans="2:15" ht="18.75" customHeight="1" x14ac:dyDescent="0.25">
      <c r="B21" s="66"/>
      <c r="C21" s="31" t="s">
        <v>19</v>
      </c>
      <c r="D21" s="23">
        <f t="shared" ref="D21:O21" si="6">IFERROR(IF(D20="","",D6/D20),0)</f>
        <v>0.97785608308605343</v>
      </c>
      <c r="E21" s="24">
        <f t="shared" si="6"/>
        <v>0.85393160720885242</v>
      </c>
      <c r="F21" s="24">
        <f t="shared" si="6"/>
        <v>0.90169803600654663</v>
      </c>
      <c r="G21" s="25">
        <f t="shared" si="6"/>
        <v>1.0052884615384616</v>
      </c>
      <c r="H21" s="23">
        <f t="shared" si="6"/>
        <v>0.9421677518192263</v>
      </c>
      <c r="I21" s="24">
        <f t="shared" si="6"/>
        <v>1.0079425113464449</v>
      </c>
      <c r="J21" s="24">
        <f t="shared" si="6"/>
        <v>0.67046381723467019</v>
      </c>
      <c r="K21" s="25">
        <f t="shared" si="6"/>
        <v>0.84066813362672532</v>
      </c>
      <c r="L21" s="24">
        <f t="shared" si="6"/>
        <v>0.98923533778767636</v>
      </c>
      <c r="M21" s="24">
        <f t="shared" si="6"/>
        <v>0.76575963718820861</v>
      </c>
      <c r="N21" s="24">
        <f t="shared" si="6"/>
        <v>0.89454545454545453</v>
      </c>
      <c r="O21" s="25">
        <f t="shared" si="6"/>
        <v>1.1705813384899202</v>
      </c>
    </row>
    <row r="22" spans="2:15" ht="18.75" customHeight="1" x14ac:dyDescent="0.25">
      <c r="B22" s="66"/>
      <c r="C22" s="31" t="s">
        <v>12</v>
      </c>
      <c r="D22" s="52">
        <v>6225400</v>
      </c>
      <c r="E22" s="53">
        <v>6245800</v>
      </c>
      <c r="F22" s="53">
        <v>6065600</v>
      </c>
      <c r="G22" s="54">
        <v>6205000</v>
      </c>
      <c r="H22" s="52">
        <v>6065600</v>
      </c>
      <c r="I22" s="53">
        <v>6111500</v>
      </c>
      <c r="J22" s="53">
        <v>5975500</v>
      </c>
      <c r="K22" s="54">
        <v>6053700</v>
      </c>
      <c r="L22" s="53">
        <v>6048600</v>
      </c>
      <c r="M22" s="53">
        <v>6001000</v>
      </c>
      <c r="N22" s="53">
        <v>6106400</v>
      </c>
      <c r="O22" s="54">
        <v>6045200</v>
      </c>
    </row>
    <row r="23" spans="2:15" ht="18.75" customHeight="1" thickBot="1" x14ac:dyDescent="0.3">
      <c r="B23" s="67"/>
      <c r="C23" s="32" t="s">
        <v>13</v>
      </c>
      <c r="D23" s="26">
        <f t="shared" ref="D23:O23" si="7">IFERROR(IF(D22="","",D10/D22),0)</f>
        <v>0.83154496096636366</v>
      </c>
      <c r="E23" s="27">
        <f t="shared" si="7"/>
        <v>0.81268052131032054</v>
      </c>
      <c r="F23" s="27">
        <f t="shared" si="7"/>
        <v>0.83145937747296228</v>
      </c>
      <c r="G23" s="28">
        <f t="shared" si="7"/>
        <v>0.79466881547139401</v>
      </c>
      <c r="H23" s="26">
        <f t="shared" si="7"/>
        <v>0.68227380638353996</v>
      </c>
      <c r="I23" s="27">
        <f t="shared" si="7"/>
        <v>0.84473860754315633</v>
      </c>
      <c r="J23" s="27">
        <f t="shared" si="7"/>
        <v>1.0388352439126434</v>
      </c>
      <c r="K23" s="28">
        <f t="shared" si="7"/>
        <v>0.87915159324049752</v>
      </c>
      <c r="L23" s="27">
        <f t="shared" si="7"/>
        <v>0.92988790794564036</v>
      </c>
      <c r="M23" s="27">
        <f t="shared" si="7"/>
        <v>1.0112247958673555</v>
      </c>
      <c r="N23" s="27">
        <f t="shared" si="7"/>
        <v>0.78998427878946675</v>
      </c>
      <c r="O23" s="28">
        <f t="shared" si="7"/>
        <v>0.76242969628796398</v>
      </c>
    </row>
  </sheetData>
  <mergeCells count="5">
    <mergeCell ref="B2:O2"/>
    <mergeCell ref="B3:O3"/>
    <mergeCell ref="B4:O4"/>
    <mergeCell ref="B6:B13"/>
    <mergeCell ref="B14:B23"/>
  </mergeCells>
  <conditionalFormatting sqref="D6:O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{EEBCB07B-54CB-4B99-91D2-9FC9039B1811}</x14:id>
        </ext>
      </extLst>
    </cfRule>
  </conditionalFormatting>
  <conditionalFormatting sqref="D8:O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1:O1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{37DB016B-D4C3-4AE2-B986-3F40D51632AE}</x14:id>
        </ext>
      </extLst>
    </cfRule>
  </conditionalFormatting>
  <conditionalFormatting sqref="D13:O1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O15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D16:O16">
    <cfRule type="iconSet" priority="15">
      <iconSet iconSet="3ArrowsGray">
        <cfvo type="percent" val="0"/>
        <cfvo type="percent" val="33"/>
        <cfvo type="percent" val="67"/>
      </iconSet>
    </cfRule>
  </conditionalFormatting>
  <conditionalFormatting sqref="D7:O7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{DDF5355D-0DE7-4A84-95D5-76F248EDD68D}</x14:id>
        </ext>
      </extLst>
    </cfRule>
  </conditionalFormatting>
  <conditionalFormatting sqref="D9:O9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{39527585-DB8E-41CC-B4DA-BB5F4839FAE2}</x14:id>
        </ext>
      </extLst>
    </cfRule>
  </conditionalFormatting>
  <conditionalFormatting sqref="D10:O1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:O1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{DCBE507A-F75A-4FBA-A1F1-5468DB4412FA}</x14:id>
        </ext>
      </extLst>
    </cfRule>
  </conditionalFormatting>
  <conditionalFormatting sqref="D14:O1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D17:O17"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D18:O18">
    <cfRule type="iconSet" priority="7">
      <iconSet iconSet="3Signs">
        <cfvo type="percent" val="0"/>
        <cfvo type="percent" val="33"/>
        <cfvo type="percent" val="67"/>
      </iconSet>
    </cfRule>
  </conditionalFormatting>
  <conditionalFormatting sqref="D19:O19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20:O2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{323B5E1B-2BB2-4E01-9BA3-9B6A3EB8EF6A}</x14:id>
        </ext>
      </extLst>
    </cfRule>
  </conditionalFormatting>
  <conditionalFormatting sqref="D21:O21">
    <cfRule type="iconSet" priority="4">
      <iconSet iconSet="3Signs">
        <cfvo type="percent" val="0"/>
        <cfvo type="percent" val="33"/>
        <cfvo type="percent" val="67"/>
      </iconSet>
    </cfRule>
  </conditionalFormatting>
  <conditionalFormatting sqref="D22:O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O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scale="56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BCB07B-54CB-4B99-91D2-9FC9039B1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D6:O6</xm:sqref>
        </x14:conditionalFormatting>
        <x14:conditionalFormatting xmlns:xm="http://schemas.microsoft.com/office/excel/2006/main">
          <x14:cfRule type="dataBar" id="{37DB016B-D4C3-4AE2-B986-3F40D51632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D11:O11</xm:sqref>
        </x14:conditionalFormatting>
        <x14:conditionalFormatting xmlns:xm="http://schemas.microsoft.com/office/excel/2006/main">
          <x14:cfRule type="dataBar" id="{DDF5355D-0DE7-4A84-95D5-76F248EDD6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D7:O7</xm:sqref>
        </x14:conditionalFormatting>
        <x14:conditionalFormatting xmlns:xm="http://schemas.microsoft.com/office/excel/2006/main">
          <x14:cfRule type="dataBar" id="{39527585-DB8E-41CC-B4DA-BB5F4839F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D9:O9</xm:sqref>
        </x14:conditionalFormatting>
        <x14:conditionalFormatting xmlns:xm="http://schemas.microsoft.com/office/excel/2006/main">
          <x14:cfRule type="dataBar" id="{DCBE507A-F75A-4FBA-A1F1-5468DB441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D12:O12</xm:sqref>
        </x14:conditionalFormatting>
        <x14:conditionalFormatting xmlns:xm="http://schemas.microsoft.com/office/excel/2006/main">
          <x14:cfRule type="dataBar" id="{323B5E1B-2BB2-4E01-9BA3-9B6A3EB8E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D20:O20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2D03-E343-4238-9EE2-B930E06E5EAD}">
  <dimension ref="B1:O45"/>
  <sheetViews>
    <sheetView topLeftCell="A25" zoomScale="90" zoomScaleNormal="90" workbookViewId="0">
      <selection activeCell="H26" sqref="H26"/>
    </sheetView>
  </sheetViews>
  <sheetFormatPr defaultColWidth="11.42578125" defaultRowHeight="15" x14ac:dyDescent="0.25"/>
  <cols>
    <col min="1" max="1" width="2.28515625" customWidth="1"/>
    <col min="2" max="2" width="4.140625" customWidth="1"/>
    <col min="3" max="3" width="26.28515625" style="1" customWidth="1"/>
    <col min="4" max="6" width="14.5703125" style="1" customWidth="1"/>
    <col min="7" max="7" width="27.5703125" style="1" bestFit="1" customWidth="1"/>
    <col min="8" max="15" width="14.5703125" style="1" customWidth="1"/>
  </cols>
  <sheetData>
    <row r="1" spans="2:15" ht="15.75" thickBot="1" x14ac:dyDescent="0.3"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2:15" ht="26.25" customHeight="1" x14ac:dyDescent="0.25">
      <c r="B2" s="56" t="s">
        <v>15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ht="18" customHeight="1" x14ac:dyDescent="0.25">
      <c r="B3" s="59" t="s">
        <v>14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8" customHeight="1" thickBot="1" x14ac:dyDescent="0.3">
      <c r="B4" s="62" t="s">
        <v>16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</row>
    <row r="5" spans="2:15" ht="33" customHeight="1" thickBot="1" x14ac:dyDescent="0.3">
      <c r="B5" s="37" t="s">
        <v>23</v>
      </c>
      <c r="C5" s="29" t="s">
        <v>21</v>
      </c>
      <c r="D5" s="38">
        <v>43831</v>
      </c>
      <c r="E5" s="39">
        <v>43862</v>
      </c>
      <c r="F5" s="39">
        <v>43891</v>
      </c>
      <c r="G5" s="40">
        <v>43922</v>
      </c>
      <c r="H5" s="38">
        <v>43952</v>
      </c>
      <c r="I5" s="39">
        <v>43983</v>
      </c>
      <c r="J5" s="39">
        <v>44013</v>
      </c>
      <c r="K5" s="40">
        <v>44044</v>
      </c>
      <c r="L5" s="38">
        <v>44075</v>
      </c>
      <c r="M5" s="39">
        <v>44105</v>
      </c>
      <c r="N5" s="39">
        <v>44136</v>
      </c>
      <c r="O5" s="40">
        <v>44166</v>
      </c>
    </row>
    <row r="6" spans="2:15" ht="18.75" customHeight="1" x14ac:dyDescent="0.25">
      <c r="B6" s="65" t="s">
        <v>15</v>
      </c>
      <c r="C6" s="30" t="s">
        <v>0</v>
      </c>
      <c r="D6" s="5">
        <v>8304345</v>
      </c>
      <c r="E6" s="3">
        <v>7856000</v>
      </c>
      <c r="F6" s="3">
        <v>7933500</v>
      </c>
      <c r="G6" s="4">
        <v>9409500</v>
      </c>
      <c r="H6" s="5">
        <v>8856000</v>
      </c>
      <c r="I6" s="3">
        <v>9594000</v>
      </c>
      <c r="J6" s="3">
        <v>6409500</v>
      </c>
      <c r="K6" s="4">
        <v>7564500</v>
      </c>
      <c r="L6" s="3">
        <v>9594000</v>
      </c>
      <c r="M6" s="3">
        <v>7564480</v>
      </c>
      <c r="N6" s="3">
        <v>8856000</v>
      </c>
      <c r="O6" s="22">
        <v>10533125</v>
      </c>
    </row>
    <row r="7" spans="2:15" ht="18.75" customHeight="1" x14ac:dyDescent="0.25">
      <c r="B7" s="66"/>
      <c r="C7" s="31" t="s">
        <v>1</v>
      </c>
      <c r="D7" s="5">
        <v>2200000</v>
      </c>
      <c r="E7" s="3">
        <v>2015840</v>
      </c>
      <c r="F7" s="3">
        <v>2008800</v>
      </c>
      <c r="G7" s="4">
        <v>2003520</v>
      </c>
      <c r="H7" s="5">
        <v>1173600</v>
      </c>
      <c r="I7" s="3">
        <v>2185920</v>
      </c>
      <c r="J7" s="3">
        <v>3157760</v>
      </c>
      <c r="K7" s="4">
        <v>2177120</v>
      </c>
      <c r="L7" s="3">
        <v>2221120</v>
      </c>
      <c r="M7" s="3">
        <v>3113760</v>
      </c>
      <c r="N7" s="3">
        <v>2175360</v>
      </c>
      <c r="O7" s="4">
        <v>2154240</v>
      </c>
    </row>
    <row r="8" spans="2:15" ht="18.75" customHeight="1" x14ac:dyDescent="0.25">
      <c r="B8" s="66"/>
      <c r="C8" s="31" t="s">
        <v>2</v>
      </c>
      <c r="D8" s="5">
        <f t="shared" ref="D8:O8" si="0">D6-D7</f>
        <v>6104345</v>
      </c>
      <c r="E8" s="3">
        <f t="shared" si="0"/>
        <v>5840160</v>
      </c>
      <c r="F8" s="3">
        <f t="shared" si="0"/>
        <v>5924700</v>
      </c>
      <c r="G8" s="4">
        <f t="shared" si="0"/>
        <v>7405980</v>
      </c>
      <c r="H8" s="5">
        <f t="shared" si="0"/>
        <v>7682400</v>
      </c>
      <c r="I8" s="3">
        <f t="shared" si="0"/>
        <v>7408080</v>
      </c>
      <c r="J8" s="3">
        <f t="shared" si="0"/>
        <v>3251740</v>
      </c>
      <c r="K8" s="4">
        <f t="shared" si="0"/>
        <v>5387380</v>
      </c>
      <c r="L8" s="3">
        <f t="shared" si="0"/>
        <v>7372880</v>
      </c>
      <c r="M8" s="3">
        <f t="shared" si="0"/>
        <v>4450720</v>
      </c>
      <c r="N8" s="3">
        <f t="shared" si="0"/>
        <v>6680640</v>
      </c>
      <c r="O8" s="4">
        <f t="shared" si="0"/>
        <v>8378885</v>
      </c>
    </row>
    <row r="9" spans="2:15" ht="18.75" customHeight="1" x14ac:dyDescent="0.25">
      <c r="B9" s="66"/>
      <c r="C9" s="31" t="s">
        <v>3</v>
      </c>
      <c r="D9" s="5">
        <v>2976700</v>
      </c>
      <c r="E9" s="3">
        <v>3060000</v>
      </c>
      <c r="F9" s="3">
        <v>3034500</v>
      </c>
      <c r="G9" s="4">
        <v>2927400</v>
      </c>
      <c r="H9" s="5">
        <v>2964800</v>
      </c>
      <c r="I9" s="3">
        <v>2976700</v>
      </c>
      <c r="J9" s="3">
        <v>3049800</v>
      </c>
      <c r="K9" s="4">
        <v>3145000</v>
      </c>
      <c r="L9" s="3">
        <v>3403400</v>
      </c>
      <c r="M9" s="3">
        <v>2954600</v>
      </c>
      <c r="N9" s="3">
        <v>2648600</v>
      </c>
      <c r="O9" s="4">
        <v>2454800</v>
      </c>
    </row>
    <row r="10" spans="2:15" ht="18.75" customHeight="1" x14ac:dyDescent="0.25">
      <c r="B10" s="66"/>
      <c r="C10" s="31" t="s">
        <v>4</v>
      </c>
      <c r="D10" s="5">
        <f t="shared" ref="D10:O10" si="1">D7+D9</f>
        <v>5176700</v>
      </c>
      <c r="E10" s="3">
        <f t="shared" si="1"/>
        <v>5075840</v>
      </c>
      <c r="F10" s="3">
        <f t="shared" si="1"/>
        <v>5043300</v>
      </c>
      <c r="G10" s="4">
        <f t="shared" si="1"/>
        <v>4930920</v>
      </c>
      <c r="H10" s="5">
        <f t="shared" si="1"/>
        <v>4138400</v>
      </c>
      <c r="I10" s="3">
        <f t="shared" si="1"/>
        <v>5162620</v>
      </c>
      <c r="J10" s="3">
        <f t="shared" si="1"/>
        <v>6207560</v>
      </c>
      <c r="K10" s="4">
        <f t="shared" si="1"/>
        <v>5322120</v>
      </c>
      <c r="L10" s="3">
        <f t="shared" si="1"/>
        <v>5624520</v>
      </c>
      <c r="M10" s="3">
        <f t="shared" si="1"/>
        <v>6068360</v>
      </c>
      <c r="N10" s="3">
        <f t="shared" si="1"/>
        <v>4823960</v>
      </c>
      <c r="O10" s="4">
        <f t="shared" si="1"/>
        <v>4609040</v>
      </c>
    </row>
    <row r="11" spans="2:15" ht="18.75" customHeight="1" x14ac:dyDescent="0.25">
      <c r="B11" s="66"/>
      <c r="C11" s="31" t="s">
        <v>17</v>
      </c>
      <c r="D11" s="5">
        <f>D8-D9</f>
        <v>3127645</v>
      </c>
      <c r="E11" s="3">
        <f t="shared" ref="E11:O11" si="2">E8-E9</f>
        <v>2780160</v>
      </c>
      <c r="F11" s="3">
        <f t="shared" si="2"/>
        <v>2890200</v>
      </c>
      <c r="G11" s="4">
        <f t="shared" si="2"/>
        <v>4478580</v>
      </c>
      <c r="H11" s="5">
        <f t="shared" si="2"/>
        <v>4717600</v>
      </c>
      <c r="I11" s="3">
        <f t="shared" si="2"/>
        <v>4431380</v>
      </c>
      <c r="J11" s="3">
        <f t="shared" si="2"/>
        <v>201940</v>
      </c>
      <c r="K11" s="4">
        <f t="shared" si="2"/>
        <v>2242380</v>
      </c>
      <c r="L11" s="3">
        <f t="shared" si="2"/>
        <v>3969480</v>
      </c>
      <c r="M11" s="3">
        <f t="shared" si="2"/>
        <v>1496120</v>
      </c>
      <c r="N11" s="3">
        <f t="shared" si="2"/>
        <v>4032040</v>
      </c>
      <c r="O11" s="4">
        <f t="shared" si="2"/>
        <v>5924085</v>
      </c>
    </row>
    <row r="12" spans="2:15" ht="18.75" customHeight="1" x14ac:dyDescent="0.25">
      <c r="B12" s="66"/>
      <c r="C12" s="31" t="s">
        <v>18</v>
      </c>
      <c r="D12" s="5">
        <f>D11*15%</f>
        <v>469146.75</v>
      </c>
      <c r="E12" s="3">
        <f t="shared" ref="E12:O12" si="3">E11*15%</f>
        <v>417024</v>
      </c>
      <c r="F12" s="3">
        <f t="shared" si="3"/>
        <v>433530</v>
      </c>
      <c r="G12" s="4">
        <f t="shared" si="3"/>
        <v>671787</v>
      </c>
      <c r="H12" s="5">
        <f t="shared" si="3"/>
        <v>707640</v>
      </c>
      <c r="I12" s="3">
        <f t="shared" si="3"/>
        <v>664707</v>
      </c>
      <c r="J12" s="3">
        <f t="shared" si="3"/>
        <v>30291</v>
      </c>
      <c r="K12" s="4">
        <f t="shared" si="3"/>
        <v>336357</v>
      </c>
      <c r="L12" s="3">
        <f t="shared" si="3"/>
        <v>595422</v>
      </c>
      <c r="M12" s="3">
        <f t="shared" si="3"/>
        <v>224418</v>
      </c>
      <c r="N12" s="3">
        <f t="shared" si="3"/>
        <v>604806</v>
      </c>
      <c r="O12" s="4">
        <f t="shared" si="3"/>
        <v>888612.75</v>
      </c>
    </row>
    <row r="13" spans="2:15" ht="18.75" customHeight="1" thickBot="1" x14ac:dyDescent="0.3">
      <c r="B13" s="67"/>
      <c r="C13" s="32" t="s">
        <v>5</v>
      </c>
      <c r="D13" s="5">
        <f>D11-D12</f>
        <v>2658498.25</v>
      </c>
      <c r="E13" s="3">
        <f t="shared" ref="E13:O13" si="4">E11-E12</f>
        <v>2363136</v>
      </c>
      <c r="F13" s="3">
        <f t="shared" si="4"/>
        <v>2456670</v>
      </c>
      <c r="G13" s="4">
        <f t="shared" si="4"/>
        <v>3806793</v>
      </c>
      <c r="H13" s="5">
        <f t="shared" si="4"/>
        <v>4009960</v>
      </c>
      <c r="I13" s="3">
        <f t="shared" si="4"/>
        <v>3766673</v>
      </c>
      <c r="J13" s="3">
        <f t="shared" si="4"/>
        <v>171649</v>
      </c>
      <c r="K13" s="4">
        <f t="shared" si="4"/>
        <v>1906023</v>
      </c>
      <c r="L13" s="3">
        <f t="shared" si="4"/>
        <v>3374058</v>
      </c>
      <c r="M13" s="3">
        <f t="shared" si="4"/>
        <v>1271702</v>
      </c>
      <c r="N13" s="3">
        <f t="shared" si="4"/>
        <v>3427234</v>
      </c>
      <c r="O13" s="4">
        <f t="shared" si="4"/>
        <v>5035472.25</v>
      </c>
    </row>
    <row r="14" spans="2:15" ht="18.75" customHeight="1" x14ac:dyDescent="0.25">
      <c r="B14" s="66" t="s">
        <v>22</v>
      </c>
      <c r="C14" s="33" t="s">
        <v>6</v>
      </c>
      <c r="D14" s="6">
        <v>3.2000000000000001E-2</v>
      </c>
      <c r="E14" s="7">
        <v>4.1000000000000002E-2</v>
      </c>
      <c r="F14" s="7">
        <v>2.9000000000000001E-2</v>
      </c>
      <c r="G14" s="8">
        <v>5.1999999999999998E-2</v>
      </c>
      <c r="H14" s="6">
        <v>4.5999999999999999E-2</v>
      </c>
      <c r="I14" s="7">
        <v>6.3E-2</v>
      </c>
      <c r="J14" s="7">
        <v>3.2000000000000001E-2</v>
      </c>
      <c r="K14" s="8">
        <v>4.4999999999999998E-2</v>
      </c>
      <c r="L14" s="6">
        <v>7.5999999999999998E-2</v>
      </c>
      <c r="M14" s="7">
        <v>6.7000000000000004E-2</v>
      </c>
      <c r="N14" s="7">
        <v>3.5000000000000003E-2</v>
      </c>
      <c r="O14" s="8">
        <v>5.2999999999999999E-2</v>
      </c>
    </row>
    <row r="15" spans="2:15" ht="18.75" customHeight="1" x14ac:dyDescent="0.25">
      <c r="B15" s="66"/>
      <c r="C15" s="34" t="s">
        <v>20</v>
      </c>
      <c r="D15" s="15">
        <f t="shared" ref="D15:O15" si="5">D13/D6</f>
        <v>0.32013340606634239</v>
      </c>
      <c r="E15" s="16">
        <f t="shared" si="5"/>
        <v>0.30080651731160896</v>
      </c>
      <c r="F15" s="16">
        <f t="shared" si="5"/>
        <v>0.3096577802987332</v>
      </c>
      <c r="G15" s="17">
        <f t="shared" si="5"/>
        <v>0.40456910569105692</v>
      </c>
      <c r="H15" s="15">
        <f t="shared" si="5"/>
        <v>0.45279584462511291</v>
      </c>
      <c r="I15" s="16">
        <f t="shared" si="5"/>
        <v>0.39260715030227228</v>
      </c>
      <c r="J15" s="16">
        <f t="shared" si="5"/>
        <v>2.6780404087682348E-2</v>
      </c>
      <c r="K15" s="17">
        <f t="shared" si="5"/>
        <v>0.25196946262145548</v>
      </c>
      <c r="L15" s="15">
        <f t="shared" si="5"/>
        <v>0.3516841776110069</v>
      </c>
      <c r="M15" s="16">
        <f t="shared" si="5"/>
        <v>0.1681149266043403</v>
      </c>
      <c r="N15" s="16">
        <f t="shared" si="5"/>
        <v>0.38699570912375791</v>
      </c>
      <c r="O15" s="17">
        <f t="shared" si="5"/>
        <v>0.47806061828754526</v>
      </c>
    </row>
    <row r="16" spans="2:15" ht="18.75" customHeight="1" thickBot="1" x14ac:dyDescent="0.3">
      <c r="B16" s="66"/>
      <c r="C16" s="35" t="s">
        <v>10</v>
      </c>
      <c r="D16" s="18">
        <v>1.0666666666666666E-2</v>
      </c>
      <c r="E16" s="19">
        <v>1.3666666666666667E-2</v>
      </c>
      <c r="F16" s="19">
        <v>1.2999999999999999E-2</v>
      </c>
      <c r="G16" s="20">
        <v>1.7333333333333333E-2</v>
      </c>
      <c r="H16" s="18">
        <v>1.5333333333333332E-2</v>
      </c>
      <c r="I16" s="19">
        <v>2.1000000000000001E-2</v>
      </c>
      <c r="J16" s="19">
        <v>2.3000000000000003E-2</v>
      </c>
      <c r="K16" s="20">
        <v>1.4999999999999999E-2</v>
      </c>
      <c r="L16" s="18">
        <v>2.2666666666666668E-2</v>
      </c>
      <c r="M16" s="19">
        <v>2.2333333333333334E-2</v>
      </c>
      <c r="N16" s="19">
        <v>1.6999999999999998E-2</v>
      </c>
      <c r="O16" s="20">
        <v>1.7666666666666667E-2</v>
      </c>
    </row>
    <row r="17" spans="2:15" ht="18.75" customHeight="1" x14ac:dyDescent="0.25">
      <c r="B17" s="66"/>
      <c r="C17" s="31" t="s">
        <v>7</v>
      </c>
      <c r="D17" s="9">
        <v>1.4630000000000003</v>
      </c>
      <c r="E17" s="10">
        <v>1.617</v>
      </c>
      <c r="F17" s="10">
        <v>2.0790000000000002</v>
      </c>
      <c r="G17" s="11">
        <v>2.3210000000000002</v>
      </c>
      <c r="H17" s="9">
        <v>2.1339999999999999</v>
      </c>
      <c r="I17" s="10">
        <v>1.8480000000000001</v>
      </c>
      <c r="J17" s="10">
        <v>1.595</v>
      </c>
      <c r="K17" s="11">
        <v>1.3420000000000001</v>
      </c>
      <c r="L17" s="10">
        <v>1.2210000000000003</v>
      </c>
      <c r="M17" s="10">
        <v>1.7050000000000003</v>
      </c>
      <c r="N17" s="10">
        <v>1.9360000000000002</v>
      </c>
      <c r="O17" s="11">
        <v>1.4630000000000003</v>
      </c>
    </row>
    <row r="18" spans="2:15" ht="18.75" customHeight="1" x14ac:dyDescent="0.25">
      <c r="B18" s="66"/>
      <c r="C18" s="31" t="s">
        <v>8</v>
      </c>
      <c r="D18" s="9">
        <v>4.5210000000000008</v>
      </c>
      <c r="E18" s="10">
        <v>4.0260000000000007</v>
      </c>
      <c r="F18" s="10">
        <v>4.4110000000000005</v>
      </c>
      <c r="G18" s="11">
        <v>4.4880000000000004</v>
      </c>
      <c r="H18" s="9">
        <v>4.5210000000000008</v>
      </c>
      <c r="I18" s="10">
        <v>3.2890000000000006</v>
      </c>
      <c r="J18" s="10">
        <v>3.5420000000000007</v>
      </c>
      <c r="K18" s="11">
        <v>4.0260000000000007</v>
      </c>
      <c r="L18" s="10">
        <v>3.4320000000000004</v>
      </c>
      <c r="M18" s="10">
        <v>3.9050000000000002</v>
      </c>
      <c r="N18" s="10">
        <v>4.2679999999999998</v>
      </c>
      <c r="O18" s="11">
        <v>4.3890000000000002</v>
      </c>
    </row>
    <row r="19" spans="2:15" s="2" customFormat="1" ht="18.75" customHeight="1" x14ac:dyDescent="0.25">
      <c r="B19" s="66"/>
      <c r="C19" s="36" t="s">
        <v>9</v>
      </c>
      <c r="D19" s="12">
        <v>5.1205000000000007</v>
      </c>
      <c r="E19" s="13">
        <v>5.6594999999999995</v>
      </c>
      <c r="F19" s="13">
        <v>7.2765000000000004</v>
      </c>
      <c r="G19" s="14">
        <v>8.1234999999999999</v>
      </c>
      <c r="H19" s="12">
        <v>7.4689999999999994</v>
      </c>
      <c r="I19" s="13">
        <v>6.468</v>
      </c>
      <c r="J19" s="13">
        <v>5.5824999999999996</v>
      </c>
      <c r="K19" s="14">
        <v>4.6970000000000001</v>
      </c>
      <c r="L19" s="13">
        <v>4.2735000000000012</v>
      </c>
      <c r="M19" s="13">
        <v>5.9675000000000011</v>
      </c>
      <c r="N19" s="13">
        <v>6.7760000000000007</v>
      </c>
      <c r="O19" s="14">
        <v>5.1205000000000007</v>
      </c>
    </row>
    <row r="20" spans="2:15" ht="18.75" customHeight="1" x14ac:dyDescent="0.25">
      <c r="B20" s="66"/>
      <c r="C20" s="31" t="s">
        <v>11</v>
      </c>
      <c r="D20" s="5">
        <v>8492400</v>
      </c>
      <c r="E20" s="3">
        <v>9199800</v>
      </c>
      <c r="F20" s="3">
        <v>8798400</v>
      </c>
      <c r="G20" s="4">
        <v>9360000</v>
      </c>
      <c r="H20" s="5">
        <v>9399600</v>
      </c>
      <c r="I20" s="3">
        <v>9518400</v>
      </c>
      <c r="J20" s="3">
        <v>9559800</v>
      </c>
      <c r="K20" s="4">
        <v>8998200</v>
      </c>
      <c r="L20" s="3">
        <v>9698400</v>
      </c>
      <c r="M20" s="3">
        <v>9878400</v>
      </c>
      <c r="N20" s="3">
        <v>9900000</v>
      </c>
      <c r="O20" s="4">
        <v>8998200</v>
      </c>
    </row>
    <row r="21" spans="2:15" ht="18.75" customHeight="1" x14ac:dyDescent="0.25">
      <c r="B21" s="66"/>
      <c r="C21" s="31" t="s">
        <v>19</v>
      </c>
      <c r="D21" s="23">
        <f t="shared" ref="D21:O21" si="6">IFERROR(IF(D20="","",D6/D20),0)</f>
        <v>0.97785608308605343</v>
      </c>
      <c r="E21" s="24">
        <f t="shared" si="6"/>
        <v>0.85393160720885242</v>
      </c>
      <c r="F21" s="24">
        <f t="shared" si="6"/>
        <v>0.90169803600654663</v>
      </c>
      <c r="G21" s="25">
        <f t="shared" si="6"/>
        <v>1.0052884615384616</v>
      </c>
      <c r="H21" s="23">
        <f t="shared" si="6"/>
        <v>0.9421677518192263</v>
      </c>
      <c r="I21" s="24">
        <f t="shared" si="6"/>
        <v>1.0079425113464449</v>
      </c>
      <c r="J21" s="24">
        <f t="shared" si="6"/>
        <v>0.67046381723467019</v>
      </c>
      <c r="K21" s="25">
        <f t="shared" si="6"/>
        <v>0.84066813362672532</v>
      </c>
      <c r="L21" s="24">
        <f t="shared" si="6"/>
        <v>0.98923533778767636</v>
      </c>
      <c r="M21" s="24">
        <f t="shared" si="6"/>
        <v>0.76575963718820861</v>
      </c>
      <c r="N21" s="24">
        <f t="shared" si="6"/>
        <v>0.89454545454545453</v>
      </c>
      <c r="O21" s="25">
        <f t="shared" si="6"/>
        <v>1.1705813384899202</v>
      </c>
    </row>
    <row r="22" spans="2:15" ht="18.75" customHeight="1" x14ac:dyDescent="0.25">
      <c r="B22" s="66"/>
      <c r="C22" s="31" t="s">
        <v>12</v>
      </c>
      <c r="D22" s="5">
        <v>6225400</v>
      </c>
      <c r="E22" s="3">
        <v>6245800</v>
      </c>
      <c r="F22" s="3">
        <v>6065600</v>
      </c>
      <c r="G22" s="4">
        <v>6205000</v>
      </c>
      <c r="H22" s="5">
        <v>6065600</v>
      </c>
      <c r="I22" s="3">
        <v>6111500</v>
      </c>
      <c r="J22" s="3">
        <v>5975500</v>
      </c>
      <c r="K22" s="4">
        <v>6053700</v>
      </c>
      <c r="L22" s="3">
        <v>6048600</v>
      </c>
      <c r="M22" s="3">
        <v>6001000</v>
      </c>
      <c r="N22" s="3">
        <v>6106400</v>
      </c>
      <c r="O22" s="4">
        <v>6045200</v>
      </c>
    </row>
    <row r="23" spans="2:15" ht="18.75" customHeight="1" thickBot="1" x14ac:dyDescent="0.3">
      <c r="B23" s="67"/>
      <c r="C23" s="32" t="s">
        <v>13</v>
      </c>
      <c r="D23" s="26">
        <f t="shared" ref="D23:O23" si="7">IFERROR(IF(D22="","",D10/D22),0)</f>
        <v>0.83154496096636366</v>
      </c>
      <c r="E23" s="27">
        <f t="shared" si="7"/>
        <v>0.81268052131032054</v>
      </c>
      <c r="F23" s="27">
        <f t="shared" si="7"/>
        <v>0.83145937747296228</v>
      </c>
      <c r="G23" s="28">
        <f t="shared" si="7"/>
        <v>0.79466881547139401</v>
      </c>
      <c r="H23" s="26">
        <f t="shared" si="7"/>
        <v>0.68227380638353996</v>
      </c>
      <c r="I23" s="27">
        <f t="shared" si="7"/>
        <v>0.84473860754315633</v>
      </c>
      <c r="J23" s="27">
        <f t="shared" si="7"/>
        <v>1.0388352439126434</v>
      </c>
      <c r="K23" s="28">
        <f t="shared" si="7"/>
        <v>0.87915159324049752</v>
      </c>
      <c r="L23" s="27">
        <f t="shared" si="7"/>
        <v>0.92988790794564036</v>
      </c>
      <c r="M23" s="27">
        <f t="shared" si="7"/>
        <v>1.0112247958673555</v>
      </c>
      <c r="N23" s="27">
        <f t="shared" si="7"/>
        <v>0.78998427878946675</v>
      </c>
      <c r="O23" s="28">
        <f t="shared" si="7"/>
        <v>0.76242969628796398</v>
      </c>
    </row>
    <row r="26" spans="2:15" x14ac:dyDescent="0.25">
      <c r="C26" s="43" t="s">
        <v>21</v>
      </c>
      <c r="D26" s="43">
        <v>8</v>
      </c>
      <c r="E26" s="43"/>
      <c r="K26" s="1" t="s">
        <v>24</v>
      </c>
    </row>
    <row r="27" spans="2:15" x14ac:dyDescent="0.25">
      <c r="C27" s="42" t="str">
        <f>C6</f>
        <v>Income</v>
      </c>
      <c r="D27" s="44">
        <f>INDEX($D$6:$O$234,MATCH(C27,$C$6:$C$23,0),$D$26)</f>
        <v>7564500</v>
      </c>
      <c r="E27" s="48">
        <f>MAX(D6:O6)*1.25</f>
        <v>13166406.25</v>
      </c>
      <c r="K27" s="1" t="s">
        <v>25</v>
      </c>
    </row>
    <row r="28" spans="2:15" x14ac:dyDescent="0.25">
      <c r="C28" s="42" t="str">
        <f t="shared" ref="C28:C44" si="8">C7</f>
        <v>Cost of Goods Sold</v>
      </c>
      <c r="D28" s="44">
        <f t="shared" ref="D28:D44" si="9">INDEX($D$6:$O$234,MATCH(C28,$C$6:$C$23,0),$D$26)</f>
        <v>2177120</v>
      </c>
      <c r="E28" s="48">
        <f t="shared" ref="E28:E44" si="10">MAX(D7:O7)*1.25</f>
        <v>3947200</v>
      </c>
      <c r="K28" s="1" t="s">
        <v>26</v>
      </c>
    </row>
    <row r="29" spans="2:15" x14ac:dyDescent="0.25">
      <c r="C29" s="42" t="str">
        <f t="shared" si="8"/>
        <v xml:space="preserve">Gross Profit </v>
      </c>
      <c r="D29" s="44">
        <f t="shared" si="9"/>
        <v>5387380</v>
      </c>
      <c r="E29" s="48">
        <f t="shared" si="10"/>
        <v>10473606.25</v>
      </c>
      <c r="K29" s="1" t="s">
        <v>27</v>
      </c>
    </row>
    <row r="30" spans="2:15" x14ac:dyDescent="0.25">
      <c r="C30" s="42" t="str">
        <f t="shared" si="8"/>
        <v xml:space="preserve">Total Operating Expenses  </v>
      </c>
      <c r="D30" s="44">
        <f t="shared" si="9"/>
        <v>3145000</v>
      </c>
      <c r="E30" s="48">
        <f t="shared" si="10"/>
        <v>4254250</v>
      </c>
      <c r="K30" s="1" t="s">
        <v>28</v>
      </c>
    </row>
    <row r="31" spans="2:15" x14ac:dyDescent="0.25">
      <c r="C31" s="42" t="str">
        <f t="shared" si="8"/>
        <v>Total Expenses</v>
      </c>
      <c r="D31" s="44">
        <f t="shared" si="9"/>
        <v>5322120</v>
      </c>
      <c r="E31" s="48">
        <f t="shared" si="10"/>
        <v>7759450</v>
      </c>
      <c r="K31" s="1" t="s">
        <v>29</v>
      </c>
    </row>
    <row r="32" spans="2:15" x14ac:dyDescent="0.25">
      <c r="C32" s="42" t="str">
        <f t="shared" si="8"/>
        <v>EBIT</v>
      </c>
      <c r="D32" s="44">
        <f t="shared" si="9"/>
        <v>2242380</v>
      </c>
      <c r="E32" s="48">
        <f t="shared" si="10"/>
        <v>7405106.25</v>
      </c>
      <c r="K32" s="1" t="s">
        <v>30</v>
      </c>
    </row>
    <row r="33" spans="3:11" x14ac:dyDescent="0.25">
      <c r="C33" s="42" t="str">
        <f t="shared" si="8"/>
        <v>Tax</v>
      </c>
      <c r="D33" s="44">
        <f t="shared" si="9"/>
        <v>336357</v>
      </c>
      <c r="E33" s="48">
        <f t="shared" si="10"/>
        <v>1110765.9375</v>
      </c>
      <c r="K33" s="1" t="s">
        <v>31</v>
      </c>
    </row>
    <row r="34" spans="3:11" x14ac:dyDescent="0.25">
      <c r="C34" s="42" t="str">
        <f t="shared" si="8"/>
        <v xml:space="preserve">Net Profit   </v>
      </c>
      <c r="D34" s="44">
        <f t="shared" si="9"/>
        <v>1906023</v>
      </c>
      <c r="E34" s="48">
        <f t="shared" si="10"/>
        <v>6294340.3125</v>
      </c>
      <c r="K34" s="1" t="s">
        <v>32</v>
      </c>
    </row>
    <row r="35" spans="3:11" x14ac:dyDescent="0.25">
      <c r="C35" s="42" t="str">
        <f t="shared" si="8"/>
        <v>ROI</v>
      </c>
      <c r="D35" s="46">
        <f t="shared" si="9"/>
        <v>4.4999999999999998E-2</v>
      </c>
      <c r="E35" s="46">
        <f t="shared" si="10"/>
        <v>9.5000000000000001E-2</v>
      </c>
      <c r="K35" s="1" t="s">
        <v>33</v>
      </c>
    </row>
    <row r="36" spans="3:11" x14ac:dyDescent="0.25">
      <c r="C36" s="42" t="str">
        <f t="shared" si="8"/>
        <v>Net Profit Margin Ratio(NPM)</v>
      </c>
      <c r="D36" s="46">
        <f t="shared" si="9"/>
        <v>0.25196946262145548</v>
      </c>
      <c r="E36" s="46">
        <f t="shared" si="10"/>
        <v>0.59757577285943153</v>
      </c>
      <c r="G36" s="1" t="s">
        <v>0</v>
      </c>
      <c r="H36" s="1" t="s">
        <v>36</v>
      </c>
      <c r="K36" s="1" t="s">
        <v>34</v>
      </c>
    </row>
    <row r="37" spans="3:11" x14ac:dyDescent="0.25">
      <c r="C37" s="42" t="str">
        <f t="shared" si="8"/>
        <v>ROA</v>
      </c>
      <c r="D37" s="46">
        <f t="shared" si="9"/>
        <v>1.4999999999999999E-2</v>
      </c>
      <c r="E37" s="46">
        <f t="shared" si="10"/>
        <v>2.8750000000000005E-2</v>
      </c>
      <c r="G37" s="21">
        <f>D27</f>
        <v>7564500</v>
      </c>
      <c r="H37" s="21">
        <f>D30</f>
        <v>3145000</v>
      </c>
      <c r="K37" s="1" t="s">
        <v>35</v>
      </c>
    </row>
    <row r="38" spans="3:11" x14ac:dyDescent="0.25">
      <c r="C38" s="42" t="str">
        <f t="shared" si="8"/>
        <v>Quick Ratio</v>
      </c>
      <c r="D38" s="49">
        <f t="shared" si="9"/>
        <v>1.3420000000000001</v>
      </c>
      <c r="E38" s="48">
        <f t="shared" si="10"/>
        <v>2.9012500000000001</v>
      </c>
    </row>
    <row r="39" spans="3:11" x14ac:dyDescent="0.25">
      <c r="C39" s="42" t="str">
        <f t="shared" si="8"/>
        <v>Current Ratio</v>
      </c>
      <c r="D39" s="50">
        <f t="shared" si="9"/>
        <v>4.0260000000000007</v>
      </c>
      <c r="E39" s="48">
        <f t="shared" si="10"/>
        <v>5.651250000000001</v>
      </c>
      <c r="G39" s="1" t="str">
        <f>C27</f>
        <v>Income</v>
      </c>
      <c r="H39" s="51">
        <f>D27</f>
        <v>7564500</v>
      </c>
    </row>
    <row r="40" spans="3:11" x14ac:dyDescent="0.25">
      <c r="C40" s="42" t="str">
        <f t="shared" si="8"/>
        <v>EPS</v>
      </c>
      <c r="D40" s="47">
        <f t="shared" si="9"/>
        <v>4.6970000000000001</v>
      </c>
      <c r="E40" s="48">
        <f t="shared" si="10"/>
        <v>10.154375</v>
      </c>
      <c r="G40" s="1" t="s">
        <v>38</v>
      </c>
      <c r="H40" s="51">
        <f t="shared" ref="H40:H43" si="11">D28</f>
        <v>2177120</v>
      </c>
    </row>
    <row r="41" spans="3:11" x14ac:dyDescent="0.25">
      <c r="C41" s="42" t="str">
        <f t="shared" si="8"/>
        <v>Target Income</v>
      </c>
      <c r="D41" s="44">
        <f t="shared" si="9"/>
        <v>8998200</v>
      </c>
      <c r="E41" s="48">
        <f t="shared" si="10"/>
        <v>12375000</v>
      </c>
      <c r="G41" s="1" t="s">
        <v>39</v>
      </c>
      <c r="H41" s="51">
        <f t="shared" si="11"/>
        <v>5387380</v>
      </c>
    </row>
    <row r="42" spans="3:11" x14ac:dyDescent="0.25">
      <c r="C42" s="42" t="str">
        <f t="shared" si="8"/>
        <v>Target Income Achieved</v>
      </c>
      <c r="D42" s="46">
        <f t="shared" si="9"/>
        <v>0.84066813362672532</v>
      </c>
      <c r="E42" s="46">
        <f t="shared" si="10"/>
        <v>1.4632266731124002</v>
      </c>
      <c r="G42" s="1" t="str">
        <f>C33</f>
        <v>Tax</v>
      </c>
      <c r="H42" s="51">
        <f t="shared" si="11"/>
        <v>3145000</v>
      </c>
    </row>
    <row r="43" spans="3:11" x14ac:dyDescent="0.25">
      <c r="C43" s="42" t="str">
        <f t="shared" si="8"/>
        <v>Target Expenses</v>
      </c>
      <c r="D43" s="44">
        <f t="shared" si="9"/>
        <v>6053700</v>
      </c>
      <c r="E43" s="48">
        <f t="shared" si="10"/>
        <v>7807250</v>
      </c>
      <c r="G43" s="1" t="s">
        <v>40</v>
      </c>
      <c r="H43" s="51">
        <f t="shared" si="11"/>
        <v>5322120</v>
      </c>
    </row>
    <row r="44" spans="3:11" x14ac:dyDescent="0.25">
      <c r="C44" s="42" t="str">
        <f t="shared" si="8"/>
        <v>Expenses Reached</v>
      </c>
      <c r="D44" s="46">
        <f t="shared" si="9"/>
        <v>0.87915159324049752</v>
      </c>
      <c r="E44" s="46">
        <f t="shared" si="10"/>
        <v>1.2985440548908043</v>
      </c>
      <c r="G44" s="1" t="s">
        <v>37</v>
      </c>
      <c r="H44" s="51">
        <f>SUM(H39:H43)</f>
        <v>23596120</v>
      </c>
    </row>
    <row r="45" spans="3:11" x14ac:dyDescent="0.25">
      <c r="G45" s="45"/>
    </row>
  </sheetData>
  <mergeCells count="5">
    <mergeCell ref="B2:O2"/>
    <mergeCell ref="B3:O3"/>
    <mergeCell ref="B4:O4"/>
    <mergeCell ref="B6:B13"/>
    <mergeCell ref="B14:B2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6</xdr:col>
                    <xdr:colOff>38100</xdr:colOff>
                    <xdr:row>25</xdr:row>
                    <xdr:rowOff>19050</xdr:rowOff>
                  </from>
                  <to>
                    <xdr:col>8</xdr:col>
                    <xdr:colOff>66675</xdr:colOff>
                    <xdr:row>26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E8E4-5362-48A1-A726-F8B837F86D1C}">
  <dimension ref="B1:O23"/>
  <sheetViews>
    <sheetView showRowColHeaders="0" zoomScale="90" zoomScaleNormal="90" workbookViewId="0">
      <selection activeCell="D5" sqref="D5:O5"/>
    </sheetView>
  </sheetViews>
  <sheetFormatPr defaultColWidth="11.42578125" defaultRowHeight="15" x14ac:dyDescent="0.25"/>
  <cols>
    <col min="1" max="1" width="2.28515625" customWidth="1"/>
    <col min="2" max="2" width="4.140625" customWidth="1"/>
    <col min="3" max="3" width="26.28515625" style="1" customWidth="1"/>
    <col min="4" max="15" width="14.5703125" style="1" customWidth="1"/>
  </cols>
  <sheetData>
    <row r="1" spans="2:15" ht="15.75" thickBot="1" x14ac:dyDescent="0.3"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2:15" ht="26.25" customHeight="1" x14ac:dyDescent="0.25">
      <c r="B2" s="56" t="s">
        <v>15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ht="18" customHeight="1" x14ac:dyDescent="0.25">
      <c r="B3" s="59" t="s">
        <v>14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8" customHeight="1" thickBot="1" x14ac:dyDescent="0.3">
      <c r="B4" s="62" t="s">
        <v>16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</row>
    <row r="5" spans="2:15" ht="33" customHeight="1" thickBot="1" x14ac:dyDescent="0.3">
      <c r="B5" s="37" t="s">
        <v>23</v>
      </c>
      <c r="C5" s="29" t="s">
        <v>21</v>
      </c>
      <c r="D5" s="38">
        <v>43831</v>
      </c>
      <c r="E5" s="39">
        <v>43862</v>
      </c>
      <c r="F5" s="39">
        <v>43891</v>
      </c>
      <c r="G5" s="40">
        <v>43922</v>
      </c>
      <c r="H5" s="38">
        <v>43952</v>
      </c>
      <c r="I5" s="39">
        <v>43983</v>
      </c>
      <c r="J5" s="39">
        <v>44013</v>
      </c>
      <c r="K5" s="40">
        <v>44044</v>
      </c>
      <c r="L5" s="38">
        <v>44075</v>
      </c>
      <c r="M5" s="39">
        <v>44105</v>
      </c>
      <c r="N5" s="39">
        <v>44136</v>
      </c>
      <c r="O5" s="40">
        <v>44166</v>
      </c>
    </row>
    <row r="6" spans="2:15" ht="18.75" customHeight="1" x14ac:dyDescent="0.25">
      <c r="B6" s="65" t="s">
        <v>15</v>
      </c>
      <c r="C6" s="30" t="s">
        <v>0</v>
      </c>
      <c r="D6" s="5">
        <v>8304345</v>
      </c>
      <c r="E6" s="3">
        <v>7856000</v>
      </c>
      <c r="F6" s="3">
        <v>7933500</v>
      </c>
      <c r="G6" s="4">
        <v>9409500</v>
      </c>
      <c r="H6" s="5">
        <v>8856000</v>
      </c>
      <c r="I6" s="3">
        <v>9594000</v>
      </c>
      <c r="J6" s="3">
        <v>6409500</v>
      </c>
      <c r="K6" s="4">
        <v>7564500</v>
      </c>
      <c r="L6" s="3">
        <v>9594000</v>
      </c>
      <c r="M6" s="3">
        <v>7564480</v>
      </c>
      <c r="N6" s="3">
        <v>8856000</v>
      </c>
      <c r="O6" s="22">
        <v>10533125</v>
      </c>
    </row>
    <row r="7" spans="2:15" ht="18.75" customHeight="1" x14ac:dyDescent="0.25">
      <c r="B7" s="66"/>
      <c r="C7" s="31" t="s">
        <v>1</v>
      </c>
      <c r="D7" s="5">
        <v>2200000</v>
      </c>
      <c r="E7" s="3">
        <v>2015840</v>
      </c>
      <c r="F7" s="3">
        <v>2008800</v>
      </c>
      <c r="G7" s="4">
        <v>2003520</v>
      </c>
      <c r="H7" s="5">
        <v>1173600</v>
      </c>
      <c r="I7" s="3">
        <v>2185920</v>
      </c>
      <c r="J7" s="3">
        <v>3157760</v>
      </c>
      <c r="K7" s="4">
        <v>2177120</v>
      </c>
      <c r="L7" s="3">
        <v>2221120</v>
      </c>
      <c r="M7" s="3">
        <v>3113760</v>
      </c>
      <c r="N7" s="3">
        <v>2175360</v>
      </c>
      <c r="O7" s="4">
        <v>2154240</v>
      </c>
    </row>
    <row r="8" spans="2:15" ht="18.75" customHeight="1" x14ac:dyDescent="0.25">
      <c r="B8" s="66"/>
      <c r="C8" s="31" t="s">
        <v>2</v>
      </c>
      <c r="D8" s="5">
        <f t="shared" ref="D8:O8" si="0">D6-D7</f>
        <v>6104345</v>
      </c>
      <c r="E8" s="3">
        <f t="shared" si="0"/>
        <v>5840160</v>
      </c>
      <c r="F8" s="3">
        <f t="shared" si="0"/>
        <v>5924700</v>
      </c>
      <c r="G8" s="4">
        <f t="shared" si="0"/>
        <v>7405980</v>
      </c>
      <c r="H8" s="5">
        <f t="shared" si="0"/>
        <v>7682400</v>
      </c>
      <c r="I8" s="3">
        <f t="shared" si="0"/>
        <v>7408080</v>
      </c>
      <c r="J8" s="3">
        <f t="shared" si="0"/>
        <v>3251740</v>
      </c>
      <c r="K8" s="4">
        <f t="shared" si="0"/>
        <v>5387380</v>
      </c>
      <c r="L8" s="3">
        <f t="shared" si="0"/>
        <v>7372880</v>
      </c>
      <c r="M8" s="3">
        <f t="shared" si="0"/>
        <v>4450720</v>
      </c>
      <c r="N8" s="3">
        <f t="shared" si="0"/>
        <v>6680640</v>
      </c>
      <c r="O8" s="4">
        <f t="shared" si="0"/>
        <v>8378885</v>
      </c>
    </row>
    <row r="9" spans="2:15" ht="18.75" customHeight="1" x14ac:dyDescent="0.25">
      <c r="B9" s="66"/>
      <c r="C9" s="31" t="s">
        <v>3</v>
      </c>
      <c r="D9" s="5">
        <v>2976700</v>
      </c>
      <c r="E9" s="3">
        <v>3060000</v>
      </c>
      <c r="F9" s="3">
        <v>3034500</v>
      </c>
      <c r="G9" s="4">
        <v>2927400</v>
      </c>
      <c r="H9" s="5">
        <v>2964800</v>
      </c>
      <c r="I9" s="3">
        <v>2976700</v>
      </c>
      <c r="J9" s="3">
        <v>3049800</v>
      </c>
      <c r="K9" s="4">
        <v>3145000</v>
      </c>
      <c r="L9" s="3">
        <v>3403400</v>
      </c>
      <c r="M9" s="3">
        <v>2954600</v>
      </c>
      <c r="N9" s="3">
        <v>2648600</v>
      </c>
      <c r="O9" s="4">
        <v>2454800</v>
      </c>
    </row>
    <row r="10" spans="2:15" ht="18.75" customHeight="1" x14ac:dyDescent="0.25">
      <c r="B10" s="66"/>
      <c r="C10" s="31" t="s">
        <v>4</v>
      </c>
      <c r="D10" s="5">
        <f t="shared" ref="D10:O10" si="1">D7+D9</f>
        <v>5176700</v>
      </c>
      <c r="E10" s="3">
        <f t="shared" si="1"/>
        <v>5075840</v>
      </c>
      <c r="F10" s="3">
        <f t="shared" si="1"/>
        <v>5043300</v>
      </c>
      <c r="G10" s="4">
        <f t="shared" si="1"/>
        <v>4930920</v>
      </c>
      <c r="H10" s="5">
        <f t="shared" si="1"/>
        <v>4138400</v>
      </c>
      <c r="I10" s="3">
        <f t="shared" si="1"/>
        <v>5162620</v>
      </c>
      <c r="J10" s="3">
        <f t="shared" si="1"/>
        <v>6207560</v>
      </c>
      <c r="K10" s="4">
        <f t="shared" si="1"/>
        <v>5322120</v>
      </c>
      <c r="L10" s="3">
        <f t="shared" si="1"/>
        <v>5624520</v>
      </c>
      <c r="M10" s="3">
        <f t="shared" si="1"/>
        <v>6068360</v>
      </c>
      <c r="N10" s="3">
        <f t="shared" si="1"/>
        <v>4823960</v>
      </c>
      <c r="O10" s="4">
        <f t="shared" si="1"/>
        <v>4609040</v>
      </c>
    </row>
    <row r="11" spans="2:15" ht="18.75" customHeight="1" x14ac:dyDescent="0.25">
      <c r="B11" s="66"/>
      <c r="C11" s="31" t="s">
        <v>17</v>
      </c>
      <c r="D11" s="5">
        <f>D8-D9</f>
        <v>3127645</v>
      </c>
      <c r="E11" s="3">
        <f t="shared" ref="E11:O11" si="2">E8-E9</f>
        <v>2780160</v>
      </c>
      <c r="F11" s="3">
        <f t="shared" si="2"/>
        <v>2890200</v>
      </c>
      <c r="G11" s="4">
        <f t="shared" si="2"/>
        <v>4478580</v>
      </c>
      <c r="H11" s="5">
        <f t="shared" si="2"/>
        <v>4717600</v>
      </c>
      <c r="I11" s="3">
        <f t="shared" si="2"/>
        <v>4431380</v>
      </c>
      <c r="J11" s="3">
        <f t="shared" si="2"/>
        <v>201940</v>
      </c>
      <c r="K11" s="4">
        <f t="shared" si="2"/>
        <v>2242380</v>
      </c>
      <c r="L11" s="3">
        <f t="shared" si="2"/>
        <v>3969480</v>
      </c>
      <c r="M11" s="3">
        <f t="shared" si="2"/>
        <v>1496120</v>
      </c>
      <c r="N11" s="3">
        <f t="shared" si="2"/>
        <v>4032040</v>
      </c>
      <c r="O11" s="4">
        <f t="shared" si="2"/>
        <v>5924085</v>
      </c>
    </row>
    <row r="12" spans="2:15" ht="18.75" customHeight="1" x14ac:dyDescent="0.25">
      <c r="B12" s="66"/>
      <c r="C12" s="31" t="s">
        <v>18</v>
      </c>
      <c r="D12" s="5">
        <f>D11*15%</f>
        <v>469146.75</v>
      </c>
      <c r="E12" s="3">
        <f t="shared" ref="E12:O12" si="3">E11*15%</f>
        <v>417024</v>
      </c>
      <c r="F12" s="3">
        <f t="shared" si="3"/>
        <v>433530</v>
      </c>
      <c r="G12" s="4">
        <f t="shared" si="3"/>
        <v>671787</v>
      </c>
      <c r="H12" s="5">
        <f t="shared" si="3"/>
        <v>707640</v>
      </c>
      <c r="I12" s="3">
        <f t="shared" si="3"/>
        <v>664707</v>
      </c>
      <c r="J12" s="3">
        <f t="shared" si="3"/>
        <v>30291</v>
      </c>
      <c r="K12" s="4">
        <f t="shared" si="3"/>
        <v>336357</v>
      </c>
      <c r="L12" s="3">
        <f t="shared" si="3"/>
        <v>595422</v>
      </c>
      <c r="M12" s="3">
        <f t="shared" si="3"/>
        <v>224418</v>
      </c>
      <c r="N12" s="3">
        <f t="shared" si="3"/>
        <v>604806</v>
      </c>
      <c r="O12" s="4">
        <f t="shared" si="3"/>
        <v>888612.75</v>
      </c>
    </row>
    <row r="13" spans="2:15" ht="18.75" customHeight="1" thickBot="1" x14ac:dyDescent="0.3">
      <c r="B13" s="67"/>
      <c r="C13" s="32" t="s">
        <v>5</v>
      </c>
      <c r="D13" s="5">
        <f>D11-D12</f>
        <v>2658498.25</v>
      </c>
      <c r="E13" s="3">
        <f t="shared" ref="E13:O13" si="4">E11-E12</f>
        <v>2363136</v>
      </c>
      <c r="F13" s="3">
        <f t="shared" si="4"/>
        <v>2456670</v>
      </c>
      <c r="G13" s="4">
        <f t="shared" si="4"/>
        <v>3806793</v>
      </c>
      <c r="H13" s="5">
        <f t="shared" si="4"/>
        <v>4009960</v>
      </c>
      <c r="I13" s="3">
        <f t="shared" si="4"/>
        <v>3766673</v>
      </c>
      <c r="J13" s="3">
        <f t="shared" si="4"/>
        <v>171649</v>
      </c>
      <c r="K13" s="4">
        <f t="shared" si="4"/>
        <v>1906023</v>
      </c>
      <c r="L13" s="3">
        <f t="shared" si="4"/>
        <v>3374058</v>
      </c>
      <c r="M13" s="3">
        <f t="shared" si="4"/>
        <v>1271702</v>
      </c>
      <c r="N13" s="3">
        <f t="shared" si="4"/>
        <v>3427234</v>
      </c>
      <c r="O13" s="4">
        <f t="shared" si="4"/>
        <v>5035472.25</v>
      </c>
    </row>
    <row r="14" spans="2:15" ht="18.75" customHeight="1" x14ac:dyDescent="0.25">
      <c r="B14" s="66" t="s">
        <v>22</v>
      </c>
      <c r="C14" s="33" t="s">
        <v>6</v>
      </c>
      <c r="D14" s="6">
        <v>3.2000000000000001E-2</v>
      </c>
      <c r="E14" s="7">
        <v>4.1000000000000002E-2</v>
      </c>
      <c r="F14" s="7">
        <v>2.9000000000000001E-2</v>
      </c>
      <c r="G14" s="8">
        <v>5.1999999999999998E-2</v>
      </c>
      <c r="H14" s="6">
        <v>4.5999999999999999E-2</v>
      </c>
      <c r="I14" s="7">
        <v>6.3E-2</v>
      </c>
      <c r="J14" s="7">
        <v>3.2000000000000001E-2</v>
      </c>
      <c r="K14" s="8">
        <v>4.4999999999999998E-2</v>
      </c>
      <c r="L14" s="6">
        <v>7.5999999999999998E-2</v>
      </c>
      <c r="M14" s="7">
        <v>6.7000000000000004E-2</v>
      </c>
      <c r="N14" s="7">
        <v>3.5000000000000003E-2</v>
      </c>
      <c r="O14" s="8">
        <v>5.2999999999999999E-2</v>
      </c>
    </row>
    <row r="15" spans="2:15" ht="18.75" customHeight="1" x14ac:dyDescent="0.25">
      <c r="B15" s="66"/>
      <c r="C15" s="34" t="s">
        <v>20</v>
      </c>
      <c r="D15" s="15">
        <f t="shared" ref="D15:O15" si="5">D13/D6</f>
        <v>0.32013340606634239</v>
      </c>
      <c r="E15" s="16">
        <f t="shared" si="5"/>
        <v>0.30080651731160896</v>
      </c>
      <c r="F15" s="16">
        <f t="shared" si="5"/>
        <v>0.3096577802987332</v>
      </c>
      <c r="G15" s="17">
        <f t="shared" si="5"/>
        <v>0.40456910569105692</v>
      </c>
      <c r="H15" s="15">
        <f t="shared" si="5"/>
        <v>0.45279584462511291</v>
      </c>
      <c r="I15" s="16">
        <f t="shared" si="5"/>
        <v>0.39260715030227228</v>
      </c>
      <c r="J15" s="16">
        <f t="shared" si="5"/>
        <v>2.6780404087682348E-2</v>
      </c>
      <c r="K15" s="17">
        <f t="shared" si="5"/>
        <v>0.25196946262145548</v>
      </c>
      <c r="L15" s="15">
        <f t="shared" si="5"/>
        <v>0.3516841776110069</v>
      </c>
      <c r="M15" s="16">
        <f t="shared" si="5"/>
        <v>0.1681149266043403</v>
      </c>
      <c r="N15" s="16">
        <f t="shared" si="5"/>
        <v>0.38699570912375791</v>
      </c>
      <c r="O15" s="17">
        <f t="shared" si="5"/>
        <v>0.47806061828754526</v>
      </c>
    </row>
    <row r="16" spans="2:15" ht="18.75" customHeight="1" thickBot="1" x14ac:dyDescent="0.3">
      <c r="B16" s="66"/>
      <c r="C16" s="35" t="s">
        <v>10</v>
      </c>
      <c r="D16" s="18">
        <v>1.0666666666666666E-2</v>
      </c>
      <c r="E16" s="19">
        <v>1.3666666666666667E-2</v>
      </c>
      <c r="F16" s="19">
        <v>1.2999999999999999E-2</v>
      </c>
      <c r="G16" s="20">
        <v>1.7333333333333333E-2</v>
      </c>
      <c r="H16" s="18">
        <v>1.5333333333333332E-2</v>
      </c>
      <c r="I16" s="19">
        <v>2.1000000000000001E-2</v>
      </c>
      <c r="J16" s="19">
        <v>2.3000000000000003E-2</v>
      </c>
      <c r="K16" s="20">
        <v>1.4999999999999999E-2</v>
      </c>
      <c r="L16" s="18">
        <v>2.2666666666666668E-2</v>
      </c>
      <c r="M16" s="19">
        <v>2.2333333333333334E-2</v>
      </c>
      <c r="N16" s="19">
        <v>1.6999999999999998E-2</v>
      </c>
      <c r="O16" s="20">
        <v>1.7666666666666667E-2</v>
      </c>
    </row>
    <row r="17" spans="2:15" ht="18.75" customHeight="1" x14ac:dyDescent="0.25">
      <c r="B17" s="66"/>
      <c r="C17" s="31" t="s">
        <v>7</v>
      </c>
      <c r="D17" s="9">
        <v>1.4630000000000003</v>
      </c>
      <c r="E17" s="10">
        <v>1.617</v>
      </c>
      <c r="F17" s="10">
        <v>2.0790000000000002</v>
      </c>
      <c r="G17" s="11">
        <v>2.3210000000000002</v>
      </c>
      <c r="H17" s="9">
        <v>2.1339999999999999</v>
      </c>
      <c r="I17" s="10">
        <v>1.8480000000000001</v>
      </c>
      <c r="J17" s="10">
        <v>1.595</v>
      </c>
      <c r="K17" s="11">
        <v>1.3420000000000001</v>
      </c>
      <c r="L17" s="10">
        <v>1.2210000000000003</v>
      </c>
      <c r="M17" s="10">
        <v>1.7050000000000003</v>
      </c>
      <c r="N17" s="10">
        <v>1.9360000000000002</v>
      </c>
      <c r="O17" s="11">
        <v>1.4630000000000003</v>
      </c>
    </row>
    <row r="18" spans="2:15" ht="18.75" customHeight="1" x14ac:dyDescent="0.25">
      <c r="B18" s="66"/>
      <c r="C18" s="31" t="s">
        <v>8</v>
      </c>
      <c r="D18" s="9">
        <v>4.5210000000000008</v>
      </c>
      <c r="E18" s="10">
        <v>4.0260000000000007</v>
      </c>
      <c r="F18" s="10">
        <v>4.4110000000000005</v>
      </c>
      <c r="G18" s="11">
        <v>4.4880000000000004</v>
      </c>
      <c r="H18" s="9">
        <v>4.5210000000000008</v>
      </c>
      <c r="I18" s="10">
        <v>3.2890000000000006</v>
      </c>
      <c r="J18" s="10">
        <v>3.5420000000000007</v>
      </c>
      <c r="K18" s="11">
        <v>4.0260000000000007</v>
      </c>
      <c r="L18" s="10">
        <v>3.4320000000000004</v>
      </c>
      <c r="M18" s="10">
        <v>3.9050000000000002</v>
      </c>
      <c r="N18" s="10">
        <v>4.2679999999999998</v>
      </c>
      <c r="O18" s="11">
        <v>4.3890000000000002</v>
      </c>
    </row>
    <row r="19" spans="2:15" s="2" customFormat="1" ht="18.75" customHeight="1" x14ac:dyDescent="0.25">
      <c r="B19" s="66"/>
      <c r="C19" s="36" t="s">
        <v>9</v>
      </c>
      <c r="D19" s="12">
        <v>5.1205000000000007</v>
      </c>
      <c r="E19" s="13">
        <v>5.6594999999999995</v>
      </c>
      <c r="F19" s="13">
        <v>7.2765000000000004</v>
      </c>
      <c r="G19" s="14">
        <v>8.1234999999999999</v>
      </c>
      <c r="H19" s="12">
        <v>7.4689999999999994</v>
      </c>
      <c r="I19" s="13">
        <v>6.468</v>
      </c>
      <c r="J19" s="13">
        <v>5.5824999999999996</v>
      </c>
      <c r="K19" s="14">
        <v>4.6970000000000001</v>
      </c>
      <c r="L19" s="13">
        <v>4.2735000000000012</v>
      </c>
      <c r="M19" s="13">
        <v>5.9675000000000011</v>
      </c>
      <c r="N19" s="13">
        <v>6.7760000000000007</v>
      </c>
      <c r="O19" s="14">
        <v>5.1205000000000007</v>
      </c>
    </row>
    <row r="20" spans="2:15" ht="18.75" customHeight="1" x14ac:dyDescent="0.25">
      <c r="B20" s="66"/>
      <c r="C20" s="31" t="s">
        <v>11</v>
      </c>
      <c r="D20" s="5">
        <v>8492400</v>
      </c>
      <c r="E20" s="3">
        <v>9199800</v>
      </c>
      <c r="F20" s="3">
        <v>8798400</v>
      </c>
      <c r="G20" s="4">
        <v>9360000</v>
      </c>
      <c r="H20" s="5">
        <v>9399600</v>
      </c>
      <c r="I20" s="3">
        <v>9518400</v>
      </c>
      <c r="J20" s="3">
        <v>9559800</v>
      </c>
      <c r="K20" s="4">
        <v>8998200</v>
      </c>
      <c r="L20" s="3">
        <v>9698400</v>
      </c>
      <c r="M20" s="3">
        <v>9878400</v>
      </c>
      <c r="N20" s="3">
        <v>9900000</v>
      </c>
      <c r="O20" s="4">
        <v>8998200</v>
      </c>
    </row>
    <row r="21" spans="2:15" ht="18.75" customHeight="1" x14ac:dyDescent="0.25">
      <c r="B21" s="66"/>
      <c r="C21" s="31" t="s">
        <v>19</v>
      </c>
      <c r="D21" s="23">
        <f t="shared" ref="D21:O21" si="6">IFERROR(IF(D20="","",D6/D20),0)</f>
        <v>0.97785608308605343</v>
      </c>
      <c r="E21" s="24">
        <f t="shared" si="6"/>
        <v>0.85393160720885242</v>
      </c>
      <c r="F21" s="24">
        <f t="shared" si="6"/>
        <v>0.90169803600654663</v>
      </c>
      <c r="G21" s="25">
        <f t="shared" si="6"/>
        <v>1.0052884615384616</v>
      </c>
      <c r="H21" s="23">
        <f t="shared" si="6"/>
        <v>0.9421677518192263</v>
      </c>
      <c r="I21" s="24">
        <f t="shared" si="6"/>
        <v>1.0079425113464449</v>
      </c>
      <c r="J21" s="24">
        <f t="shared" si="6"/>
        <v>0.67046381723467019</v>
      </c>
      <c r="K21" s="25">
        <f t="shared" si="6"/>
        <v>0.84066813362672532</v>
      </c>
      <c r="L21" s="24">
        <f t="shared" si="6"/>
        <v>0.98923533778767636</v>
      </c>
      <c r="M21" s="24">
        <f t="shared" si="6"/>
        <v>0.76575963718820861</v>
      </c>
      <c r="N21" s="24">
        <f t="shared" si="6"/>
        <v>0.89454545454545453</v>
      </c>
      <c r="O21" s="25">
        <f t="shared" si="6"/>
        <v>1.1705813384899202</v>
      </c>
    </row>
    <row r="22" spans="2:15" ht="18.75" customHeight="1" x14ac:dyDescent="0.25">
      <c r="B22" s="66"/>
      <c r="C22" s="31" t="s">
        <v>12</v>
      </c>
      <c r="D22" s="5">
        <v>6225400</v>
      </c>
      <c r="E22" s="3">
        <v>6245800</v>
      </c>
      <c r="F22" s="3">
        <v>6065600</v>
      </c>
      <c r="G22" s="4">
        <v>6205000</v>
      </c>
      <c r="H22" s="5">
        <v>6065600</v>
      </c>
      <c r="I22" s="3">
        <v>6111500</v>
      </c>
      <c r="J22" s="3">
        <v>5975500</v>
      </c>
      <c r="K22" s="4">
        <v>6053700</v>
      </c>
      <c r="L22" s="3">
        <v>6048600</v>
      </c>
      <c r="M22" s="3">
        <v>6001000</v>
      </c>
      <c r="N22" s="3">
        <v>6106400</v>
      </c>
      <c r="O22" s="4">
        <v>6045200</v>
      </c>
    </row>
    <row r="23" spans="2:15" ht="18.75" customHeight="1" thickBot="1" x14ac:dyDescent="0.3">
      <c r="B23" s="67"/>
      <c r="C23" s="32" t="s">
        <v>13</v>
      </c>
      <c r="D23" s="26">
        <f t="shared" ref="D23:O23" si="7">IFERROR(IF(D22="","",D10/D22),0)</f>
        <v>0.83154496096636366</v>
      </c>
      <c r="E23" s="27">
        <f t="shared" si="7"/>
        <v>0.81268052131032054</v>
      </c>
      <c r="F23" s="27">
        <f t="shared" si="7"/>
        <v>0.83145937747296228</v>
      </c>
      <c r="G23" s="28">
        <f t="shared" si="7"/>
        <v>0.79466881547139401</v>
      </c>
      <c r="H23" s="26">
        <f t="shared" si="7"/>
        <v>0.68227380638353996</v>
      </c>
      <c r="I23" s="27">
        <f t="shared" si="7"/>
        <v>0.84473860754315633</v>
      </c>
      <c r="J23" s="27">
        <f t="shared" si="7"/>
        <v>1.0388352439126434</v>
      </c>
      <c r="K23" s="28">
        <f t="shared" si="7"/>
        <v>0.87915159324049752</v>
      </c>
      <c r="L23" s="27">
        <f t="shared" si="7"/>
        <v>0.92988790794564036</v>
      </c>
      <c r="M23" s="27">
        <f t="shared" si="7"/>
        <v>1.0112247958673555</v>
      </c>
      <c r="N23" s="27">
        <f t="shared" si="7"/>
        <v>0.78998427878946675</v>
      </c>
      <c r="O23" s="28">
        <f t="shared" si="7"/>
        <v>0.76242969628796398</v>
      </c>
    </row>
  </sheetData>
  <mergeCells count="5">
    <mergeCell ref="B2:O2"/>
    <mergeCell ref="B3:O3"/>
    <mergeCell ref="B4:O4"/>
    <mergeCell ref="B6:B13"/>
    <mergeCell ref="B14: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Dashboard</vt:lpstr>
      <vt:lpstr>Detailed Report</vt:lpstr>
      <vt:lpstr>Analysis</vt:lpstr>
      <vt:lpstr>Detailed Report (2)</vt:lpstr>
      <vt:lpstr>'Cover Page'!Print_Area</vt:lpstr>
      <vt:lpstr>'Detailed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EMMANUEL NYANFUL</cp:lastModifiedBy>
  <cp:lastPrinted>2022-02-01T19:04:59Z</cp:lastPrinted>
  <dcterms:created xsi:type="dcterms:W3CDTF">2015-06-05T18:17:20Z</dcterms:created>
  <dcterms:modified xsi:type="dcterms:W3CDTF">2022-02-02T00:11:15Z</dcterms:modified>
</cp:coreProperties>
</file>