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RADKAP\Downloads\"/>
    </mc:Choice>
  </mc:AlternateContent>
  <xr:revisionPtr revIDLastSave="0" documentId="13_ncr:1_{2C448DA6-8DC4-4EC8-B5BC-1E3D02DB81BB}" xr6:coauthVersionLast="47" xr6:coauthVersionMax="47" xr10:uidLastSave="{00000000-0000-0000-0000-000000000000}"/>
  <bookViews>
    <workbookView xWindow="-108" yWindow="492" windowWidth="23256" windowHeight="12576" xr2:uid="{E52DF8C3-9D60-4D46-BB0A-52CA3C026C8E}"/>
  </bookViews>
  <sheets>
    <sheet name="Manage rules" sheetId="1" r:id="rId1"/>
    <sheet name="Ex1" sheetId="2" r:id="rId2"/>
    <sheet name="Ex2" sheetId="3" r:id="rId3"/>
    <sheet name="Ex3" sheetId="4" r:id="rId4"/>
    <sheet name="Ex4" sheetId="5" r:id="rId5"/>
    <sheet name="Ex5" sheetId="6" r:id="rId6"/>
    <sheet name="Ex6" sheetId="7" r:id="rId7"/>
    <sheet name="Ex7" sheetId="8" r:id="rId8"/>
    <sheet name="Ex8" sheetId="9" r:id="rId9"/>
    <sheet name="Ex9" sheetId="10" r:id="rId10"/>
    <sheet name="Ex 10" sheetId="11" r:id="rId11"/>
    <sheet name="Ex11" sheetId="12" r:id="rId12"/>
    <sheet name="Ex12" sheetId="13" r:id="rId13"/>
    <sheet name="Add 13" sheetId="14" r:id="rId14"/>
    <sheet name="Add 14" sheetId="17" r:id="rId15"/>
    <sheet name="Add 15" sheetId="18" r:id="rId16"/>
  </sheets>
  <definedNames>
    <definedName name="table1" localSheetId="14">#REF!</definedName>
    <definedName name="table1">#REF!</definedName>
    <definedName name="table4" localSheetId="14">#REF!</definedName>
    <definedName name="table4">#REF!</definedName>
    <definedName name="table5" localSheetId="1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B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P4" i="12" l="1"/>
  <c r="O3" i="12"/>
  <c r="O4" i="12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8" i="3"/>
  <c r="C11" i="9"/>
</calcChain>
</file>

<file path=xl/sharedStrings.xml><?xml version="1.0" encoding="utf-8"?>
<sst xmlns="http://schemas.openxmlformats.org/spreadsheetml/2006/main" count="2821" uniqueCount="1239">
  <si>
    <t>% +/-</t>
  </si>
  <si>
    <t>Chili</t>
  </si>
  <si>
    <t xml:space="preserve"> </t>
  </si>
  <si>
    <t>Austria</t>
  </si>
  <si>
    <t>A</t>
  </si>
  <si>
    <t>IT</t>
  </si>
  <si>
    <t>MAX.K(</t>
  </si>
  <si>
    <t>&gt;50</t>
  </si>
  <si>
    <t>ID Number</t>
  </si>
  <si>
    <t>Spc</t>
  </si>
  <si>
    <t>Ht</t>
  </si>
  <si>
    <t>Gross Wt</t>
  </si>
  <si>
    <t>Spec</t>
  </si>
  <si>
    <t>Tare</t>
  </si>
  <si>
    <t>Method of Det</t>
  </si>
  <si>
    <t>Wt Unit</t>
  </si>
  <si>
    <t>Generated</t>
  </si>
  <si>
    <t>Description</t>
  </si>
  <si>
    <t>Req. No.</t>
  </si>
  <si>
    <t>Gram Equivalent</t>
  </si>
  <si>
    <t>Gamma Date</t>
  </si>
  <si>
    <t>Gamma10</t>
  </si>
  <si>
    <t>Gamma 30</t>
  </si>
  <si>
    <t>Gamma 5</t>
  </si>
  <si>
    <t>GammaSource</t>
  </si>
  <si>
    <t>Hazard</t>
  </si>
  <si>
    <t>Heat Load (watts)</t>
  </si>
  <si>
    <t>BTU</t>
  </si>
  <si>
    <t>Isotope Source</t>
  </si>
  <si>
    <t>Neutron Date</t>
  </si>
  <si>
    <t>Distance</t>
  </si>
  <si>
    <t>Container ID</t>
  </si>
  <si>
    <t>Pad Number</t>
  </si>
  <si>
    <t>235F01043</t>
  </si>
  <si>
    <t>RAS-P</t>
  </si>
  <si>
    <t>lbs</t>
  </si>
  <si>
    <t>10/9/2001</t>
  </si>
  <si>
    <t>Job Control</t>
  </si>
  <si>
    <t>1/24/2002</t>
  </si>
  <si>
    <t>OSR 29-90</t>
  </si>
  <si>
    <t>235F01044</t>
  </si>
  <si>
    <t>235F01045</t>
  </si>
  <si>
    <t>RAS</t>
  </si>
  <si>
    <t>235F01046</t>
  </si>
  <si>
    <t>235F01047</t>
  </si>
  <si>
    <t>235F01048</t>
  </si>
  <si>
    <t>235F01049</t>
  </si>
  <si>
    <t>235F01050</t>
  </si>
  <si>
    <t>235F01051</t>
  </si>
  <si>
    <t>235F01053</t>
  </si>
  <si>
    <t>Kg</t>
  </si>
  <si>
    <t>10/10/2001</t>
  </si>
  <si>
    <t>235F01054</t>
  </si>
  <si>
    <t>235F01055</t>
  </si>
  <si>
    <t>235F01056</t>
  </si>
  <si>
    <t>235F01057</t>
  </si>
  <si>
    <t>235F01058</t>
  </si>
  <si>
    <t>235F01059</t>
  </si>
  <si>
    <t>235F01060</t>
  </si>
  <si>
    <t>235F01061</t>
  </si>
  <si>
    <t>235F01062</t>
  </si>
  <si>
    <t>235F01063</t>
  </si>
  <si>
    <t>235F01064</t>
  </si>
  <si>
    <t>235F01070</t>
  </si>
  <si>
    <t>11/6/2001</t>
  </si>
  <si>
    <t>235F01071</t>
  </si>
  <si>
    <t>235F01073</t>
  </si>
  <si>
    <t>11/8/2001</t>
  </si>
  <si>
    <t>235F01075</t>
  </si>
  <si>
    <t>235F01076</t>
  </si>
  <si>
    <t>235F01078</t>
  </si>
  <si>
    <t>6/5/2002</t>
  </si>
  <si>
    <t>235F01079</t>
  </si>
  <si>
    <t>235F02001</t>
  </si>
  <si>
    <t>3/12/2003</t>
  </si>
  <si>
    <t>235F02002</t>
  </si>
  <si>
    <t>235F02003</t>
  </si>
  <si>
    <t>235F02004</t>
  </si>
  <si>
    <t>235F02005</t>
  </si>
  <si>
    <t>235F02006</t>
  </si>
  <si>
    <t>3/13/2003</t>
  </si>
  <si>
    <t>235F02007</t>
  </si>
  <si>
    <t>235F02008</t>
  </si>
  <si>
    <t>3/17/2003</t>
  </si>
  <si>
    <t>235F02009</t>
  </si>
  <si>
    <t>4/15/2003</t>
  </si>
  <si>
    <t>235F02010</t>
  </si>
  <si>
    <t>235F02011</t>
  </si>
  <si>
    <t>235F02012</t>
  </si>
  <si>
    <t>235F02013</t>
  </si>
  <si>
    <t>772F000002</t>
  </si>
  <si>
    <t>8/8/2000</t>
  </si>
  <si>
    <t>7/18/2000</t>
  </si>
  <si>
    <t>772F-00-0002</t>
  </si>
  <si>
    <t>772F000007</t>
  </si>
  <si>
    <t>7/13/2000</t>
  </si>
  <si>
    <t>772F-00-0007</t>
  </si>
  <si>
    <t>772F000008</t>
  </si>
  <si>
    <t>772F-00-0008</t>
  </si>
  <si>
    <t>772F000009</t>
  </si>
  <si>
    <t>6/18/1998</t>
  </si>
  <si>
    <t>8/25/2000</t>
  </si>
  <si>
    <t>772F-00-0009</t>
  </si>
  <si>
    <t>772F000010</t>
  </si>
  <si>
    <t>772F-00-0010</t>
  </si>
  <si>
    <t>772F000011</t>
  </si>
  <si>
    <t>772F-00-0011</t>
  </si>
  <si>
    <t>772F000012</t>
  </si>
  <si>
    <t>772F-00-0012</t>
  </si>
  <si>
    <t>772F000013</t>
  </si>
  <si>
    <t>772F-00-0013</t>
  </si>
  <si>
    <t>772F000014</t>
  </si>
  <si>
    <t>772F-00-0014</t>
  </si>
  <si>
    <t>772F000015</t>
  </si>
  <si>
    <t>772F-00-0015</t>
  </si>
  <si>
    <t>772F000016</t>
  </si>
  <si>
    <t>772F-00-0016</t>
  </si>
  <si>
    <t>772F000017</t>
  </si>
  <si>
    <t>772F-00-0017</t>
  </si>
  <si>
    <t>772F000018</t>
  </si>
  <si>
    <t>772F-00-0018</t>
  </si>
  <si>
    <t>772F000019</t>
  </si>
  <si>
    <t>8/16/1998</t>
  </si>
  <si>
    <t>772F-00-0019</t>
  </si>
  <si>
    <t>772F000020</t>
  </si>
  <si>
    <t>772F-00-0020</t>
  </si>
  <si>
    <t>772F000021</t>
  </si>
  <si>
    <t>772F-00-0021</t>
  </si>
  <si>
    <t>772F000022</t>
  </si>
  <si>
    <t>772F-00-0022</t>
  </si>
  <si>
    <t>772F000023</t>
  </si>
  <si>
    <t>772F-00-0023</t>
  </si>
  <si>
    <t>772F000024</t>
  </si>
  <si>
    <t>772F-00-0024</t>
  </si>
  <si>
    <t>772F000025</t>
  </si>
  <si>
    <t>772F-00-0025</t>
  </si>
  <si>
    <t>772F000026</t>
  </si>
  <si>
    <t>772F-00-0026</t>
  </si>
  <si>
    <t>772F000027</t>
  </si>
  <si>
    <t>772F-00-0027</t>
  </si>
  <si>
    <t>772F000028</t>
  </si>
  <si>
    <t>772F-00-0028</t>
  </si>
  <si>
    <t>772F000029</t>
  </si>
  <si>
    <t>772F-00-0029</t>
  </si>
  <si>
    <t>772F000030</t>
  </si>
  <si>
    <t>8/3/2000</t>
  </si>
  <si>
    <t>8/9/2000</t>
  </si>
  <si>
    <t>772F-00-0030</t>
  </si>
  <si>
    <t>772F000041</t>
  </si>
  <si>
    <t>772F-00-0041</t>
  </si>
  <si>
    <t>772F000042</t>
  </si>
  <si>
    <t>772F-00-0042</t>
  </si>
  <si>
    <t>772F000048</t>
  </si>
  <si>
    <t>8/30/2000</t>
  </si>
  <si>
    <t>772F-00-0048</t>
  </si>
  <si>
    <t>772F000053</t>
  </si>
  <si>
    <t>9/25/2000</t>
  </si>
  <si>
    <t>772F-00-0053</t>
  </si>
  <si>
    <t>772F010005</t>
  </si>
  <si>
    <t>10/16/2000</t>
  </si>
  <si>
    <t>1/10/2001</t>
  </si>
  <si>
    <t>772-F-01-0005</t>
  </si>
  <si>
    <t>772F010007</t>
  </si>
  <si>
    <t>8/16/2000</t>
  </si>
  <si>
    <t>772F-01-0007</t>
  </si>
  <si>
    <t>772F010014</t>
  </si>
  <si>
    <t>5/31/2001</t>
  </si>
  <si>
    <t>772F-01-0014</t>
  </si>
  <si>
    <t>772F010015</t>
  </si>
  <si>
    <t>6/15/2000</t>
  </si>
  <si>
    <t>12/5/2000</t>
  </si>
  <si>
    <t>772F-01-0015</t>
  </si>
  <si>
    <t>772F010016</t>
  </si>
  <si>
    <t>8/23/2000</t>
  </si>
  <si>
    <t>6/4/2001</t>
  </si>
  <si>
    <t>772F-01-0016</t>
  </si>
  <si>
    <t>772F010017</t>
  </si>
  <si>
    <t>772F-01-0017</t>
  </si>
  <si>
    <t>772F010018</t>
  </si>
  <si>
    <t>2/22/2001</t>
  </si>
  <si>
    <t>3/8/2001</t>
  </si>
  <si>
    <t>772F-01-0018</t>
  </si>
  <si>
    <t>772F010021</t>
  </si>
  <si>
    <t>12/12/2000</t>
  </si>
  <si>
    <t>3/13/2001</t>
  </si>
  <si>
    <t>772F-01-0021</t>
  </si>
  <si>
    <t>772F010030</t>
  </si>
  <si>
    <t>8/31/2000</t>
  </si>
  <si>
    <t>772F-01-0030</t>
  </si>
  <si>
    <t>772F010047</t>
  </si>
  <si>
    <t>5/27/1999</t>
  </si>
  <si>
    <t>5/30/2001</t>
  </si>
  <si>
    <t>772F-01-0047</t>
  </si>
  <si>
    <t>772F010048</t>
  </si>
  <si>
    <t>12/17/1998</t>
  </si>
  <si>
    <t>6/1/2001</t>
  </si>
  <si>
    <t>772F-01-0048</t>
  </si>
  <si>
    <t>772F010049</t>
  </si>
  <si>
    <t>7/16/2001</t>
  </si>
  <si>
    <t>772F-01-0049</t>
  </si>
  <si>
    <t>772F010050</t>
  </si>
  <si>
    <t>772F-01-0050</t>
  </si>
  <si>
    <t>772F010051</t>
  </si>
  <si>
    <t>772F-01-0051</t>
  </si>
  <si>
    <t>772F010052</t>
  </si>
  <si>
    <t>772F-01-0052</t>
  </si>
  <si>
    <t>772F010053</t>
  </si>
  <si>
    <t>772F-01-0053</t>
  </si>
  <si>
    <t>772F010054</t>
  </si>
  <si>
    <t>4/24/2001</t>
  </si>
  <si>
    <t>7/12/2001</t>
  </si>
  <si>
    <t>772F--01-0054</t>
  </si>
  <si>
    <t>772F010056</t>
  </si>
  <si>
    <t>7/13/2001</t>
  </si>
  <si>
    <t>772F-01-0056</t>
  </si>
  <si>
    <t>772F010059</t>
  </si>
  <si>
    <t>7/25/2001</t>
  </si>
  <si>
    <t>9/13/2001</t>
  </si>
  <si>
    <t>772F-01-0059</t>
  </si>
  <si>
    <t>772F010060</t>
  </si>
  <si>
    <t>7/4/2001</t>
  </si>
  <si>
    <t>772F-01-0060</t>
  </si>
  <si>
    <t>772F010063</t>
  </si>
  <si>
    <t>8/17/2001</t>
  </si>
  <si>
    <t>772F-01-0063</t>
  </si>
  <si>
    <t>772F010064</t>
  </si>
  <si>
    <t>8/28/2001</t>
  </si>
  <si>
    <t>772F-01-0064</t>
  </si>
  <si>
    <t>772F020004</t>
  </si>
  <si>
    <t>12/12/2001</t>
  </si>
  <si>
    <t>12/6/2001</t>
  </si>
  <si>
    <t>772F-02-0004</t>
  </si>
  <si>
    <t>772F020006</t>
  </si>
  <si>
    <t>10/3/2001</t>
  </si>
  <si>
    <t>11/30/2001</t>
  </si>
  <si>
    <t>772F-02-0006</t>
  </si>
  <si>
    <t>772F020010</t>
  </si>
  <si>
    <t>2/6/2002</t>
  </si>
  <si>
    <t>772F-02-0010</t>
  </si>
  <si>
    <t>772F020011</t>
  </si>
  <si>
    <t>1/23/2002</t>
  </si>
  <si>
    <t>772F-02-0011</t>
  </si>
  <si>
    <t>772F020012</t>
  </si>
  <si>
    <t>772F-02-0012</t>
  </si>
  <si>
    <t>772F020014</t>
  </si>
  <si>
    <t>12/4/2001</t>
  </si>
  <si>
    <t>2/22/2002</t>
  </si>
  <si>
    <t>772F-02-0014</t>
  </si>
  <si>
    <t>772F020015</t>
  </si>
  <si>
    <t>11/28/2001</t>
  </si>
  <si>
    <t>772F-02-0015</t>
  </si>
  <si>
    <t>772F020018</t>
  </si>
  <si>
    <t>772F-02-0018</t>
  </si>
  <si>
    <t>772F020019</t>
  </si>
  <si>
    <t>3/7/2002</t>
  </si>
  <si>
    <t>772F-02-0019</t>
  </si>
  <si>
    <t>772F020021</t>
  </si>
  <si>
    <t>10/31/2001</t>
  </si>
  <si>
    <t>772F-02-0021</t>
  </si>
  <si>
    <t>772F020022</t>
  </si>
  <si>
    <t>5/21/2002</t>
  </si>
  <si>
    <t>772F-02-0022</t>
  </si>
  <si>
    <t>772F020023</t>
  </si>
  <si>
    <t>1/16/2002</t>
  </si>
  <si>
    <t>3/4/2002</t>
  </si>
  <si>
    <t>772F-02-0023</t>
  </si>
  <si>
    <t>772F020030</t>
  </si>
  <si>
    <t>2/3/2002</t>
  </si>
  <si>
    <t>3/25/2002</t>
  </si>
  <si>
    <t>772F-02-0030</t>
  </si>
  <si>
    <t>772F020033</t>
  </si>
  <si>
    <t>2/14/2002</t>
  </si>
  <si>
    <t>4/4/2002</t>
  </si>
  <si>
    <t>772F-02-0033</t>
  </si>
  <si>
    <t>772F020034</t>
  </si>
  <si>
    <t>2/4/2002</t>
  </si>
  <si>
    <t>5/1/2002</t>
  </si>
  <si>
    <t>772F-02-0034</t>
  </si>
  <si>
    <t>772F020035</t>
  </si>
  <si>
    <t>4/2/2002</t>
  </si>
  <si>
    <t>4/24/2002</t>
  </si>
  <si>
    <t>772F-02-0035</t>
  </si>
  <si>
    <t>772F020037</t>
  </si>
  <si>
    <t>772F-02-0037</t>
  </si>
  <si>
    <t>772F020041</t>
  </si>
  <si>
    <t>4/16/2002</t>
  </si>
  <si>
    <t>5/8/2002</t>
  </si>
  <si>
    <t>772F-02-0041</t>
  </si>
  <si>
    <t>772F020045</t>
  </si>
  <si>
    <t>5/31/2002</t>
  </si>
  <si>
    <t>8/26/2002</t>
  </si>
  <si>
    <t>772F-02-0045</t>
  </si>
  <si>
    <t>772F020047</t>
  </si>
  <si>
    <t>3/24/2002</t>
  </si>
  <si>
    <t>6/12/2002</t>
  </si>
  <si>
    <t>772F-02-0047</t>
  </si>
  <si>
    <t>772F020050</t>
  </si>
  <si>
    <t>4/29/2002</t>
  </si>
  <si>
    <t>6/10/2002</t>
  </si>
  <si>
    <t>772F-02-0050</t>
  </si>
  <si>
    <t>772F020054</t>
  </si>
  <si>
    <t>1/9/2003</t>
  </si>
  <si>
    <t>772F-02-0054</t>
  </si>
  <si>
    <t>772F020055</t>
  </si>
  <si>
    <t>6/17/2002</t>
  </si>
  <si>
    <t>772F-02-0055</t>
  </si>
  <si>
    <t>772F020060</t>
  </si>
  <si>
    <t>6/16/2002</t>
  </si>
  <si>
    <t>7/19/2002</t>
  </si>
  <si>
    <t>772F-02-0060</t>
  </si>
  <si>
    <t>772F020062</t>
  </si>
  <si>
    <t>7/22/2002</t>
  </si>
  <si>
    <t>772F-02-0062</t>
  </si>
  <si>
    <t>772F020064</t>
  </si>
  <si>
    <t>772F-02-0064</t>
  </si>
  <si>
    <t>772F020065</t>
  </si>
  <si>
    <t>7/26/2002</t>
  </si>
  <si>
    <t>10/23/2002</t>
  </si>
  <si>
    <t>772F-02-0065</t>
  </si>
  <si>
    <t>772F020067</t>
  </si>
  <si>
    <t>772F-02-0067</t>
  </si>
  <si>
    <t>772F020068</t>
  </si>
  <si>
    <t>6/27/2002</t>
  </si>
  <si>
    <t>772F-02-0068</t>
  </si>
  <si>
    <t>772F020069</t>
  </si>
  <si>
    <t>772F-02-0069</t>
  </si>
  <si>
    <t>772F030002</t>
  </si>
  <si>
    <t>772F-03-0002</t>
  </si>
  <si>
    <t>772F030005</t>
  </si>
  <si>
    <t>9/19/2002</t>
  </si>
  <si>
    <t>10/18/2002</t>
  </si>
  <si>
    <t>772F-03-0005</t>
  </si>
  <si>
    <t>772F030006</t>
  </si>
  <si>
    <t>9/26/2002</t>
  </si>
  <si>
    <t>10/28/2002</t>
  </si>
  <si>
    <t>772F-03-0006</t>
  </si>
  <si>
    <t>772F030007</t>
  </si>
  <si>
    <t>7/31/2002</t>
  </si>
  <si>
    <t>772F-03-0007</t>
  </si>
  <si>
    <t>772F030008</t>
  </si>
  <si>
    <t>9/12/2002</t>
  </si>
  <si>
    <t>10/30/2002</t>
  </si>
  <si>
    <t>772F-03-0008</t>
  </si>
  <si>
    <t>772F030009</t>
  </si>
  <si>
    <t>10/31/2002</t>
  </si>
  <si>
    <t>11/4/2002</t>
  </si>
  <si>
    <t>772F-03-0009</t>
  </si>
  <si>
    <t>772F030010</t>
  </si>
  <si>
    <t>772F-03-0010</t>
  </si>
  <si>
    <t>772F030011</t>
  </si>
  <si>
    <t>772F-03-0011</t>
  </si>
  <si>
    <t>772F030012</t>
  </si>
  <si>
    <t>772F-03-0012</t>
  </si>
  <si>
    <t>772F030014</t>
  </si>
  <si>
    <t>10/29/2002</t>
  </si>
  <si>
    <t>11/26/2002</t>
  </si>
  <si>
    <t>772F-03-0014</t>
  </si>
  <si>
    <t>772F030015</t>
  </si>
  <si>
    <t>772F-03-0015</t>
  </si>
  <si>
    <t>772F030018</t>
  </si>
  <si>
    <t>11/21/2002</t>
  </si>
  <si>
    <t>1/20/2003</t>
  </si>
  <si>
    <t>772F-03-0018</t>
  </si>
  <si>
    <t>772F030019</t>
  </si>
  <si>
    <t>11/27/2002</t>
  </si>
  <si>
    <t>772F-03-0019</t>
  </si>
  <si>
    <t>772F030021</t>
  </si>
  <si>
    <t>12/11/2002</t>
  </si>
  <si>
    <t>1/13/2003</t>
  </si>
  <si>
    <t>772F-03-0021</t>
  </si>
  <si>
    <t>772F030023</t>
  </si>
  <si>
    <t>1/2/2003</t>
  </si>
  <si>
    <t>1/17/2003</t>
  </si>
  <si>
    <t>772F-03-0023</t>
  </si>
  <si>
    <t>772F030024</t>
  </si>
  <si>
    <t>772F-03-0024</t>
  </si>
  <si>
    <t>772F030025</t>
  </si>
  <si>
    <t>1/21/2002</t>
  </si>
  <si>
    <t>1/21/2003</t>
  </si>
  <si>
    <t>772F-03-0025</t>
  </si>
  <si>
    <t>772F030026</t>
  </si>
  <si>
    <t>772F-03-0026</t>
  </si>
  <si>
    <t>772F030028</t>
  </si>
  <si>
    <t>2/6/2003</t>
  </si>
  <si>
    <t>2/7/2003</t>
  </si>
  <si>
    <t>772F-03-0028</t>
  </si>
  <si>
    <t>772F030029</t>
  </si>
  <si>
    <t>2/13/2003</t>
  </si>
  <si>
    <t>2/21/2003</t>
  </si>
  <si>
    <t>772F-03-0029</t>
  </si>
  <si>
    <t>772F030030</t>
  </si>
  <si>
    <t>772F-03-0030</t>
  </si>
  <si>
    <t>772F030031</t>
  </si>
  <si>
    <t>2/20/2003</t>
  </si>
  <si>
    <t>772F-03-0031</t>
  </si>
  <si>
    <t>772F030036</t>
  </si>
  <si>
    <t>11/20/2002</t>
  </si>
  <si>
    <t>772F-03-0036</t>
  </si>
  <si>
    <t>772F030038</t>
  </si>
  <si>
    <t>3/10/2003</t>
  </si>
  <si>
    <t>2/12/2003</t>
  </si>
  <si>
    <t>772F-03-0038</t>
  </si>
  <si>
    <t>772F030039</t>
  </si>
  <si>
    <t>3/6/2003</t>
  </si>
  <si>
    <t>772F-03-0039</t>
  </si>
  <si>
    <t>772F030040</t>
  </si>
  <si>
    <t>772F-03-0040</t>
  </si>
  <si>
    <t>772F030041</t>
  </si>
  <si>
    <t>3/18/2003</t>
  </si>
  <si>
    <t>772F-03-0041</t>
  </si>
  <si>
    <t>772F030042</t>
  </si>
  <si>
    <t>772F-03-0042</t>
  </si>
  <si>
    <t>772F030043</t>
  </si>
  <si>
    <t>772F-03-0043</t>
  </si>
  <si>
    <t>772F030044</t>
  </si>
  <si>
    <t>772F-03-0044</t>
  </si>
  <si>
    <t>772F030046</t>
  </si>
  <si>
    <t>772F-03-0046</t>
  </si>
  <si>
    <t>772F030050</t>
  </si>
  <si>
    <t>3/11/2003</t>
  </si>
  <si>
    <t>3/19/2003</t>
  </si>
  <si>
    <t>772F-03-0050</t>
  </si>
  <si>
    <t>772F030051</t>
  </si>
  <si>
    <t>3/27/2003</t>
  </si>
  <si>
    <t>4/1/2003</t>
  </si>
  <si>
    <t>772F-03-0051</t>
  </si>
  <si>
    <t>772F030053</t>
  </si>
  <si>
    <t>772F-03-0053</t>
  </si>
  <si>
    <t>772F030059</t>
  </si>
  <si>
    <t>5/8/2003</t>
  </si>
  <si>
    <t>6/2/2003</t>
  </si>
  <si>
    <t>772F-03-0059</t>
  </si>
  <si>
    <t>772F030062</t>
  </si>
  <si>
    <t>3/26/2003</t>
  </si>
  <si>
    <t>6/4/2003</t>
  </si>
  <si>
    <t>772F-03-0062</t>
  </si>
  <si>
    <t>772F030063</t>
  </si>
  <si>
    <t>3/5/2003</t>
  </si>
  <si>
    <t>772F-03-0063</t>
  </si>
  <si>
    <t>772F030064</t>
  </si>
  <si>
    <t>772F-03-0064</t>
  </si>
  <si>
    <t>772F030066</t>
  </si>
  <si>
    <t>5/28/2003</t>
  </si>
  <si>
    <t>7/8/2003</t>
  </si>
  <si>
    <t>772F-03-0066</t>
  </si>
  <si>
    <t>772F030070</t>
  </si>
  <si>
    <t>7/31/2003</t>
  </si>
  <si>
    <t>8/25/2003</t>
  </si>
  <si>
    <t>772F-03-0070</t>
  </si>
  <si>
    <t>772F030071</t>
  </si>
  <si>
    <t>8/20/2003</t>
  </si>
  <si>
    <t>10/16/2003</t>
  </si>
  <si>
    <t>772F-03-0071</t>
  </si>
  <si>
    <t>772F030078</t>
  </si>
  <si>
    <t>9/22/2003</t>
  </si>
  <si>
    <t>772F-03-0078</t>
  </si>
  <si>
    <t>772F040005</t>
  </si>
  <si>
    <t>kg</t>
  </si>
  <si>
    <t>11/7/2003</t>
  </si>
  <si>
    <t>2/12/2004</t>
  </si>
  <si>
    <t>772F040006</t>
  </si>
  <si>
    <t>12/4/2003</t>
  </si>
  <si>
    <t>2/13/2004</t>
  </si>
  <si>
    <t>772F040011</t>
  </si>
  <si>
    <t>2/11/2004</t>
  </si>
  <si>
    <t>3/15/2004</t>
  </si>
  <si>
    <t>772F040012</t>
  </si>
  <si>
    <t>2/25/2004</t>
  </si>
  <si>
    <t>8/10/2004</t>
  </si>
  <si>
    <t>772F040013</t>
  </si>
  <si>
    <t>772F040014</t>
  </si>
  <si>
    <t>772F040017</t>
  </si>
  <si>
    <t>3/25/2004</t>
  </si>
  <si>
    <t>772F040018</t>
  </si>
  <si>
    <t>4/22/2004</t>
  </si>
  <si>
    <t>772F040019</t>
  </si>
  <si>
    <t>3/24/2004</t>
  </si>
  <si>
    <t>772F040020</t>
  </si>
  <si>
    <t>772F040021</t>
  </si>
  <si>
    <t>5/19/2004</t>
  </si>
  <si>
    <t>772F040022</t>
  </si>
  <si>
    <t>5/3/2004</t>
  </si>
  <si>
    <t>772F040023</t>
  </si>
  <si>
    <t>7/1/2004</t>
  </si>
  <si>
    <t>8/11/2004</t>
  </si>
  <si>
    <t>772F040024</t>
  </si>
  <si>
    <t>6/16/2004</t>
  </si>
  <si>
    <t>8/25/2004</t>
  </si>
  <si>
    <t>772F040025</t>
  </si>
  <si>
    <t>6/21/2004</t>
  </si>
  <si>
    <t>12/4/2004</t>
  </si>
  <si>
    <t>772F040026</t>
  </si>
  <si>
    <t>6/30/2004</t>
  </si>
  <si>
    <t>772F050001</t>
  </si>
  <si>
    <t>12/9/2004</t>
  </si>
  <si>
    <t>12/13/2004</t>
  </si>
  <si>
    <t>772F050002</t>
  </si>
  <si>
    <t>1/31/2005</t>
  </si>
  <si>
    <t>2/2/2005</t>
  </si>
  <si>
    <t>772F050003</t>
  </si>
  <si>
    <t>11/19/2004</t>
  </si>
  <si>
    <t>3/14/2005</t>
  </si>
  <si>
    <t>772F050004</t>
  </si>
  <si>
    <t>772F050005</t>
  </si>
  <si>
    <t>12/29/2004</t>
  </si>
  <si>
    <t>3/15/2005</t>
  </si>
  <si>
    <t>772F050006</t>
  </si>
  <si>
    <t>1/27/2005</t>
  </si>
  <si>
    <t>3/16/2005</t>
  </si>
  <si>
    <t>772F050007</t>
  </si>
  <si>
    <t>2/8/2005</t>
  </si>
  <si>
    <t>772F050008</t>
  </si>
  <si>
    <t>12/1/2004</t>
  </si>
  <si>
    <t>3/17/2005</t>
  </si>
  <si>
    <t>772F050009</t>
  </si>
  <si>
    <t>10/20/2004</t>
  </si>
  <si>
    <t>772F050010</t>
  </si>
  <si>
    <t>1/12/2005</t>
  </si>
  <si>
    <t>772F050011</t>
  </si>
  <si>
    <t>3/18/2005</t>
  </si>
  <si>
    <t>772F050012</t>
  </si>
  <si>
    <t>2/9/2005</t>
  </si>
  <si>
    <t>772F050013</t>
  </si>
  <si>
    <t>3/21/2005</t>
  </si>
  <si>
    <t>772F050014</t>
  </si>
  <si>
    <t>772F050015</t>
  </si>
  <si>
    <t>772F050016</t>
  </si>
  <si>
    <t>3/22/2005</t>
  </si>
  <si>
    <t>772F050017</t>
  </si>
  <si>
    <t>9/2/2004</t>
  </si>
  <si>
    <t>772F050018</t>
  </si>
  <si>
    <t>12/3/2004</t>
  </si>
  <si>
    <t>3/23/2005</t>
  </si>
  <si>
    <t>dzien.tyg</t>
  </si>
  <si>
    <t>Name</t>
  </si>
  <si>
    <r>
      <t>Population</t>
    </r>
    <r>
      <rPr>
        <sz val="10"/>
        <rFont val="Times New Roman"/>
        <family val="1"/>
        <charset val="238"/>
      </rPr>
      <t xml:space="preserve"> (in thousands)</t>
    </r>
  </si>
  <si>
    <r>
      <t xml:space="preserve">Area </t>
    </r>
    <r>
      <rPr>
        <sz val="10"/>
        <rFont val="Times New Roman"/>
        <family val="1"/>
        <charset val="238"/>
      </rPr>
      <t>(in km2)</t>
    </r>
  </si>
  <si>
    <t>Voivodship</t>
  </si>
  <si>
    <t>Task 3. Disable the formatting of the Voivodship of the provinces.</t>
  </si>
  <si>
    <t>Podlasie Province</t>
  </si>
  <si>
    <t>Holy Cross</t>
  </si>
  <si>
    <t>Opole province</t>
  </si>
  <si>
    <t>Lower Silesia</t>
  </si>
  <si>
    <t>Kuyavia-Pomerania</t>
  </si>
  <si>
    <t>Lublin Province</t>
  </si>
  <si>
    <t>Lubusz</t>
  </si>
  <si>
    <t>Lodz province</t>
  </si>
  <si>
    <t>Lesser Poland</t>
  </si>
  <si>
    <t>Masovia</t>
  </si>
  <si>
    <t>Subcarpathia</t>
  </si>
  <si>
    <t>Pomerania</t>
  </si>
  <si>
    <t>Silesia</t>
  </si>
  <si>
    <t>Warmia-Masuria</t>
  </si>
  <si>
    <t>Greater Poland</t>
  </si>
  <si>
    <t>West Pomerania</t>
  </si>
  <si>
    <t>Conditional formatting</t>
  </si>
  <si>
    <t>Salary</t>
  </si>
  <si>
    <t>employee no. 8768</t>
  </si>
  <si>
    <t>employee no. 8769</t>
  </si>
  <si>
    <t>employee no. 8770</t>
  </si>
  <si>
    <t>employee no. 8772</t>
  </si>
  <si>
    <t>employee no. 8773</t>
  </si>
  <si>
    <t>employee no. 8775</t>
  </si>
  <si>
    <t>employee no. 8778</t>
  </si>
  <si>
    <t>employee no. 8779</t>
  </si>
  <si>
    <t>employee no. 8780</t>
  </si>
  <si>
    <t>employee no. 8783</t>
  </si>
  <si>
    <t>employee no. 8765</t>
  </si>
  <si>
    <t>employee no. 8766</t>
  </si>
  <si>
    <t>employee no. 8767</t>
  </si>
  <si>
    <t>employee no. 8771</t>
  </si>
  <si>
    <t>employee no. 8774</t>
  </si>
  <si>
    <t>employee no. 8776</t>
  </si>
  <si>
    <t>employee no. 8777</t>
  </si>
  <si>
    <t>employee no. 8781</t>
  </si>
  <si>
    <t>employee no. 8782</t>
  </si>
  <si>
    <t>employee no. 8784</t>
  </si>
  <si>
    <t>Desired final result:</t>
  </si>
  <si>
    <t>4. Count the market share and display it as data bars.</t>
  </si>
  <si>
    <t>Production in 2025</t>
  </si>
  <si>
    <t>Market Share of Production (2025)</t>
  </si>
  <si>
    <t>Production in 2040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</si>
  <si>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</si>
  <si>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</si>
  <si>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</si>
  <si>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</si>
  <si>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</si>
  <si>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</si>
  <si>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</si>
  <si>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</si>
  <si>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</si>
  <si>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</si>
  <si>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</si>
  <si>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</si>
  <si>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</si>
  <si>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</si>
  <si>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Other companies</t>
  </si>
  <si>
    <t>Sales Representative</t>
  </si>
  <si>
    <t>Sales in 2025</t>
  </si>
  <si>
    <t>Sales in 2040</t>
  </si>
  <si>
    <t>Aimee Collier</t>
  </si>
  <si>
    <t>Addie Waller</t>
  </si>
  <si>
    <t>Herman Fuentes</t>
  </si>
  <si>
    <t>Mark Rangel</t>
  </si>
  <si>
    <t>Daisy Briggs</t>
  </si>
  <si>
    <t>Minnie Curtis</t>
  </si>
  <si>
    <t>Ellen Vazquez</t>
  </si>
  <si>
    <t>Teddy Blackburn</t>
  </si>
  <si>
    <t>Lori Mooney</t>
  </si>
  <si>
    <t>Ann Mcdonald</t>
  </si>
  <si>
    <t>Amie Cochran</t>
  </si>
  <si>
    <t>Sumayyah Lindsay</t>
  </si>
  <si>
    <t>Lorenzo Cain</t>
  </si>
  <si>
    <t>Remi Prince</t>
  </si>
  <si>
    <t>Josephine Cooper</t>
  </si>
  <si>
    <t>Perform conditional formatting of AREA for the following conditions:</t>
  </si>
  <si>
    <t>`- numbers from 0 to 10</t>
  </si>
  <si>
    <t>`- numbers from 101 to 900</t>
  </si>
  <si>
    <t>`- numbers above 900</t>
  </si>
  <si>
    <t>`- negative numbers</t>
  </si>
  <si>
    <t>`- red color</t>
  </si>
  <si>
    <t>`- blue color</t>
  </si>
  <si>
    <t>`- black color</t>
  </si>
  <si>
    <t>`- green color</t>
  </si>
  <si>
    <t>Product Name</t>
  </si>
  <si>
    <t>Number of packages</t>
  </si>
  <si>
    <t>Sales Value</t>
  </si>
  <si>
    <t>Almonds</t>
  </si>
  <si>
    <t>Beer</t>
  </si>
  <si>
    <t>Tourist Pate</t>
  </si>
  <si>
    <t>Black Tea</t>
  </si>
  <si>
    <t>Hot Chocolate</t>
  </si>
  <si>
    <t>Glazed biscuits</t>
  </si>
  <si>
    <t>Frozen mussels</t>
  </si>
  <si>
    <t>Frozen Coffee</t>
  </si>
  <si>
    <t>Crab Meat</t>
  </si>
  <si>
    <t>Curry Sauce</t>
  </si>
  <si>
    <t>Dried Apples</t>
  </si>
  <si>
    <t>Dried Pears</t>
  </si>
  <si>
    <t>Dried Plums</t>
  </si>
  <si>
    <t>Fruit Mix</t>
  </si>
  <si>
    <t>Italian Noodles</t>
  </si>
  <si>
    <t>Green Tea</t>
  </si>
  <si>
    <t>Long Grain Rice</t>
  </si>
  <si>
    <t>Jam</t>
  </si>
  <si>
    <t>Mozzarella Cheese</t>
  </si>
  <si>
    <t>Olive Oil</t>
  </si>
  <si>
    <t>Frozen dumplings</t>
  </si>
  <si>
    <t>Gross domestic product, annual growth rate</t>
  </si>
  <si>
    <t>Country</t>
  </si>
  <si>
    <t>Belgium</t>
  </si>
  <si>
    <t>Denmark</t>
  </si>
  <si>
    <t>Finland</t>
  </si>
  <si>
    <t>France</t>
  </si>
  <si>
    <t>Greece</t>
  </si>
  <si>
    <t>Spain</t>
  </si>
  <si>
    <t>Netherlands</t>
  </si>
  <si>
    <t>Ireland</t>
  </si>
  <si>
    <t>Iceland</t>
  </si>
  <si>
    <t>Canada</t>
  </si>
  <si>
    <t>Germany</t>
  </si>
  <si>
    <t>Norway</t>
  </si>
  <si>
    <t>Poland</t>
  </si>
  <si>
    <t>Portugal</t>
  </si>
  <si>
    <t>Russia</t>
  </si>
  <si>
    <t>Romania</t>
  </si>
  <si>
    <t>United States</t>
  </si>
  <si>
    <t>Switzerland</t>
  </si>
  <si>
    <t>Sweden</t>
  </si>
  <si>
    <t>Hungary</t>
  </si>
  <si>
    <t>United Kingdom</t>
  </si>
  <si>
    <t>Italy</t>
  </si>
  <si>
    <t>Doris Peck</t>
  </si>
  <si>
    <t>Luna Snyder</t>
  </si>
  <si>
    <t>Yasin Hurst</t>
  </si>
  <si>
    <t>Russell Mullins</t>
  </si>
  <si>
    <t>Ivan Mcintyre</t>
  </si>
  <si>
    <t>Lily-Rose Pruitt</t>
  </si>
  <si>
    <t>Philippa Mathews</t>
  </si>
  <si>
    <t>Hannah Chambers</t>
  </si>
  <si>
    <t>Sasha Adams</t>
  </si>
  <si>
    <t>Gloria Vega</t>
  </si>
  <si>
    <t>Michael Luna</t>
  </si>
  <si>
    <t>Eddie Conner</t>
  </si>
  <si>
    <t>Deborah Callahan</t>
  </si>
  <si>
    <t>Zakaria Beasley</t>
  </si>
  <si>
    <t>Anas Thornton</t>
  </si>
  <si>
    <t>Abbas Smith</t>
  </si>
  <si>
    <t>Harvey Everett</t>
  </si>
  <si>
    <t>Pearl Vaughn</t>
  </si>
  <si>
    <t>Tamara Peters</t>
  </si>
  <si>
    <t>Elisa Cole</t>
  </si>
  <si>
    <t>Albie Mosley</t>
  </si>
  <si>
    <t>Mohammed Valencia</t>
  </si>
  <si>
    <t>Kane Cervantes</t>
  </si>
  <si>
    <t>Adil Townsend</t>
  </si>
  <si>
    <t>Alanna Hubbard</t>
  </si>
  <si>
    <t>Krish Benson</t>
  </si>
  <si>
    <t>Jeremiah Whitaker</t>
  </si>
  <si>
    <t>Rupert Page</t>
  </si>
  <si>
    <t>Marion Jenkins</t>
  </si>
  <si>
    <t>Aaminah Ferguson</t>
  </si>
  <si>
    <t>Donald Holmes</t>
  </si>
  <si>
    <t>Jaden Fletcher</t>
  </si>
  <si>
    <t>Kaylum Foley</t>
  </si>
  <si>
    <t>Lottie Brady</t>
  </si>
  <si>
    <t>Romeo Gentry</t>
  </si>
  <si>
    <t>Kasey Boyer</t>
  </si>
  <si>
    <t>Liberty Vazquez</t>
  </si>
  <si>
    <t>Myah Baxter</t>
  </si>
  <si>
    <t>Victoria Larson</t>
  </si>
  <si>
    <t>Maddison Kent</t>
  </si>
  <si>
    <t>Ana Jennings</t>
  </si>
  <si>
    <t>Ezekiel Blaese</t>
  </si>
  <si>
    <t>Samira Swanson</t>
  </si>
  <si>
    <t>Zane Donnelly</t>
  </si>
  <si>
    <t>Rhiannon King</t>
  </si>
  <si>
    <t>Cheryl Jacobs</t>
  </si>
  <si>
    <t>Traci Carney</t>
  </si>
  <si>
    <t>Tyrell Rush</t>
  </si>
  <si>
    <t>Ajay Hanson</t>
  </si>
  <si>
    <t>Dawn Abbott</t>
  </si>
  <si>
    <t>Krystal Maxwell</t>
  </si>
  <si>
    <t>Roosevelt Ray</t>
  </si>
  <si>
    <t>Sallie Roth</t>
  </si>
  <si>
    <t>Wilson Ortega</t>
  </si>
  <si>
    <t>Keaton Holland</t>
  </si>
  <si>
    <t>Harold Holder</t>
  </si>
  <si>
    <t>Sienna Maddox</t>
  </si>
  <si>
    <t>Aine Soto</t>
  </si>
  <si>
    <t>Zak Paul</t>
  </si>
  <si>
    <t>Zaynab Pratt</t>
  </si>
  <si>
    <t>Zackary Ortiz</t>
  </si>
  <si>
    <t>Craig Byrne</t>
  </si>
  <si>
    <t>Candice Rangel</t>
  </si>
  <si>
    <t>Faye Clark</t>
  </si>
  <si>
    <t>Kristian House</t>
  </si>
  <si>
    <t>Josh Briggs</t>
  </si>
  <si>
    <t>Sufyan Connor</t>
  </si>
  <si>
    <t>Wilfred Collins</t>
  </si>
  <si>
    <t>Elizabeth York</t>
  </si>
  <si>
    <t>Shawn Bond</t>
  </si>
  <si>
    <t>Leonardo Watkins</t>
  </si>
  <si>
    <t>Lyndon Lindsay</t>
  </si>
  <si>
    <t>Denise Mcmahon</t>
  </si>
  <si>
    <t>Sebastian Gibson</t>
  </si>
  <si>
    <t>Erika Porter</t>
  </si>
  <si>
    <t>Juanita Winters</t>
  </si>
  <si>
    <t>Maliha Escobar</t>
  </si>
  <si>
    <t>Devon Wheeler</t>
  </si>
  <si>
    <t>Fabio Herrera</t>
  </si>
  <si>
    <t>Lilia Hopkins</t>
  </si>
  <si>
    <t>Grayson Mckenzie</t>
  </si>
  <si>
    <t>Libby Harris</t>
  </si>
  <si>
    <t>Zac Leblanc</t>
  </si>
  <si>
    <t>Ameera Riley</t>
  </si>
  <si>
    <t>Adriana Guzman</t>
  </si>
  <si>
    <t>Clarence Hobbs</t>
  </si>
  <si>
    <t>Gavin Faulkner</t>
  </si>
  <si>
    <t>Haider Duke</t>
  </si>
  <si>
    <t>Curtis Hull</t>
  </si>
  <si>
    <t>Bonnie Fisher</t>
  </si>
  <si>
    <t>Kaylee David</t>
  </si>
  <si>
    <t>Ilyas Beck</t>
  </si>
  <si>
    <t>Johnathan Sheppard</t>
  </si>
  <si>
    <t>Danny Schneider</t>
  </si>
  <si>
    <t>Chanel Fry</t>
  </si>
  <si>
    <t>Alejandro Huff</t>
  </si>
  <si>
    <t>Miguel Mcbride</t>
  </si>
  <si>
    <t>Blanche Kim</t>
  </si>
  <si>
    <t>Milly Hayden</t>
  </si>
  <si>
    <t>Jayden Chavez</t>
  </si>
  <si>
    <t>Dylan Mclaughlin</t>
  </si>
  <si>
    <t>Wade Page</t>
  </si>
  <si>
    <t>Whitney Mooney</t>
  </si>
  <si>
    <t>Zane Sherman</t>
  </si>
  <si>
    <t>Pearl Yang</t>
  </si>
  <si>
    <t>Rebekah Jimenez</t>
  </si>
  <si>
    <t>Marion Lara</t>
  </si>
  <si>
    <t>Terry Daniel</t>
  </si>
  <si>
    <t>Sion Vargas</t>
  </si>
  <si>
    <t>Courtney Sanford</t>
  </si>
  <si>
    <t>Cade Ali</t>
  </si>
  <si>
    <t>Jayden Jefferson</t>
  </si>
  <si>
    <t>Remi Atkinson</t>
  </si>
  <si>
    <t>Kaya Mayo</t>
  </si>
  <si>
    <t>Tegan Oconnor</t>
  </si>
  <si>
    <t>Siobhan Long</t>
  </si>
  <si>
    <t>Eliot Macias</t>
  </si>
  <si>
    <t>Taylor Joseph</t>
  </si>
  <si>
    <t>Ronnie Carver</t>
  </si>
  <si>
    <t>Alexis Gonzales</t>
  </si>
  <si>
    <t>Date of employment</t>
  </si>
  <si>
    <t>Department</t>
  </si>
  <si>
    <t>Department Name</t>
  </si>
  <si>
    <t>production</t>
  </si>
  <si>
    <t>transportation</t>
  </si>
  <si>
    <t>administration</t>
  </si>
  <si>
    <t>customer service</t>
  </si>
  <si>
    <r>
      <t xml:space="preserve">Highlight the background color and font of </t>
    </r>
    <r>
      <rPr>
        <b/>
        <u/>
        <sz val="11"/>
        <rFont val="Calibri"/>
        <family val="2"/>
        <charset val="238"/>
        <scheme val="minor"/>
      </rPr>
      <t>customer service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department </t>
    </r>
    <r>
      <rPr>
        <b/>
        <sz val="11"/>
        <rFont val="Calibri"/>
        <family val="2"/>
        <charset val="238"/>
        <scheme val="minor"/>
      </rPr>
      <t>(full lines)</t>
    </r>
  </si>
  <si>
    <t>Huw Farmer</t>
  </si>
  <si>
    <t>Mya Adams</t>
  </si>
  <si>
    <t>Hari Holden</t>
  </si>
  <si>
    <t>Daniyal Mccall</t>
  </si>
  <si>
    <t>Virginia Dixon</t>
  </si>
  <si>
    <t>Laila Finch</t>
  </si>
  <si>
    <t>Ayah Cruz</t>
  </si>
  <si>
    <t>Doris Huffman</t>
  </si>
  <si>
    <t>Ines Holloway</t>
  </si>
  <si>
    <t>Sadie Mullen</t>
  </si>
  <si>
    <t>Karim Patrick</t>
  </si>
  <si>
    <t>Earl Campbell</t>
  </si>
  <si>
    <t>Lorna Calhoun</t>
  </si>
  <si>
    <t>Dean Washington</t>
  </si>
  <si>
    <t>Larry Cuevas</t>
  </si>
  <si>
    <t>Melissa Kim</t>
  </si>
  <si>
    <t>Betsy Juarez</t>
  </si>
  <si>
    <t>Ivy Cline</t>
  </si>
  <si>
    <t>Alexis Warner</t>
  </si>
  <si>
    <t>Tianna House</t>
  </si>
  <si>
    <t>Forecasted sales</t>
  </si>
  <si>
    <t>Actual sales</t>
  </si>
  <si>
    <t>Product</t>
  </si>
  <si>
    <t>Black gel pens</t>
  </si>
  <si>
    <t>Panasonic fax film KX-FA136A</t>
  </si>
  <si>
    <t>Laminating foil, A3 size 1 pack/ 100 pcs,</t>
  </si>
  <si>
    <t>Binding combs 12mm</t>
  </si>
  <si>
    <t>Binding combs 22mm</t>
  </si>
  <si>
    <t>Office glue stick, 35 g</t>
  </si>
  <si>
    <t>Self-adhesive envelope white C-6 pack of 1000 pcs.</t>
  </si>
  <si>
    <t>Large envelopes A4 - gray-50pcs pack.</t>
  </si>
  <si>
    <t>Medium envelopes - gray-50pcs per pack.</t>
  </si>
  <si>
    <t>HB pencil without eraser</t>
  </si>
  <si>
    <t>A3 plain writing paper</t>
  </si>
  <si>
    <t>Pins (50pcs. in pack)</t>
  </si>
  <si>
    <t>Thermal roll for fax 210 mm/50 m</t>
  </si>
  <si>
    <t>Cardboard folder, bound A4</t>
  </si>
  <si>
    <t>Cardboard clip-in folder A4</t>
  </si>
  <si>
    <t>Jute twine hank-25 dkg</t>
  </si>
  <si>
    <t>Printer ribbon for EPSON LQ 680 printer</t>
  </si>
  <si>
    <t>Toner cartridge for HP Laser Jet 4L printer</t>
  </si>
  <si>
    <t>Toner for printer Samsung 2551 N</t>
  </si>
  <si>
    <t>Toner for Samsung ML 1750 printer</t>
  </si>
  <si>
    <t>Printer toner for Samsung SCX 4100</t>
  </si>
  <si>
    <t>HP 3325 USB printer ink color 8 ml</t>
  </si>
  <si>
    <t>HP CP 1700 printer ink yellow HP11 C4813A</t>
  </si>
  <si>
    <t>A4 checkered notebook - soft binding - 100 sheets</t>
  </si>
  <si>
    <t>Staples 9/10mm (5000pcs/pack)</t>
  </si>
  <si>
    <t>- Gray background color, if the due date has passed</t>
  </si>
  <si>
    <t>`- Use borders to highlight dates that fall on weekends or holidays.</t>
  </si>
  <si>
    <t>Invoice Number</t>
  </si>
  <si>
    <r>
      <t xml:space="preserve">Payment date </t>
    </r>
    <r>
      <rPr>
        <sz val="11"/>
        <color theme="1"/>
        <rFont val="Calibri"/>
        <family val="2"/>
        <charset val="238"/>
        <scheme val="minor"/>
      </rPr>
      <t>(formula)</t>
    </r>
  </si>
  <si>
    <t>IN/07/123</t>
  </si>
  <si>
    <t>IN/06/235</t>
  </si>
  <si>
    <t>IN/07/165</t>
  </si>
  <si>
    <t>IN/06/02</t>
  </si>
  <si>
    <t>IN/06/220</t>
  </si>
  <si>
    <t>IN/07/234</t>
  </si>
  <si>
    <t>IN/07/23</t>
  </si>
  <si>
    <t>IN/07/56</t>
  </si>
  <si>
    <t>IN/07/124</t>
  </si>
  <si>
    <t>IN/06/236</t>
  </si>
  <si>
    <t>IN/07/166</t>
  </si>
  <si>
    <t>IN/06/438</t>
  </si>
  <si>
    <t>IN/06/656</t>
  </si>
  <si>
    <t>IN/07/125</t>
  </si>
  <si>
    <t>IN/06/237</t>
  </si>
  <si>
    <t>IN/07/167</t>
  </si>
  <si>
    <t>IN/06/874</t>
  </si>
  <si>
    <t>IN/06/1092</t>
  </si>
  <si>
    <t>IN/07/126</t>
  </si>
  <si>
    <t>IN/06/238</t>
  </si>
  <si>
    <t>IN/07/168</t>
  </si>
  <si>
    <t>In columns C and F, use the formulas you know to simplify the functions you use.</t>
  </si>
  <si>
    <t>In columns H and J, nest selected functions within cells containing dates.</t>
  </si>
  <si>
    <t>Task 1. Highlight/Fill ONLY Voivodship with an area greater than 25,000 km2.</t>
  </si>
  <si>
    <t>Task 2. Highlight/Fill ONLY Voivodship with more than 3 million inhabitants.</t>
  </si>
  <si>
    <t>Rule Management:</t>
  </si>
  <si>
    <t>1. Highlight/Fill cells above 7000 (red background)</t>
  </si>
  <si>
    <t>2. Highlight/Fill cells between 6000-8000 with yellow background (do not delete the previous rule)</t>
  </si>
  <si>
    <t>3. Insert a set of basic icons</t>
  </si>
  <si>
    <t>1. Customize the formatting of the following columns</t>
  </si>
  <si>
    <t>2. Calculate the percentage change between production values</t>
  </si>
  <si>
    <t>Change</t>
  </si>
  <si>
    <r>
      <t xml:space="preserve">3. Select icons in </t>
    </r>
    <r>
      <rPr>
        <b/>
        <sz val="10"/>
        <rFont val="Arial"/>
        <family val="2"/>
        <charset val="238"/>
      </rPr>
      <t>Change column</t>
    </r>
    <r>
      <rPr>
        <sz val="10"/>
        <rFont val="Arial"/>
        <family val="2"/>
        <charset val="238"/>
      </rPr>
      <t xml:space="preserve"> (3 icons: for positive change, negative change and no change)</t>
    </r>
  </si>
  <si>
    <t>1. Highlight/Fill duplicate values with red color</t>
  </si>
  <si>
    <t>2. Remove duplicate rows.</t>
  </si>
  <si>
    <t>3. In addition, Highlight/Fill negative percentages with color and select a set of icons.</t>
  </si>
  <si>
    <r>
      <t xml:space="preserve">Distinguish between the smallest and largest values </t>
    </r>
    <r>
      <rPr>
        <u/>
        <sz val="12"/>
        <color theme="1"/>
        <rFont val="Calibri"/>
        <family val="2"/>
        <charset val="238"/>
        <scheme val="minor"/>
      </rPr>
      <t>(based on the color scale)</t>
    </r>
  </si>
  <si>
    <r>
      <t xml:space="preserve">Highlight/Fill all cells that begin with text from cell </t>
    </r>
    <r>
      <rPr>
        <b/>
        <sz val="11"/>
        <rFont val="Arial"/>
        <family val="2"/>
        <charset val="238"/>
      </rPr>
      <t>B3</t>
    </r>
    <r>
      <rPr>
        <sz val="11"/>
        <rFont val="Arial"/>
        <family val="2"/>
        <charset val="238"/>
      </rPr>
      <t>.</t>
    </r>
  </si>
  <si>
    <t>Market share of production (2040)</t>
  </si>
  <si>
    <t>Warsaw</t>
  </si>
  <si>
    <t>Lublin</t>
  </si>
  <si>
    <t>Kraków</t>
  </si>
  <si>
    <t>Gdańsk</t>
  </si>
  <si>
    <r>
      <t xml:space="preserve">1. In the </t>
    </r>
    <r>
      <rPr>
        <b/>
        <sz val="11"/>
        <rFont val="Calibri"/>
        <family val="2"/>
        <charset val="238"/>
        <scheme val="minor"/>
      </rPr>
      <t>Forecasted sales</t>
    </r>
    <r>
      <rPr>
        <sz val="11"/>
        <rFont val="Calibri"/>
        <family val="2"/>
        <charset val="238"/>
        <scheme val="minor"/>
      </rPr>
      <t xml:space="preserve"> column, Highlight/Fill in color the values that are at least </t>
    </r>
    <r>
      <rPr>
        <b/>
        <u/>
        <sz val="11"/>
        <rFont val="Calibri"/>
        <family val="2"/>
        <charset val="238"/>
        <scheme val="minor"/>
      </rPr>
      <t>10% below</t>
    </r>
    <r>
      <rPr>
        <sz val="11"/>
        <rFont val="Calibri"/>
        <family val="2"/>
        <charset val="238"/>
        <scheme val="minor"/>
      </rPr>
      <t xml:space="preserve"> the </t>
    </r>
    <r>
      <rPr>
        <b/>
        <sz val="11"/>
        <rFont val="Calibri"/>
        <family val="2"/>
        <charset val="238"/>
        <scheme val="minor"/>
      </rPr>
      <t>Actual sales</t>
    </r>
    <r>
      <rPr>
        <sz val="11"/>
        <rFont val="Calibri"/>
        <family val="2"/>
        <charset val="238"/>
        <scheme val="minor"/>
      </rPr>
      <t xml:space="preserve"> column.</t>
    </r>
  </si>
  <si>
    <t>In the invoice table, Highlight/Fill the rows according to the formula:</t>
  </si>
  <si>
    <t>New Year's Day</t>
  </si>
  <si>
    <t>Epiphany</t>
  </si>
  <si>
    <t>Easter Sunday</t>
  </si>
  <si>
    <t>Easter Monday</t>
  </si>
  <si>
    <t>Labour Day</t>
  </si>
  <si>
    <t>Constitution Day</t>
  </si>
  <si>
    <t>Whit Sunday</t>
  </si>
  <si>
    <t>Corpus Christi</t>
  </si>
  <si>
    <t>Assumption Day</t>
  </si>
  <si>
    <t>All Saints' Day</t>
  </si>
  <si>
    <t>Independence Day</t>
  </si>
  <si>
    <t>Christmas Day</t>
  </si>
  <si>
    <t>2nd Day of Christmas</t>
  </si>
  <si>
    <t>Date</t>
  </si>
  <si>
    <t>- Blue background color, if the due date is in one week or less</t>
  </si>
  <si>
    <t>- Red background color, if the due date is today</t>
  </si>
  <si>
    <r>
      <t>2. Highlight/Fill the top 8 products (</t>
    </r>
    <r>
      <rPr>
        <u/>
        <sz val="11"/>
        <rFont val="Calibri"/>
        <family val="2"/>
        <charset val="238"/>
        <scheme val="minor"/>
      </rPr>
      <t>full rows</t>
    </r>
    <r>
      <rPr>
        <sz val="11"/>
        <rFont val="Calibri"/>
        <family val="2"/>
        <charset val="238"/>
        <scheme val="minor"/>
      </rPr>
      <t>) with a blue color.</t>
    </r>
  </si>
  <si>
    <t>Holidays 2023</t>
  </si>
  <si>
    <t>`- ----&gt;</t>
  </si>
  <si>
    <t>September</t>
  </si>
  <si>
    <t>October</t>
  </si>
  <si>
    <t>November</t>
  </si>
  <si>
    <t>December</t>
  </si>
  <si>
    <t>Function No.1</t>
  </si>
  <si>
    <t>Function No. 2</t>
  </si>
  <si>
    <r>
      <t xml:space="preserve">Highlight/Fill all rows where the value in the </t>
    </r>
    <r>
      <rPr>
        <b/>
        <u/>
        <sz val="12"/>
        <rFont val="Calibri"/>
        <family val="2"/>
        <charset val="238"/>
        <scheme val="minor"/>
      </rPr>
      <t>Spec</t>
    </r>
    <r>
      <rPr>
        <sz val="12"/>
        <rFont val="Calibri"/>
        <family val="2"/>
        <charset val="238"/>
        <scheme val="minor"/>
      </rPr>
      <t xml:space="preserve"> column meets the condition from the cell </t>
    </r>
    <r>
      <rPr>
        <b/>
        <sz val="12"/>
        <rFont val="Calibri"/>
        <family val="2"/>
        <charset val="238"/>
        <scheme val="minor"/>
      </rPr>
      <t>(K4)</t>
    </r>
    <r>
      <rPr>
        <sz val="12"/>
        <rFont val="Calibri"/>
        <family val="2"/>
        <charset val="238"/>
        <scheme val="minor"/>
      </rPr>
      <t xml:space="preserve"> next to</t>
    </r>
  </si>
  <si>
    <r>
      <t xml:space="preserve">Highlight/Fill all dates that are </t>
    </r>
    <r>
      <rPr>
        <b/>
        <u/>
        <sz val="12"/>
        <color theme="1"/>
        <rFont val="Calibri"/>
        <family val="2"/>
        <charset val="238"/>
        <scheme val="minor"/>
      </rPr>
      <t xml:space="preserve">Saturdays with a green background </t>
    </r>
    <r>
      <rPr>
        <sz val="12"/>
        <color theme="1"/>
        <rFont val="Calibri"/>
        <family val="2"/>
        <charset val="238"/>
        <scheme val="minor"/>
      </rPr>
      <t>and all dates that are</t>
    </r>
    <r>
      <rPr>
        <b/>
        <u/>
        <sz val="12"/>
        <color theme="1"/>
        <rFont val="Calibri"/>
        <family val="2"/>
        <charset val="238"/>
        <scheme val="minor"/>
      </rPr>
      <t xml:space="preserve"> Sundays with a blue background</t>
    </r>
    <r>
      <rPr>
        <sz val="12"/>
        <color theme="1"/>
        <rFont val="Calibri"/>
        <family val="2"/>
        <charset val="238"/>
        <scheme val="minor"/>
      </rPr>
      <t>.</t>
    </r>
  </si>
  <si>
    <t>The 8 highest sales values are Highlighted/Filled in green, and data bars show the number of packages.</t>
  </si>
  <si>
    <t>Montgomery</t>
  </si>
  <si>
    <t>AK</t>
  </si>
  <si>
    <t>Juneau</t>
  </si>
  <si>
    <t>AZ</t>
  </si>
  <si>
    <t>Phoenix</t>
  </si>
  <si>
    <t>Arkansas</t>
  </si>
  <si>
    <t>AR</t>
  </si>
  <si>
    <t>Little Rock</t>
  </si>
  <si>
    <t>Connecticut</t>
  </si>
  <si>
    <t>CT</t>
  </si>
  <si>
    <t>Hartford</t>
  </si>
  <si>
    <t>SD</t>
  </si>
  <si>
    <t>Pierre</t>
  </si>
  <si>
    <t>ND</t>
  </si>
  <si>
    <t>Bismarck</t>
  </si>
  <si>
    <t>DE</t>
  </si>
  <si>
    <t>Dover</t>
  </si>
  <si>
    <t>FL</t>
  </si>
  <si>
    <t>Tallahassee</t>
  </si>
  <si>
    <t>GA</t>
  </si>
  <si>
    <t>Atlanta</t>
  </si>
  <si>
    <t>HI</t>
  </si>
  <si>
    <t>Honolulu</t>
  </si>
  <si>
    <t>ID</t>
  </si>
  <si>
    <t>Boise</t>
  </si>
  <si>
    <t>IL</t>
  </si>
  <si>
    <t>Springfield</t>
  </si>
  <si>
    <t>Indiana</t>
  </si>
  <si>
    <t>IN</t>
  </si>
  <si>
    <t>Indianapolis</t>
  </si>
  <si>
    <t>IA</t>
  </si>
  <si>
    <t>Des Moines</t>
  </si>
  <si>
    <t>CA</t>
  </si>
  <si>
    <t>Sacramento</t>
  </si>
  <si>
    <t>Kansas</t>
  </si>
  <si>
    <t>KS</t>
  </si>
  <si>
    <t>Topeka</t>
  </si>
  <si>
    <t>SC</t>
  </si>
  <si>
    <t>Columbia</t>
  </si>
  <si>
    <t>NC</t>
  </si>
  <si>
    <t>Raleigh</t>
  </si>
  <si>
    <t>Kentucky</t>
  </si>
  <si>
    <t>KY</t>
  </si>
  <si>
    <t>Frankfort</t>
  </si>
  <si>
    <t>CO</t>
  </si>
  <si>
    <t>Denver</t>
  </si>
  <si>
    <t>LA</t>
  </si>
  <si>
    <t>Baton Rouge</t>
  </si>
  <si>
    <t>ME</t>
  </si>
  <si>
    <t>Augusta</t>
  </si>
  <si>
    <t>MD</t>
  </si>
  <si>
    <t>Annapolis</t>
  </si>
  <si>
    <t>MA</t>
  </si>
  <si>
    <t>Boston</t>
  </si>
  <si>
    <t>MI</t>
  </si>
  <si>
    <t>Lansing</t>
  </si>
  <si>
    <t>MN</t>
  </si>
  <si>
    <t>Saint Paul</t>
  </si>
  <si>
    <t>MS</t>
  </si>
  <si>
    <t>Jackson</t>
  </si>
  <si>
    <t>MO</t>
  </si>
  <si>
    <t>Jefferson City</t>
  </si>
  <si>
    <t>MT</t>
  </si>
  <si>
    <t>Helena</t>
  </si>
  <si>
    <t>Nebraska</t>
  </si>
  <si>
    <t>NE</t>
  </si>
  <si>
    <t>Lincoln</t>
  </si>
  <si>
    <t>Nevada</t>
  </si>
  <si>
    <t>NV</t>
  </si>
  <si>
    <t>Carson City</t>
  </si>
  <si>
    <t>NH</t>
  </si>
  <si>
    <t>Concord</t>
  </si>
  <si>
    <t>New Jersey</t>
  </si>
  <si>
    <t>NJ</t>
  </si>
  <si>
    <t>Trenton</t>
  </si>
  <si>
    <t>NY</t>
  </si>
  <si>
    <t>Albany</t>
  </si>
  <si>
    <t>NM</t>
  </si>
  <si>
    <t>Santa Fe</t>
  </si>
  <si>
    <t>OH</t>
  </si>
  <si>
    <t>Columbus</t>
  </si>
  <si>
    <t>Oklahoma</t>
  </si>
  <si>
    <t>OK</t>
  </si>
  <si>
    <t>Oklahoma City</t>
  </si>
  <si>
    <t>OR</t>
  </si>
  <si>
    <t>Salem</t>
  </si>
  <si>
    <t>PA</t>
  </si>
  <si>
    <t>Harrisburg</t>
  </si>
  <si>
    <t>RI</t>
  </si>
  <si>
    <t>Providence</t>
  </si>
  <si>
    <t>TX</t>
  </si>
  <si>
    <t>Austin</t>
  </si>
  <si>
    <t>TN</t>
  </si>
  <si>
    <t>Nashville</t>
  </si>
  <si>
    <t>UT</t>
  </si>
  <si>
    <t>Salt Lake City</t>
  </si>
  <si>
    <t>VT</t>
  </si>
  <si>
    <t>Montpelier</t>
  </si>
  <si>
    <t>WA</t>
  </si>
  <si>
    <t>Olympia</t>
  </si>
  <si>
    <t>VA</t>
  </si>
  <si>
    <t>Richmond</t>
  </si>
  <si>
    <t>WV</t>
  </si>
  <si>
    <t>Charleston</t>
  </si>
  <si>
    <t>WI</t>
  </si>
  <si>
    <t>Madison</t>
  </si>
  <si>
    <t>WY</t>
  </si>
  <si>
    <t>Cheyenne</t>
  </si>
  <si>
    <t>Capital</t>
  </si>
  <si>
    <t>Population</t>
  </si>
  <si>
    <t> Alabama</t>
  </si>
  <si>
    <t>Dec 14, 1819</t>
  </si>
  <si>
    <t> Alaska</t>
  </si>
  <si>
    <t>Jan 3, 1959</t>
  </si>
  <si>
    <t> Arizona</t>
  </si>
  <si>
    <t>Feb 14, 1912</t>
  </si>
  <si>
    <t> Arkansas</t>
  </si>
  <si>
    <t>Jun 15, 1836</t>
  </si>
  <si>
    <t> California</t>
  </si>
  <si>
    <t>Sep 9, 1850</t>
  </si>
  <si>
    <t> Colorado</t>
  </si>
  <si>
    <t>Aug 1, 1876</t>
  </si>
  <si>
    <t> Connecticut</t>
  </si>
  <si>
    <t>Jan 9, 1788</t>
  </si>
  <si>
    <t> Delaware</t>
  </si>
  <si>
    <t>Dec 7, 1787</t>
  </si>
  <si>
    <t> Florida</t>
  </si>
  <si>
    <t>Mar 3, 1845</t>
  </si>
  <si>
    <t> Georgia</t>
  </si>
  <si>
    <t>Jan 2, 1788</t>
  </si>
  <si>
    <t> Hawaii</t>
  </si>
  <si>
    <t>Aug 21, 1959</t>
  </si>
  <si>
    <t> Idaho</t>
  </si>
  <si>
    <t>Jul 3, 1890</t>
  </si>
  <si>
    <t> Illinois</t>
  </si>
  <si>
    <t>Dec 3, 1818</t>
  </si>
  <si>
    <t> Indiana</t>
  </si>
  <si>
    <t>Dec 11, 1816</t>
  </si>
  <si>
    <t> Iowa</t>
  </si>
  <si>
    <t>Dec 28, 1846</t>
  </si>
  <si>
    <t> Kansas</t>
  </si>
  <si>
    <t>Jan 29, 1861</t>
  </si>
  <si>
    <t>Jun 1, 1792</t>
  </si>
  <si>
    <t> Louisiana</t>
  </si>
  <si>
    <t>Apr 30, 1812</t>
  </si>
  <si>
    <t> Maine</t>
  </si>
  <si>
    <t>Mar 15, 1820</t>
  </si>
  <si>
    <t> Maryland</t>
  </si>
  <si>
    <t>Apr 28, 1788</t>
  </si>
  <si>
    <t>Feb 6, 1788</t>
  </si>
  <si>
    <t> Michigan</t>
  </si>
  <si>
    <t>Jan 26, 1837</t>
  </si>
  <si>
    <t> Minnesota</t>
  </si>
  <si>
    <t>May 11, 1858</t>
  </si>
  <si>
    <t> Mississippi</t>
  </si>
  <si>
    <t>Dec 10, 1817</t>
  </si>
  <si>
    <t> Missouri</t>
  </si>
  <si>
    <t>Aug 10, 1821</t>
  </si>
  <si>
    <t> Montana</t>
  </si>
  <si>
    <t>Nov 8, 1889</t>
  </si>
  <si>
    <t> Nebraska</t>
  </si>
  <si>
    <t>Mar 1, 1867</t>
  </si>
  <si>
    <t> Nevada</t>
  </si>
  <si>
    <t>Oct 31, 1864</t>
  </si>
  <si>
    <t> New Hampshire</t>
  </si>
  <si>
    <t>Jun 21, 1788</t>
  </si>
  <si>
    <t> New Jersey</t>
  </si>
  <si>
    <t>Dec 18, 1787</t>
  </si>
  <si>
    <t> New Mexico</t>
  </si>
  <si>
    <t>Jan 6, 1912</t>
  </si>
  <si>
    <t> New York</t>
  </si>
  <si>
    <t>Jul 26, 1788</t>
  </si>
  <si>
    <t> North Carolina</t>
  </si>
  <si>
    <t>Nov 21, 1789</t>
  </si>
  <si>
    <t> North Dakota</t>
  </si>
  <si>
    <t>Nov 2, 1889</t>
  </si>
  <si>
    <t> Ohio</t>
  </si>
  <si>
    <t>Mar 1, 1803</t>
  </si>
  <si>
    <t> Oklahoma</t>
  </si>
  <si>
    <t>Nov 16, 1907</t>
  </si>
  <si>
    <t> Oregon</t>
  </si>
  <si>
    <t>Feb 14, 1859</t>
  </si>
  <si>
    <t>Dec 12, 1787</t>
  </si>
  <si>
    <t> Rhode Island</t>
  </si>
  <si>
    <t>May 29, 1790</t>
  </si>
  <si>
    <t> South Carolina</t>
  </si>
  <si>
    <t>May 23, 1788</t>
  </si>
  <si>
    <t> South Dakota</t>
  </si>
  <si>
    <t> Tennessee</t>
  </si>
  <si>
    <t>Jun 1, 1796</t>
  </si>
  <si>
    <t> Texas</t>
  </si>
  <si>
    <t>Dec 29, 1845</t>
  </si>
  <si>
    <t> Utah</t>
  </si>
  <si>
    <t>Jan 4, 1896</t>
  </si>
  <si>
    <t> Vermont</t>
  </si>
  <si>
    <t>Mar 4, 1791</t>
  </si>
  <si>
    <t>Jun 25, 1788</t>
  </si>
  <si>
    <t> Washington</t>
  </si>
  <si>
    <t>Nov 11, 1889</t>
  </si>
  <si>
    <t> West Virginia</t>
  </si>
  <si>
    <t>Jun 20, 1863</t>
  </si>
  <si>
    <t> Wisconsin</t>
  </si>
  <si>
    <t>May 29, 1848</t>
  </si>
  <si>
    <t> Wyoming</t>
  </si>
  <si>
    <t>Jul 10, 1890</t>
  </si>
  <si>
    <t> Virginia[B]</t>
  </si>
  <si>
    <t>Postal abbreviation</t>
  </si>
  <si>
    <t>Ratification or admission</t>
  </si>
  <si>
    <t>Total area (km2)</t>
  </si>
  <si>
    <t>Land area (km2)</t>
  </si>
  <si>
    <t> Pennsylvania</t>
  </si>
  <si>
    <t> Massachusetts</t>
  </si>
  <si>
    <t> Kentucky</t>
  </si>
  <si>
    <t>Water area (km2)</t>
  </si>
  <si>
    <t>`- Highlight/Fill in blue only Postal abbreviation whose population is greater than 20million</t>
  </si>
  <si>
    <t>AL.</t>
  </si>
  <si>
    <t>`- Highlight/Fill in red only Water Area with an area greater than 25,000 km2.</t>
  </si>
  <si>
    <t>`- Highlight/fill in yellow only Land areas between 100 and 200  thousands km2.</t>
  </si>
  <si>
    <t>`- Disable other types of formatting in the sheet</t>
  </si>
  <si>
    <t>U.S. Bureau of Economic Analysis</t>
  </si>
  <si>
    <t>Washington</t>
  </si>
  <si>
    <t xml:space="preserve">Oregon </t>
  </si>
  <si>
    <t xml:space="preserve">Hawaii </t>
  </si>
  <si>
    <t xml:space="preserve">California </t>
  </si>
  <si>
    <t xml:space="preserve">Alaska </t>
  </si>
  <si>
    <t>Far West</t>
  </si>
  <si>
    <t xml:space="preserve">Wyoming </t>
  </si>
  <si>
    <t xml:space="preserve">Utah </t>
  </si>
  <si>
    <t xml:space="preserve">Montana </t>
  </si>
  <si>
    <t xml:space="preserve">Idaho </t>
  </si>
  <si>
    <t xml:space="preserve">Colorado </t>
  </si>
  <si>
    <t xml:space="preserve">Rocky Mountain </t>
  </si>
  <si>
    <t>Texas</t>
  </si>
  <si>
    <t>New Mexico</t>
  </si>
  <si>
    <t xml:space="preserve">Arizona </t>
  </si>
  <si>
    <t xml:space="preserve">Southwest </t>
  </si>
  <si>
    <t xml:space="preserve">West Virginia </t>
  </si>
  <si>
    <t xml:space="preserve">Virginia </t>
  </si>
  <si>
    <t xml:space="preserve">Tennessee </t>
  </si>
  <si>
    <t xml:space="preserve">South Carolina </t>
  </si>
  <si>
    <t xml:space="preserve">North Carolina </t>
  </si>
  <si>
    <t xml:space="preserve">Mississippi </t>
  </si>
  <si>
    <t xml:space="preserve">Louisiana </t>
  </si>
  <si>
    <t xml:space="preserve">Georgia </t>
  </si>
  <si>
    <t xml:space="preserve">Florida </t>
  </si>
  <si>
    <t xml:space="preserve">Alabama </t>
  </si>
  <si>
    <t xml:space="preserve">Southeast </t>
  </si>
  <si>
    <t xml:space="preserve">South Dakota </t>
  </si>
  <si>
    <t xml:space="preserve">North Dakota </t>
  </si>
  <si>
    <t xml:space="preserve">Missouri </t>
  </si>
  <si>
    <t xml:space="preserve">Minnesota </t>
  </si>
  <si>
    <t xml:space="preserve">Iowa </t>
  </si>
  <si>
    <t xml:space="preserve">Plains </t>
  </si>
  <si>
    <t xml:space="preserve">Wisconsin </t>
  </si>
  <si>
    <t xml:space="preserve">Ohio </t>
  </si>
  <si>
    <t xml:space="preserve">Michigan </t>
  </si>
  <si>
    <t xml:space="preserve">Illinois </t>
  </si>
  <si>
    <t xml:space="preserve">Great Lakes </t>
  </si>
  <si>
    <t xml:space="preserve">Pennsylvania </t>
  </si>
  <si>
    <t>New York</t>
  </si>
  <si>
    <t xml:space="preserve">Maryland </t>
  </si>
  <si>
    <t xml:space="preserve">District of Columbia </t>
  </si>
  <si>
    <t xml:space="preserve">Delaware </t>
  </si>
  <si>
    <t xml:space="preserve">Mideast </t>
  </si>
  <si>
    <t xml:space="preserve">Vermont </t>
  </si>
  <si>
    <t xml:space="preserve">Rhode Island </t>
  </si>
  <si>
    <t xml:space="preserve">New Hampshire </t>
  </si>
  <si>
    <t xml:space="preserve">Massachusetts </t>
  </si>
  <si>
    <t xml:space="preserve">Maine </t>
  </si>
  <si>
    <t xml:space="preserve">New England </t>
  </si>
  <si>
    <t>Nondurable goods</t>
  </si>
  <si>
    <t>Durable goods</t>
  </si>
  <si>
    <t/>
  </si>
  <si>
    <t>Finance and insurance</t>
  </si>
  <si>
    <t>Information</t>
  </si>
  <si>
    <t>Transportation and warehousing</t>
  </si>
  <si>
    <t>Retail trade</t>
  </si>
  <si>
    <t>Wholesale trade</t>
  </si>
  <si>
    <t>Manufacturing</t>
  </si>
  <si>
    <t>Construction</t>
  </si>
  <si>
    <t>Utilities</t>
  </si>
  <si>
    <t>Percentage points</t>
  </si>
  <si>
    <t>Percent change in real gross domestic product by state</t>
  </si>
  <si>
    <t>[Seasonally adjusted at annual rates]</t>
  </si>
  <si>
    <t>Table 2. Contributions to Percent Change in Real Gross Domestic Product, by State and Region</t>
  </si>
  <si>
    <r>
      <t>Distinguish between the smallest and largest values</t>
    </r>
    <r>
      <rPr>
        <u/>
        <sz val="16"/>
        <color theme="1"/>
        <rFont val="Calibri"/>
        <family val="2"/>
        <charset val="238"/>
        <scheme val="minor"/>
      </rPr>
      <t xml:space="preserve"> (based on the color scale)</t>
    </r>
  </si>
  <si>
    <t>Desktop</t>
  </si>
  <si>
    <t>Mobile</t>
  </si>
  <si>
    <t>Tablet</t>
  </si>
  <si>
    <t>1. Highlight/Fill duplicate values with yeallow color</t>
  </si>
  <si>
    <t>Desktop trend</t>
  </si>
  <si>
    <t>Mobile trend</t>
  </si>
  <si>
    <t>Tablet trend</t>
  </si>
  <si>
    <t>3. Add icons in Trend columns to show trends (3 icons: for positive change, negative change, and no change)</t>
  </si>
  <si>
    <t>Mining, quarrying, oil gas extraction</t>
  </si>
  <si>
    <t>Agriculture, forestry, fishing, hunting</t>
  </si>
  <si>
    <t>&gt;</t>
  </si>
  <si>
    <t>=COUNTIF(F7;$K$4)=1</t>
  </si>
  <si>
    <t>=C9&lt;TODAY()+7</t>
  </si>
  <si>
    <t>=C9=TODAY()</t>
  </si>
  <si>
    <t>=C9&lt;TODAY()</t>
  </si>
  <si>
    <t>=OR(WEEKDAY(C9;2)&gt;5;C9=$F$9:$F$21)</t>
  </si>
  <si>
    <t>`=WEEKDAY()</t>
  </si>
  <si>
    <t>`=TEXT()</t>
  </si>
  <si>
    <t>=WEEKDAY(B8;2)</t>
  </si>
  <si>
    <t>=TEXT(E8;"dddd")</t>
  </si>
  <si>
    <t>Monday</t>
  </si>
  <si>
    <t>Tuesday</t>
  </si>
  <si>
    <t>Wednesday</t>
  </si>
  <si>
    <t>Thursday</t>
  </si>
  <si>
    <t>Friday</t>
  </si>
  <si>
    <t>Saturday</t>
  </si>
  <si>
    <t>Sunday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</si>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</sst>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_(* #,##0.00_);_(* \(#,##0.00\);_(* &quot;-&quot;??_);_(@_)"/>
    <numFmt numFmtId="166" formatCode="_(* #,##0.00000000_);_(* \(#,##0.00000000\);_(* &quot;-&quot;??_);_(@_)"/>
    <numFmt numFmtId="167" formatCode="0.000000"/>
    <numFmt numFmtId="168" formatCode="[$-F800]dddd\,\ mmmm\ dd\,\ yyyy"/>
    <numFmt numFmtId="169" formatCode="_-[$£-809]* #,##0.00_-;\-[$£-809]* #,##0.00_-;_-[$£-809]* &quot;-&quot;??_-;_-@_-"/>
    <numFmt numFmtId="170" formatCode="[$-415]d\ mmmm\ yyyy;@"/>
    <numFmt numFmtId="171" formatCode="_-[$$-409]* #,##0.00_ ;_-[$$-409]* \-#,##0.00\ ;_-[$$-409]* &quot;-&quot;??_ ;_-@_ "/>
    <numFmt numFmtId="172" formatCode="#,##0&quot; unit's&quot;"/>
    <numFmt numFmtId="173" formatCode="0.0"/>
    <numFmt numFmtId="174" formatCode="yyyy\-mm\-dd;@"/>
    <numFmt numFmtId="175" formatCode="[$-409]d\-mmm\-yyyy;@"/>
    <numFmt numFmtId="176" formatCode="_-[$$-409]* #,##0_ ;_-[$$-409]* \-#,##0\ ;_-[$$-409]* &quot;-&quot;??_ ;_-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0"/>
      <name val="Arial"/>
      <family val="2"/>
      <charset val="238"/>
    </font>
    <font>
      <b/>
      <sz val="14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0"/>
      <name val="Calibri Light"/>
      <family val="1"/>
      <charset val="238"/>
      <scheme val="major"/>
    </font>
    <font>
      <sz val="10"/>
      <name val="Calibri Light"/>
      <family val="1"/>
      <charset val="238"/>
      <scheme val="major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1"/>
      <name val="Calibri Light"/>
      <family val="1"/>
      <charset val="238"/>
      <scheme val="maj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color theme="0"/>
      <name val="Calibri Light"/>
      <family val="1"/>
      <charset val="238"/>
      <scheme val="major"/>
    </font>
    <font>
      <sz val="8"/>
      <name val="Calibri Light"/>
      <family val="1"/>
      <charset val="238"/>
      <scheme val="major"/>
    </font>
    <font>
      <sz val="10"/>
      <color indexed="8"/>
      <name val="Arial"/>
      <family val="2"/>
    </font>
    <font>
      <b/>
      <sz val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sz val="10"/>
      <name val="Arial"/>
      <family val="2"/>
    </font>
    <font>
      <sz val="12"/>
      <color theme="1"/>
      <name val="Calibri"/>
      <family val="2"/>
      <charset val="238"/>
      <scheme val="minor"/>
    </font>
    <font>
      <b/>
      <sz val="11"/>
      <name val="Calibri Light"/>
      <family val="2"/>
      <charset val="238"/>
      <scheme val="major"/>
    </font>
    <font>
      <b/>
      <u/>
      <sz val="11"/>
      <name val="Calibri"/>
      <family val="2"/>
      <charset val="238"/>
      <scheme val="minor"/>
    </font>
    <font>
      <u/>
      <sz val="12"/>
      <color theme="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b/>
      <sz val="14"/>
      <name val="Arial"/>
      <family val="2"/>
      <charset val="238"/>
    </font>
    <font>
      <sz val="12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3"/>
      <name val="Arial Narrow"/>
      <family val="2"/>
      <charset val="238"/>
    </font>
    <font>
      <b/>
      <sz val="16"/>
      <color theme="1"/>
      <name val="Calibri"/>
      <family val="2"/>
      <charset val="238"/>
      <scheme val="minor"/>
    </font>
    <font>
      <u/>
      <sz val="16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4">
    <xf numFmtId="0" fontId="0" fillId="0" borderId="0"/>
    <xf numFmtId="9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4" fillId="0" borderId="0"/>
    <xf numFmtId="44" fontId="6" fillId="0" borderId="0" applyFont="0" applyFill="0" applyBorder="0" applyAlignment="0" applyProtection="0"/>
    <xf numFmtId="0" fontId="28" fillId="0" borderId="0"/>
    <xf numFmtId="165" fontId="31" fillId="0" borderId="0" applyFont="0" applyFill="0" applyBorder="0" applyAlignment="0" applyProtection="0"/>
    <xf numFmtId="0" fontId="2" fillId="0" borderId="0"/>
    <xf numFmtId="0" fontId="6" fillId="0" borderId="0"/>
    <xf numFmtId="44" fontId="6" fillId="0" borderId="0" applyFont="0" applyFill="0" applyBorder="0" applyAlignment="0" applyProtection="0"/>
    <xf numFmtId="43" fontId="31" fillId="0" borderId="0" applyFont="0" applyFill="0" applyBorder="0" applyAlignment="0" applyProtection="0"/>
  </cellStyleXfs>
  <cellXfs count="170">
    <xf numFmtId="0" fontId="0" fillId="0" borderId="0" xfId="0"/>
    <xf numFmtId="0" fontId="5" fillId="0" borderId="0" xfId="0" applyFont="1"/>
    <xf numFmtId="0" fontId="7" fillId="0" borderId="0" xfId="2" applyFont="1" applyAlignment="1">
      <alignment vertical="center"/>
    </xf>
    <xf numFmtId="0" fontId="8" fillId="0" borderId="0" xfId="2" applyFont="1"/>
    <xf numFmtId="0" fontId="9" fillId="0" borderId="0" xfId="2" applyFont="1" applyAlignment="1">
      <alignment horizontal="left" vertical="top"/>
    </xf>
    <xf numFmtId="0" fontId="10" fillId="0" borderId="0" xfId="2" applyFont="1" applyAlignment="1">
      <alignment horizontal="left" vertical="top"/>
    </xf>
    <xf numFmtId="3" fontId="11" fillId="2" borderId="1" xfId="2" applyNumberFormat="1" applyFont="1" applyFill="1" applyBorder="1" applyAlignment="1">
      <alignment horizontal="center"/>
    </xf>
    <xf numFmtId="0" fontId="11" fillId="0" borderId="0" xfId="2" applyFont="1"/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11" fillId="0" borderId="0" xfId="2" applyFont="1" applyAlignment="1">
      <alignment horizontal="center" vertical="center"/>
    </xf>
    <xf numFmtId="0" fontId="10" fillId="0" borderId="0" xfId="0" applyFont="1"/>
    <xf numFmtId="0" fontId="8" fillId="2" borderId="1" xfId="2" applyFont="1" applyFill="1" applyBorder="1"/>
    <xf numFmtId="3" fontId="8" fillId="0" borderId="0" xfId="2" applyNumberFormat="1" applyFont="1" applyAlignment="1">
      <alignment horizontal="center"/>
    </xf>
    <xf numFmtId="0" fontId="6" fillId="0" borderId="0" xfId="2" applyAlignment="1">
      <alignment vertical="center"/>
    </xf>
    <xf numFmtId="0" fontId="6" fillId="0" borderId="0" xfId="2"/>
    <xf numFmtId="0" fontId="12" fillId="3" borderId="1" xfId="2" applyFont="1" applyFill="1" applyBorder="1"/>
    <xf numFmtId="0" fontId="14" fillId="0" borderId="0" xfId="2" applyFont="1" applyAlignment="1">
      <alignment horizontal="left" vertical="center"/>
    </xf>
    <xf numFmtId="0" fontId="15" fillId="0" borderId="0" xfId="0" applyFont="1" applyAlignment="1">
      <alignment vertical="center"/>
    </xf>
    <xf numFmtId="0" fontId="17" fillId="0" borderId="0" xfId="2" applyFont="1" applyAlignment="1">
      <alignment horizontal="center" vertical="center"/>
    </xf>
    <xf numFmtId="0" fontId="17" fillId="0" borderId="0" xfId="2" applyFont="1"/>
    <xf numFmtId="9" fontId="18" fillId="0" borderId="0" xfId="4" applyFont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21" fillId="3" borderId="4" xfId="0" applyFont="1" applyFill="1" applyBorder="1"/>
    <xf numFmtId="0" fontId="14" fillId="3" borderId="4" xfId="0" applyFont="1" applyFill="1" applyBorder="1"/>
    <xf numFmtId="0" fontId="21" fillId="3" borderId="0" xfId="0" applyFont="1" applyFill="1"/>
    <xf numFmtId="0" fontId="21" fillId="3" borderId="7" xfId="0" applyFont="1" applyFill="1" applyBorder="1"/>
    <xf numFmtId="0" fontId="21" fillId="3" borderId="9" xfId="0" applyFont="1" applyFill="1" applyBorder="1"/>
    <xf numFmtId="0" fontId="21" fillId="3" borderId="10" xfId="0" applyFont="1" applyFill="1" applyBorder="1"/>
    <xf numFmtId="0" fontId="13" fillId="0" borderId="1" xfId="5" applyFont="1" applyBorder="1"/>
    <xf numFmtId="0" fontId="22" fillId="0" borderId="0" xfId="0" applyFont="1"/>
    <xf numFmtId="0" fontId="16" fillId="2" borderId="9" xfId="2" applyFont="1" applyFill="1" applyBorder="1" applyAlignment="1">
      <alignment horizontal="center" vertical="center"/>
    </xf>
    <xf numFmtId="0" fontId="16" fillId="2" borderId="9" xfId="2" applyFont="1" applyFill="1" applyBorder="1" applyAlignment="1">
      <alignment horizontal="center" vertical="center" wrapText="1"/>
    </xf>
    <xf numFmtId="0" fontId="15" fillId="0" borderId="0" xfId="2" applyFont="1"/>
    <xf numFmtId="0" fontId="3" fillId="0" borderId="0" xfId="2" applyFont="1"/>
    <xf numFmtId="0" fontId="3" fillId="2" borderId="1" xfId="2" applyFont="1" applyFill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4" fillId="0" borderId="0" xfId="0" applyFont="1"/>
    <xf numFmtId="0" fontId="23" fillId="0" borderId="0" xfId="6" applyFont="1"/>
    <xf numFmtId="3" fontId="15" fillId="0" borderId="0" xfId="2" applyNumberFormat="1" applyFont="1" applyAlignment="1">
      <alignment horizontal="right"/>
    </xf>
    <xf numFmtId="0" fontId="24" fillId="0" borderId="0" xfId="2" applyFont="1"/>
    <xf numFmtId="0" fontId="15" fillId="0" borderId="1" xfId="2" applyFont="1" applyBorder="1"/>
    <xf numFmtId="14" fontId="15" fillId="0" borderId="1" xfId="7" applyNumberFormat="1" applyFont="1" applyBorder="1" applyAlignment="1">
      <alignment horizontal="center"/>
    </xf>
    <xf numFmtId="0" fontId="15" fillId="0" borderId="1" xfId="7" applyNumberFormat="1" applyFont="1" applyBorder="1" applyAlignment="1">
      <alignment horizontal="center"/>
    </xf>
    <xf numFmtId="0" fontId="15" fillId="4" borderId="1" xfId="7" applyNumberFormat="1" applyFont="1" applyFill="1" applyBorder="1" applyAlignment="1">
      <alignment horizontal="center"/>
    </xf>
    <xf numFmtId="0" fontId="15" fillId="0" borderId="1" xfId="7" applyNumberFormat="1" applyFont="1" applyFill="1" applyBorder="1" applyAlignment="1">
      <alignment horizontal="center"/>
    </xf>
    <xf numFmtId="3" fontId="6" fillId="0" borderId="0" xfId="2" applyNumberFormat="1" applyAlignment="1">
      <alignment horizontal="right"/>
    </xf>
    <xf numFmtId="0" fontId="15" fillId="0" borderId="0" xfId="2" applyFont="1" applyAlignment="1">
      <alignment horizontal="center"/>
    </xf>
    <xf numFmtId="0" fontId="13" fillId="0" borderId="0" xfId="2" applyFont="1"/>
    <xf numFmtId="0" fontId="25" fillId="3" borderId="1" xfId="2" applyFont="1" applyFill="1" applyBorder="1" applyAlignment="1">
      <alignment horizontal="center"/>
    </xf>
    <xf numFmtId="0" fontId="15" fillId="5" borderId="1" xfId="2" applyFont="1" applyFill="1" applyBorder="1"/>
    <xf numFmtId="0" fontId="26" fillId="0" borderId="0" xfId="2" applyFont="1"/>
    <xf numFmtId="0" fontId="13" fillId="0" borderId="0" xfId="2" applyFont="1" applyAlignment="1">
      <alignment horizontal="center"/>
    </xf>
    <xf numFmtId="0" fontId="15" fillId="6" borderId="0" xfId="2" quotePrefix="1" applyFont="1" applyFill="1"/>
    <xf numFmtId="0" fontId="15" fillId="3" borderId="0" xfId="2" quotePrefix="1" applyFont="1" applyFill="1"/>
    <xf numFmtId="0" fontId="15" fillId="8" borderId="0" xfId="2" quotePrefix="1" applyFont="1" applyFill="1"/>
    <xf numFmtId="0" fontId="3" fillId="3" borderId="1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0" fontId="29" fillId="10" borderId="1" xfId="8" applyFont="1" applyFill="1" applyBorder="1" applyAlignment="1">
      <alignment horizontal="center" vertical="center"/>
    </xf>
    <xf numFmtId="0" fontId="30" fillId="0" borderId="0" xfId="8" applyFont="1" applyAlignment="1">
      <alignment horizontal="center" vertical="center" wrapText="1"/>
    </xf>
    <xf numFmtId="14" fontId="30" fillId="0" borderId="0" xfId="8" applyNumberFormat="1" applyFont="1" applyAlignment="1">
      <alignment horizontal="center" vertical="center" wrapText="1"/>
    </xf>
    <xf numFmtId="166" fontId="30" fillId="0" borderId="0" xfId="9" applyNumberFormat="1" applyFont="1" applyFill="1" applyBorder="1" applyAlignment="1">
      <alignment horizontal="center" vertical="center" wrapText="1"/>
    </xf>
    <xf numFmtId="165" fontId="30" fillId="0" borderId="0" xfId="8" applyNumberFormat="1" applyFont="1" applyAlignment="1">
      <alignment horizontal="center" vertical="center"/>
    </xf>
    <xf numFmtId="167" fontId="30" fillId="0" borderId="0" xfId="8" applyNumberFormat="1" applyFont="1" applyAlignment="1">
      <alignment horizontal="center" vertical="center" wrapText="1"/>
    </xf>
    <xf numFmtId="0" fontId="30" fillId="0" borderId="0" xfId="8" applyFont="1" applyAlignment="1">
      <alignment horizontal="center" vertical="center"/>
    </xf>
    <xf numFmtId="11" fontId="30" fillId="0" borderId="0" xfId="8" applyNumberFormat="1" applyFont="1" applyAlignment="1">
      <alignment horizontal="center" vertical="center" wrapText="1"/>
    </xf>
    <xf numFmtId="0" fontId="0" fillId="7" borderId="0" xfId="0" applyFill="1"/>
    <xf numFmtId="0" fontId="0" fillId="11" borderId="0" xfId="0" applyFill="1"/>
    <xf numFmtId="0" fontId="19" fillId="3" borderId="0" xfId="2" applyFont="1" applyFill="1" applyAlignment="1">
      <alignment horizontal="center" vertical="center"/>
    </xf>
    <xf numFmtId="0" fontId="19" fillId="7" borderId="0" xfId="2" applyFont="1" applyFill="1" applyAlignment="1">
      <alignment horizontal="center" vertical="center"/>
    </xf>
    <xf numFmtId="0" fontId="19" fillId="11" borderId="0" xfId="2" applyFont="1" applyFill="1" applyAlignment="1">
      <alignment horizontal="center" vertical="center"/>
    </xf>
    <xf numFmtId="168" fontId="6" fillId="0" borderId="0" xfId="2" applyNumberFormat="1"/>
    <xf numFmtId="169" fontId="6" fillId="0" borderId="0" xfId="2" applyNumberFormat="1"/>
    <xf numFmtId="0" fontId="33" fillId="3" borderId="11" xfId="6" applyFont="1" applyFill="1" applyBorder="1" applyAlignment="1">
      <alignment horizontal="center"/>
    </xf>
    <xf numFmtId="0" fontId="15" fillId="0" borderId="1" xfId="2" applyFont="1" applyBorder="1" applyAlignment="1">
      <alignment horizontal="center" vertical="center"/>
    </xf>
    <xf numFmtId="170" fontId="6" fillId="0" borderId="0" xfId="2" applyNumberFormat="1"/>
    <xf numFmtId="0" fontId="32" fillId="0" borderId="0" xfId="0" applyFont="1"/>
    <xf numFmtId="0" fontId="32" fillId="7" borderId="0" xfId="0" applyFont="1" applyFill="1"/>
    <xf numFmtId="0" fontId="32" fillId="11" borderId="0" xfId="0" applyFont="1" applyFill="1"/>
    <xf numFmtId="0" fontId="14" fillId="3" borderId="3" xfId="0" applyFont="1" applyFill="1" applyBorder="1"/>
    <xf numFmtId="0" fontId="6" fillId="3" borderId="4" xfId="2" applyFill="1" applyBorder="1"/>
    <xf numFmtId="0" fontId="6" fillId="3" borderId="5" xfId="2" applyFill="1" applyBorder="1"/>
    <xf numFmtId="0" fontId="14" fillId="3" borderId="6" xfId="0" applyFont="1" applyFill="1" applyBorder="1"/>
    <xf numFmtId="0" fontId="14" fillId="3" borderId="0" xfId="0" applyFont="1" applyFill="1"/>
    <xf numFmtId="0" fontId="14" fillId="3" borderId="8" xfId="0" applyFont="1" applyFill="1" applyBorder="1"/>
    <xf numFmtId="0" fontId="14" fillId="3" borderId="9" xfId="0" applyFont="1" applyFill="1" applyBorder="1"/>
    <xf numFmtId="0" fontId="17" fillId="2" borderId="1" xfId="2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2" fillId="3" borderId="1" xfId="2" applyFont="1" applyFill="1" applyBorder="1" applyAlignment="1">
      <alignment horizontal="center" vertical="center" wrapText="1"/>
    </xf>
    <xf numFmtId="3" fontId="12" fillId="3" borderId="1" xfId="2" applyNumberFormat="1" applyFont="1" applyFill="1" applyBorder="1" applyAlignment="1">
      <alignment horizontal="center" vertical="center" wrapText="1"/>
    </xf>
    <xf numFmtId="0" fontId="16" fillId="2" borderId="2" xfId="2" applyFont="1" applyFill="1" applyBorder="1" applyAlignment="1">
      <alignment horizontal="center" vertical="center" wrapText="1"/>
    </xf>
    <xf numFmtId="0" fontId="16" fillId="2" borderId="2" xfId="2" quotePrefix="1" applyFont="1" applyFill="1" applyBorder="1" applyAlignment="1">
      <alignment horizontal="center" vertical="center" wrapText="1"/>
    </xf>
    <xf numFmtId="171" fontId="15" fillId="0" borderId="1" xfId="7" applyNumberFormat="1" applyFont="1" applyBorder="1" applyAlignment="1">
      <alignment horizontal="center"/>
    </xf>
    <xf numFmtId="171" fontId="15" fillId="4" borderId="1" xfId="7" applyNumberFormat="1" applyFont="1" applyFill="1" applyBorder="1" applyAlignment="1">
      <alignment horizontal="center"/>
    </xf>
    <xf numFmtId="171" fontId="15" fillId="0" borderId="1" xfId="7" applyNumberFormat="1" applyFont="1" applyFill="1" applyBorder="1" applyAlignment="1">
      <alignment horizontal="center"/>
    </xf>
    <xf numFmtId="172" fontId="15" fillId="0" borderId="1" xfId="4" applyNumberFormat="1" applyFont="1" applyBorder="1" applyAlignment="1">
      <alignment horizontal="center"/>
    </xf>
    <xf numFmtId="0" fontId="15" fillId="12" borderId="0" xfId="2" quotePrefix="1" applyFont="1" applyFill="1"/>
    <xf numFmtId="0" fontId="6" fillId="0" borderId="1" xfId="2" applyBorder="1"/>
    <xf numFmtId="0" fontId="24" fillId="3" borderId="1" xfId="2" applyFont="1" applyFill="1" applyBorder="1" applyAlignment="1">
      <alignment horizontal="center"/>
    </xf>
    <xf numFmtId="0" fontId="37" fillId="0" borderId="0" xfId="2" applyFont="1"/>
    <xf numFmtId="0" fontId="5" fillId="0" borderId="1" xfId="0" applyFont="1" applyBorder="1"/>
    <xf numFmtId="0" fontId="5" fillId="0" borderId="0" xfId="0" applyFont="1" applyAlignment="1">
      <alignment horizontal="right"/>
    </xf>
    <xf numFmtId="3" fontId="11" fillId="2" borderId="1" xfId="2" applyNumberFormat="1" applyFont="1" applyFill="1" applyBorder="1" applyAlignment="1">
      <alignment horizontal="center" vertical="center" wrapText="1"/>
    </xf>
    <xf numFmtId="0" fontId="41" fillId="0" borderId="0" xfId="2" applyFont="1"/>
    <xf numFmtId="0" fontId="42" fillId="0" borderId="0" xfId="2" applyFont="1" applyAlignment="1">
      <alignment horizontal="left" indent="2"/>
    </xf>
    <xf numFmtId="173" fontId="42" fillId="0" borderId="0" xfId="2" applyNumberFormat="1" applyFont="1" applyAlignment="1">
      <alignment horizontal="right"/>
    </xf>
    <xf numFmtId="2" fontId="42" fillId="0" borderId="0" xfId="2" applyNumberFormat="1" applyFont="1" applyAlignment="1">
      <alignment horizontal="right"/>
    </xf>
    <xf numFmtId="2" fontId="43" fillId="0" borderId="18" xfId="2" applyNumberFormat="1" applyFont="1" applyBorder="1" applyAlignment="1">
      <alignment horizontal="right"/>
    </xf>
    <xf numFmtId="2" fontId="42" fillId="0" borderId="18" xfId="2" applyNumberFormat="1" applyFont="1" applyBorder="1" applyAlignment="1">
      <alignment horizontal="right"/>
    </xf>
    <xf numFmtId="173" fontId="43" fillId="0" borderId="18" xfId="2" applyNumberFormat="1" applyFont="1" applyBorder="1" applyAlignment="1">
      <alignment horizontal="right"/>
    </xf>
    <xf numFmtId="173" fontId="42" fillId="0" borderId="18" xfId="2" applyNumberFormat="1" applyFont="1" applyBorder="1" applyAlignment="1">
      <alignment horizontal="right"/>
    </xf>
    <xf numFmtId="173" fontId="43" fillId="0" borderId="24" xfId="2" applyNumberFormat="1" applyFont="1" applyBorder="1" applyAlignment="1">
      <alignment horizontal="right"/>
    </xf>
    <xf numFmtId="2" fontId="43" fillId="0" borderId="24" xfId="2" applyNumberFormat="1" applyFont="1" applyBorder="1" applyAlignment="1">
      <alignment horizontal="right"/>
    </xf>
    <xf numFmtId="2" fontId="43" fillId="0" borderId="25" xfId="2" applyNumberFormat="1" applyFont="1" applyBorder="1" applyAlignment="1">
      <alignment horizontal="right"/>
    </xf>
    <xf numFmtId="0" fontId="43" fillId="0" borderId="26" xfId="2" applyFont="1" applyBorder="1" applyAlignment="1">
      <alignment horizontal="left" indent="1"/>
    </xf>
    <xf numFmtId="2" fontId="43" fillId="0" borderId="27" xfId="2" applyNumberFormat="1" applyFont="1" applyBorder="1" applyAlignment="1">
      <alignment horizontal="right"/>
    </xf>
    <xf numFmtId="0" fontId="42" fillId="0" borderId="26" xfId="2" applyFont="1" applyBorder="1" applyAlignment="1">
      <alignment horizontal="left" indent="2"/>
    </xf>
    <xf numFmtId="2" fontId="42" fillId="0" borderId="27" xfId="2" applyNumberFormat="1" applyFont="1" applyBorder="1" applyAlignment="1">
      <alignment horizontal="right"/>
    </xf>
    <xf numFmtId="0" fontId="42" fillId="0" borderId="16" xfId="2" applyFont="1" applyBorder="1" applyAlignment="1">
      <alignment horizontal="left" indent="2"/>
    </xf>
    <xf numFmtId="173" fontId="42" fillId="0" borderId="28" xfId="2" applyNumberFormat="1" applyFont="1" applyBorder="1" applyAlignment="1">
      <alignment horizontal="right"/>
    </xf>
    <xf numFmtId="2" fontId="42" fillId="0" borderId="28" xfId="2" applyNumberFormat="1" applyFont="1" applyBorder="1" applyAlignment="1">
      <alignment horizontal="right"/>
    </xf>
    <xf numFmtId="2" fontId="42" fillId="0" borderId="29" xfId="2" applyNumberFormat="1" applyFont="1" applyBorder="1" applyAlignment="1">
      <alignment horizontal="right"/>
    </xf>
    <xf numFmtId="0" fontId="43" fillId="0" borderId="13" xfId="2" applyFont="1" applyBorder="1" applyAlignment="1">
      <alignment horizontal="left" indent="1"/>
    </xf>
    <xf numFmtId="0" fontId="42" fillId="3" borderId="39" xfId="2" applyFont="1" applyFill="1" applyBorder="1" applyAlignment="1">
      <alignment horizontal="center" vertical="center" wrapText="1"/>
    </xf>
    <xf numFmtId="0" fontId="45" fillId="0" borderId="0" xfId="0" applyFont="1"/>
    <xf numFmtId="0" fontId="2" fillId="0" borderId="0" xfId="10"/>
    <xf numFmtId="14" fontId="2" fillId="0" borderId="0" xfId="10" applyNumberFormat="1"/>
    <xf numFmtId="10" fontId="2" fillId="0" borderId="0" xfId="10" applyNumberFormat="1"/>
    <xf numFmtId="174" fontId="15" fillId="0" borderId="1" xfId="2" applyNumberFormat="1" applyFont="1" applyBorder="1"/>
    <xf numFmtId="175" fontId="6" fillId="0" borderId="0" xfId="2" applyNumberFormat="1"/>
    <xf numFmtId="176" fontId="13" fillId="0" borderId="1" xfId="3" applyNumberFormat="1" applyFont="1" applyBorder="1" applyAlignment="1">
      <alignment horizontal="right"/>
    </xf>
    <xf numFmtId="9" fontId="13" fillId="0" borderId="1" xfId="1" applyFont="1" applyBorder="1" applyAlignment="1">
      <alignment horizontal="right"/>
    </xf>
    <xf numFmtId="10" fontId="13" fillId="0" borderId="1" xfId="1" applyNumberFormat="1" applyFont="1" applyBorder="1" applyAlignment="1"/>
    <xf numFmtId="0" fontId="14" fillId="13" borderId="0" xfId="2" applyFont="1" applyFill="1" applyAlignment="1">
      <alignment horizontal="left" vertical="center"/>
    </xf>
    <xf numFmtId="0" fontId="6" fillId="13" borderId="0" xfId="2" applyFill="1"/>
    <xf numFmtId="0" fontId="25" fillId="13" borderId="1" xfId="2" applyFont="1" applyFill="1" applyBorder="1" applyAlignment="1">
      <alignment horizontal="center"/>
    </xf>
    <xf numFmtId="0" fontId="24" fillId="0" borderId="0" xfId="2" applyFont="1" applyAlignment="1">
      <alignment horizontal="center" vertical="center"/>
    </xf>
    <xf numFmtId="49" fontId="6" fillId="0" borderId="0" xfId="2" applyNumberFormat="1"/>
    <xf numFmtId="171" fontId="6" fillId="0" borderId="0" xfId="2" applyNumberFormat="1"/>
    <xf numFmtId="9" fontId="6" fillId="0" borderId="0" xfId="1" applyFont="1"/>
    <xf numFmtId="14" fontId="15" fillId="0" borderId="0" xfId="2" applyNumberFormat="1" applyFont="1"/>
    <xf numFmtId="174" fontId="15" fillId="7" borderId="1" xfId="2" applyNumberFormat="1" applyFont="1" applyFill="1" applyBorder="1"/>
    <xf numFmtId="0" fontId="6" fillId="7" borderId="1" xfId="2" applyFill="1" applyBorder="1"/>
    <xf numFmtId="0" fontId="38" fillId="9" borderId="13" xfId="2" applyFont="1" applyFill="1" applyBorder="1" applyAlignment="1">
      <alignment horizontal="center" wrapText="1"/>
    </xf>
    <xf numFmtId="0" fontId="38" fillId="9" borderId="14" xfId="2" applyFont="1" applyFill="1" applyBorder="1" applyAlignment="1">
      <alignment horizontal="center" wrapText="1"/>
    </xf>
    <xf numFmtId="0" fontId="38" fillId="9" borderId="15" xfId="2" applyFont="1" applyFill="1" applyBorder="1" applyAlignment="1">
      <alignment horizontal="center" wrapText="1"/>
    </xf>
    <xf numFmtId="0" fontId="38" fillId="9" borderId="16" xfId="2" applyFont="1" applyFill="1" applyBorder="1" applyAlignment="1">
      <alignment horizontal="center" wrapText="1"/>
    </xf>
    <xf numFmtId="0" fontId="38" fillId="9" borderId="12" xfId="2" applyFont="1" applyFill="1" applyBorder="1" applyAlignment="1">
      <alignment horizontal="center" wrapText="1"/>
    </xf>
    <xf numFmtId="0" fontId="38" fillId="9" borderId="17" xfId="2" applyFont="1" applyFill="1" applyBorder="1" applyAlignment="1">
      <alignment horizontal="center" wrapText="1"/>
    </xf>
    <xf numFmtId="0" fontId="42" fillId="3" borderId="36" xfId="2" applyFont="1" applyFill="1" applyBorder="1" applyAlignment="1">
      <alignment horizontal="center" vertical="center" wrapText="1"/>
    </xf>
    <xf numFmtId="0" fontId="42" fillId="3" borderId="29" xfId="2" applyFont="1" applyFill="1" applyBorder="1" applyAlignment="1">
      <alignment horizontal="center" vertical="center" wrapText="1"/>
    </xf>
    <xf numFmtId="0" fontId="42" fillId="0" borderId="0" xfId="2" applyFont="1" applyAlignment="1">
      <alignment horizontal="left" wrapText="1"/>
    </xf>
    <xf numFmtId="0" fontId="42" fillId="0" borderId="0" xfId="2" applyFont="1"/>
    <xf numFmtId="0" fontId="44" fillId="0" borderId="0" xfId="2" applyFont="1" applyAlignment="1">
      <alignment horizontal="center"/>
    </xf>
    <xf numFmtId="0" fontId="44" fillId="0" borderId="0" xfId="2" applyFont="1"/>
    <xf numFmtId="0" fontId="42" fillId="3" borderId="30" xfId="2" applyFont="1" applyFill="1" applyBorder="1" applyAlignment="1">
      <alignment horizontal="center" vertical="center" wrapText="1"/>
    </xf>
    <xf numFmtId="0" fontId="42" fillId="3" borderId="34" xfId="2" applyFont="1" applyFill="1" applyBorder="1" applyAlignment="1">
      <alignment horizontal="center" vertical="center" wrapText="1"/>
    </xf>
    <xf numFmtId="0" fontId="42" fillId="3" borderId="37" xfId="2" applyFont="1" applyFill="1" applyBorder="1" applyAlignment="1">
      <alignment horizontal="center" vertical="center" wrapText="1"/>
    </xf>
    <xf numFmtId="0" fontId="42" fillId="3" borderId="31" xfId="2" applyFont="1" applyFill="1" applyBorder="1" applyAlignment="1">
      <alignment horizontal="center" vertical="center" wrapText="1"/>
    </xf>
    <xf numFmtId="0" fontId="42" fillId="3" borderId="32" xfId="2" applyFont="1" applyFill="1" applyBorder="1" applyAlignment="1">
      <alignment horizontal="center" vertical="center" wrapText="1"/>
    </xf>
    <xf numFmtId="0" fontId="42" fillId="3" borderId="33" xfId="2" applyFont="1" applyFill="1" applyBorder="1" applyAlignment="1">
      <alignment horizontal="center" vertical="center" wrapText="1"/>
    </xf>
    <xf numFmtId="0" fontId="42" fillId="3" borderId="20" xfId="2" applyFont="1" applyFill="1" applyBorder="1" applyAlignment="1">
      <alignment horizontal="center" vertical="center" wrapText="1"/>
    </xf>
    <xf numFmtId="0" fontId="42" fillId="3" borderId="18" xfId="2" applyFont="1" applyFill="1" applyBorder="1" applyAlignment="1">
      <alignment horizontal="center" vertical="center" wrapText="1"/>
    </xf>
    <xf numFmtId="0" fontId="42" fillId="3" borderId="28" xfId="2" applyFont="1" applyFill="1" applyBorder="1" applyAlignment="1">
      <alignment horizontal="center" vertical="center" wrapText="1"/>
    </xf>
    <xf numFmtId="0" fontId="42" fillId="3" borderId="23" xfId="2" applyFont="1" applyFill="1" applyBorder="1" applyAlignment="1">
      <alignment horizontal="center" vertical="center" wrapText="1"/>
    </xf>
    <xf numFmtId="0" fontId="42" fillId="3" borderId="35" xfId="2" applyFont="1" applyFill="1" applyBorder="1" applyAlignment="1">
      <alignment horizontal="center" vertical="center" wrapText="1"/>
    </xf>
    <xf numFmtId="0" fontId="42" fillId="3" borderId="19" xfId="2" applyFont="1" applyFill="1" applyBorder="1" applyAlignment="1">
      <alignment horizontal="center" vertical="center" wrapText="1"/>
    </xf>
    <xf numFmtId="0" fontId="42" fillId="3" borderId="38" xfId="2" applyFont="1" applyFill="1" applyBorder="1" applyAlignment="1">
      <alignment horizontal="center" vertical="center" wrapText="1"/>
    </xf>
    <xf numFmtId="0" fontId="42" fillId="3" borderId="22" xfId="2" applyFont="1" applyFill="1" applyBorder="1" applyAlignment="1">
      <alignment horizontal="center" vertical="center" wrapText="1"/>
    </xf>
    <xf numFmtId="0" fontId="42" fillId="3" borderId="21" xfId="2" applyFont="1" applyFill="1" applyBorder="1" applyAlignment="1">
      <alignment horizontal="center" vertical="center" wrapText="1"/>
    </xf>
  </cellXfs>
  <cellStyles count="14">
    <cellStyle name="Comma 2 2" xfId="9" xr:uid="{5C8F1EB3-4BD8-44D6-9EF7-8D427C2D9C65}"/>
    <cellStyle name="Comma 2 2 2" xfId="13" xr:uid="{727042AE-2DF8-4905-8292-CE9C43782EF4}"/>
    <cellStyle name="Dziesiętny 2" xfId="3" xr:uid="{F736DFA9-B899-405A-B763-F8D595CBC073}"/>
    <cellStyle name="Normal" xfId="0" builtinId="0"/>
    <cellStyle name="Normal_tblDataInput" xfId="8" xr:uid="{5DB52D44-189A-46DA-AD94-0B2B78D7D384}"/>
    <cellStyle name="Normalny 2" xfId="6" xr:uid="{2499F6DB-C8D3-4751-A02B-DA9A6B432F70}"/>
    <cellStyle name="Normalny 3" xfId="2" xr:uid="{C90E54FA-0FE7-4020-8A8F-E6C6F0986CCD}"/>
    <cellStyle name="Normalny 4" xfId="10" xr:uid="{D3DE5EFA-728A-4785-AE7E-80FCBD0DA189}"/>
    <cellStyle name="Normalny_Format" xfId="5" xr:uid="{BC979ABA-CDB7-4637-A7D5-EB92C71FE344}"/>
    <cellStyle name="Percent" xfId="1" builtinId="5"/>
    <cellStyle name="Procentowy 2" xfId="4" xr:uid="{4F786784-8AED-4D05-9459-F3F5F10DBDFB}"/>
    <cellStyle name="Walutowy 2" xfId="7" xr:uid="{0FE95782-91B9-468A-B91B-833DB23F2219}"/>
    <cellStyle name="Walutowy 2 2" xfId="12" xr:uid="{1099305F-C2AB-41E2-BC64-B0B7FEA60C1F}"/>
    <cellStyle name="Обычный_Huefs130" xfId="11" xr:uid="{90BB923C-95C8-4E28-9240-672A2F0FE2C6}"/>
  </cellStyles>
  <dxfs count="39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ont>
        <b val="0"/>
        <i/>
        <color theme="5"/>
      </font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110436</xdr:colOff>
      <xdr:row>6</xdr:row>
      <xdr:rowOff>49696</xdr:rowOff>
    </xdr:from>
    <xdr:to>
      <xdr:col>10</xdr:col>
      <xdr:colOff>34227</xdr:colOff>
      <xdr:row>26</xdr:row>
      <xdr:rowOff>158834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B762E2-9337-4D22-A7B9-F757CEB15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6566" y="1109870"/>
          <a:ext cx="1828791" cy="3643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93870</xdr:colOff>
      <xdr:row>26</xdr:row>
      <xdr:rowOff>44174</xdr:rowOff>
    </xdr:from>
    <xdr:to>
      <xdr:col>7</xdr:col>
      <xdr:colOff>101295</xdr:colOff>
      <xdr:row>43</xdr:row>
      <xdr:rowOff>72804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F9A3BB-5990-4A12-AE89-0670EAF56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261" y="4947478"/>
          <a:ext cx="7064208" cy="312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49696</xdr:colOff>
      <xdr:row>5</xdr:row>
      <xdr:rowOff>38653</xdr:rowOff>
    </xdr:from>
    <xdr:to>
      <xdr:col>13</xdr:col>
      <xdr:colOff>577188</xdr:colOff>
      <xdr:row>20</xdr:row>
      <xdr:rowOff>123135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0D6A0-BFFE-4687-9C5F-3678F5F50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2479" y="949740"/>
          <a:ext cx="3564448" cy="298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138044</xdr:colOff>
      <xdr:row>4</xdr:row>
      <xdr:rowOff>110435</xdr:rowOff>
    </xdr:from>
    <xdr:to>
      <xdr:col>12</xdr:col>
      <xdr:colOff>134372</xdr:colOff>
      <xdr:row>26</xdr:row>
      <xdr:rowOff>116233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2A9C6-B2DE-45A0-B9A7-B5F67427C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1696" y="1027044"/>
          <a:ext cx="3033285" cy="4014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193262</xdr:colOff>
      <xdr:row>32</xdr:row>
      <xdr:rowOff>66260</xdr:rowOff>
    </xdr:from>
    <xdr:to>
      <xdr:col>11</xdr:col>
      <xdr:colOff>304138</xdr:colOff>
      <xdr:row>54</xdr:row>
      <xdr:rowOff>81556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37FC8-37C8-45AD-8305-6052227D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653" y="5913782"/>
          <a:ext cx="6725920" cy="4024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5</xdr:col>
      <xdr:colOff>599827</xdr:colOff>
      <xdr:row>47</xdr:row>
      <xdr:rowOff>192239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4AA90-50D9-4810-9D6A-49F80947B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57" y="5604565"/>
          <a:ext cx="5287783" cy="3670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54169</xdr:colOff>
      <xdr:row>34</xdr:row>
      <xdr:rowOff>6377</xdr:rowOff>
    </xdr:from>
    <xdr:to>
      <xdr:col>3</xdr:col>
      <xdr:colOff>1015752</xdr:colOff>
      <xdr:row>59</xdr:row>
      <xdr:rowOff>40916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F7B176-6BD7-F2D2-6A43-6E87231E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647" y="6210051"/>
          <a:ext cx="5424032" cy="4382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115956</xdr:colOff>
      <xdr:row>8</xdr:row>
      <xdr:rowOff>49695</xdr:rowOff>
    </xdr:from>
    <xdr:to>
      <xdr:col>12</xdr:col>
      <xdr:colOff>156844</xdr:colOff>
      <xdr:row>36</xdr:row>
      <xdr:rowOff>107011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85F83E-EF68-40BD-B606-98A38C5F19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969"/>
        <a:stretch/>
      </xdr:blipFill>
      <xdr:spPr bwMode="auto">
        <a:xfrm>
          <a:off x="7230717" y="1689652"/>
          <a:ext cx="1829931" cy="5159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F472-1E14-47E1-941F-1857BF380546}">
  <dimension ref="A1:D32"/>
  <sheetViews>
    <sheetView tabSelected="1" zoomScale="130" zoomScaleNormal="130" workbookViewId="0"/>
  </sheetViews>
  <sheetFormatPr defaultColWidth="9.21875" defaultRowHeight="13.8"/>
  <cols>
    <col min="1" max="1" width="3.44140625" style="1" customWidth="1"/>
    <col min="2" max="2" width="20.33203125" style="1" customWidth="1"/>
    <col min="3" max="3" width="14.6640625" style="1" customWidth="1"/>
    <col min="4" max="4" width="22.44140625" style="1" bestFit="1" customWidth="1"/>
    <col min="5" max="16384" width="9.21875" style="1"/>
  </cols>
  <sheetData>
    <row r="1" spans="1:4">
      <c r="A1" s="1" t="s">
        <v>1238</v>
      </c>
    </row>
    <row r="2" spans="1:4" ht="17.399999999999999">
      <c r="B2" s="2" t="s">
        <v>555</v>
      </c>
    </row>
    <row r="3" spans="1:4">
      <c r="A3" s="3"/>
      <c r="B3" s="3"/>
      <c r="C3" s="3"/>
      <c r="D3" s="3"/>
    </row>
    <row r="4" spans="1:4">
      <c r="A4" s="3"/>
      <c r="B4" s="4" t="s">
        <v>877</v>
      </c>
      <c r="C4" s="3"/>
      <c r="D4" s="3"/>
    </row>
    <row r="5" spans="1:4" ht="15" customHeight="1">
      <c r="A5" s="3"/>
      <c r="B5" s="5" t="s">
        <v>875</v>
      </c>
      <c r="C5" s="3"/>
      <c r="D5" s="3"/>
    </row>
    <row r="6" spans="1:4" ht="15" customHeight="1">
      <c r="A6" s="3"/>
      <c r="B6" s="5" t="s">
        <v>876</v>
      </c>
      <c r="C6" s="3"/>
      <c r="D6" s="3"/>
    </row>
    <row r="7" spans="1:4" ht="15.6" customHeight="1">
      <c r="A7" s="3"/>
      <c r="B7" s="5" t="s">
        <v>538</v>
      </c>
      <c r="C7" s="3"/>
      <c r="D7" s="3"/>
    </row>
    <row r="8" spans="1:4" ht="7.2" customHeight="1">
      <c r="A8" s="3"/>
      <c r="B8" s="3"/>
      <c r="C8" s="3"/>
      <c r="D8" s="3"/>
    </row>
    <row r="9" spans="1:4">
      <c r="A9" s="3"/>
      <c r="B9" s="6" t="s">
        <v>537</v>
      </c>
      <c r="C9" s="6" t="s">
        <v>536</v>
      </c>
      <c r="D9" s="6" t="s">
        <v>535</v>
      </c>
    </row>
    <row r="10" spans="1:4">
      <c r="A10" s="3"/>
      <c r="B10" s="8" t="s">
        <v>542</v>
      </c>
      <c r="C10" s="9">
        <v>19946</v>
      </c>
      <c r="D10" s="9">
        <v>2901</v>
      </c>
    </row>
    <row r="11" spans="1:4">
      <c r="A11" s="3"/>
      <c r="B11" s="8" t="s">
        <v>543</v>
      </c>
      <c r="C11" s="9">
        <v>17971</v>
      </c>
      <c r="D11" s="9">
        <v>2077</v>
      </c>
    </row>
    <row r="12" spans="1:4">
      <c r="A12" s="3"/>
      <c r="B12" s="8" t="s">
        <v>544</v>
      </c>
      <c r="C12" s="9">
        <v>25122</v>
      </c>
      <c r="D12" s="9">
        <v>2117</v>
      </c>
    </row>
    <row r="13" spans="1:4">
      <c r="A13" s="3"/>
      <c r="B13" s="8" t="s">
        <v>545</v>
      </c>
      <c r="C13" s="9">
        <v>13987</v>
      </c>
      <c r="D13" s="9">
        <v>1014</v>
      </c>
    </row>
    <row r="14" spans="1:4">
      <c r="A14" s="3"/>
      <c r="B14" s="8" t="s">
        <v>546</v>
      </c>
      <c r="C14" s="9">
        <v>18218</v>
      </c>
      <c r="D14" s="9">
        <v>2466</v>
      </c>
    </row>
    <row r="15" spans="1:4">
      <c r="A15" s="3"/>
      <c r="B15" s="8" t="s">
        <v>547</v>
      </c>
      <c r="C15" s="9">
        <v>15182</v>
      </c>
      <c r="D15" s="9">
        <v>3400</v>
      </c>
    </row>
    <row r="16" spans="1:4">
      <c r="A16" s="3"/>
      <c r="B16" s="8" t="s">
        <v>548</v>
      </c>
      <c r="C16" s="9">
        <v>35558</v>
      </c>
      <c r="D16" s="9">
        <v>5403</v>
      </c>
    </row>
    <row r="17" spans="1:4">
      <c r="A17" s="3"/>
      <c r="B17" s="8" t="s">
        <v>541</v>
      </c>
      <c r="C17" s="9">
        <v>9411</v>
      </c>
      <c r="D17" s="9">
        <v>986</v>
      </c>
    </row>
    <row r="18" spans="1:4">
      <c r="A18" s="3"/>
      <c r="B18" s="8" t="s">
        <v>549</v>
      </c>
      <c r="C18" s="9">
        <v>17845</v>
      </c>
      <c r="D18" s="9">
        <v>2129</v>
      </c>
    </row>
    <row r="19" spans="1:4">
      <c r="A19" s="3"/>
      <c r="B19" s="8" t="s">
        <v>539</v>
      </c>
      <c r="C19" s="9">
        <v>20187</v>
      </c>
      <c r="D19" s="9">
        <v>1181</v>
      </c>
    </row>
    <row r="20" spans="1:4">
      <c r="A20" s="3"/>
      <c r="B20" s="8" t="s">
        <v>550</v>
      </c>
      <c r="C20" s="9">
        <v>18310</v>
      </c>
      <c r="D20" s="9">
        <v>2333</v>
      </c>
    </row>
    <row r="21" spans="1:4">
      <c r="B21" s="8" t="s">
        <v>551</v>
      </c>
      <c r="C21" s="9">
        <v>12333</v>
      </c>
      <c r="D21" s="9">
        <v>4533</v>
      </c>
    </row>
    <row r="22" spans="1:4">
      <c r="B22" s="8" t="s">
        <v>540</v>
      </c>
      <c r="C22" s="9">
        <v>11710</v>
      </c>
      <c r="D22" s="9">
        <v>1241</v>
      </c>
    </row>
    <row r="23" spans="1:4">
      <c r="B23" s="8" t="s">
        <v>552</v>
      </c>
      <c r="C23" s="9">
        <v>24173</v>
      </c>
      <c r="D23" s="9">
        <v>1428</v>
      </c>
    </row>
    <row r="24" spans="1:4">
      <c r="B24" s="8" t="s">
        <v>553</v>
      </c>
      <c r="C24" s="9">
        <v>29826</v>
      </c>
      <c r="D24" s="9">
        <v>3493</v>
      </c>
    </row>
    <row r="25" spans="1:4">
      <c r="B25" s="8" t="s">
        <v>554</v>
      </c>
      <c r="C25" s="9">
        <v>22892</v>
      </c>
      <c r="D25" s="9">
        <v>1701</v>
      </c>
    </row>
    <row r="32" spans="1:4">
      <c r="B32" s="10"/>
      <c r="C32" s="10"/>
      <c r="D32" s="10"/>
    </row>
  </sheetData>
  <conditionalFormatting sqref="C10:C25">
    <cfRule type="cellIs" dxfId="38" priority="6" operator="greaterThan">
      <formula>25000</formula>
    </cfRule>
  </conditionalFormatting>
  <conditionalFormatting sqref="D10:D25">
    <cfRule type="cellIs" dxfId="37" priority="1" operator="greaterThan">
      <formula>3000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A993-39C3-4C0F-A680-ACE7DAD1E854}">
  <dimension ref="A2:D35"/>
  <sheetViews>
    <sheetView zoomScale="115" zoomScaleNormal="115" workbookViewId="0"/>
  </sheetViews>
  <sheetFormatPr defaultColWidth="9.21875" defaultRowHeight="13.8"/>
  <cols>
    <col min="1" max="1" width="3.5546875" style="48" customWidth="1"/>
    <col min="2" max="2" width="44.5546875" style="48" customWidth="1"/>
    <col min="3" max="4" width="20.6640625" style="52" customWidth="1"/>
    <col min="5" max="16384" width="9.21875" style="48"/>
  </cols>
  <sheetData>
    <row r="2" spans="2:4" ht="14.4">
      <c r="B2" s="33" t="s">
        <v>895</v>
      </c>
      <c r="C2" s="47"/>
      <c r="D2" s="47"/>
    </row>
    <row r="3" spans="2:4" ht="14.4">
      <c r="B3" s="33" t="s">
        <v>913</v>
      </c>
      <c r="C3" s="47"/>
      <c r="D3" s="47"/>
    </row>
    <row r="4" spans="2:4" ht="14.4">
      <c r="B4" s="40"/>
      <c r="C4" s="47"/>
      <c r="D4" s="47"/>
    </row>
    <row r="5" spans="2:4" ht="18">
      <c r="B5" s="49" t="s">
        <v>822</v>
      </c>
      <c r="C5" s="49" t="s">
        <v>820</v>
      </c>
      <c r="D5" s="49" t="s">
        <v>821</v>
      </c>
    </row>
    <row r="6" spans="2:4" ht="14.4">
      <c r="B6" s="50" t="s">
        <v>823</v>
      </c>
      <c r="C6" s="95">
        <v>8784</v>
      </c>
      <c r="D6" s="95">
        <v>6565</v>
      </c>
    </row>
    <row r="7" spans="2:4" ht="14.4">
      <c r="B7" s="50" t="s">
        <v>824</v>
      </c>
      <c r="C7" s="95">
        <v>15095</v>
      </c>
      <c r="D7" s="95">
        <v>12761</v>
      </c>
    </row>
    <row r="8" spans="2:4" ht="14.4">
      <c r="B8" s="50" t="s">
        <v>825</v>
      </c>
      <c r="C8" s="95">
        <v>9255</v>
      </c>
      <c r="D8" s="95">
        <v>8631</v>
      </c>
    </row>
    <row r="9" spans="2:4" ht="14.4">
      <c r="B9" s="50" t="s">
        <v>826</v>
      </c>
      <c r="C9" s="95">
        <v>3244</v>
      </c>
      <c r="D9" s="95">
        <v>4237</v>
      </c>
    </row>
    <row r="10" spans="2:4" ht="14.4">
      <c r="B10" s="50" t="s">
        <v>827</v>
      </c>
      <c r="C10" s="95">
        <v>20830</v>
      </c>
      <c r="D10" s="95">
        <v>18539</v>
      </c>
    </row>
    <row r="11" spans="2:4" ht="14.4">
      <c r="B11" s="50" t="s">
        <v>828</v>
      </c>
      <c r="C11" s="95">
        <v>2449</v>
      </c>
      <c r="D11" s="95">
        <v>327</v>
      </c>
    </row>
    <row r="12" spans="2:4" ht="14.4">
      <c r="B12" s="50" t="s">
        <v>829</v>
      </c>
      <c r="C12" s="95">
        <v>1896</v>
      </c>
      <c r="D12" s="95">
        <v>1208</v>
      </c>
    </row>
    <row r="13" spans="2:4" ht="14.4">
      <c r="B13" s="50" t="s">
        <v>830</v>
      </c>
      <c r="C13" s="95">
        <v>1046</v>
      </c>
      <c r="D13" s="95">
        <v>25</v>
      </c>
    </row>
    <row r="14" spans="2:4" ht="14.4">
      <c r="B14" s="50" t="s">
        <v>831</v>
      </c>
      <c r="C14" s="95">
        <v>9016</v>
      </c>
      <c r="D14" s="95">
        <v>9265</v>
      </c>
    </row>
    <row r="15" spans="2:4" ht="14.4">
      <c r="B15" s="50" t="s">
        <v>832</v>
      </c>
      <c r="C15" s="95">
        <v>9072</v>
      </c>
      <c r="D15" s="95">
        <v>9513</v>
      </c>
    </row>
    <row r="16" spans="2:4" ht="14.4">
      <c r="B16" s="50" t="s">
        <v>833</v>
      </c>
      <c r="C16" s="95">
        <v>25899</v>
      </c>
      <c r="D16" s="95">
        <v>24293</v>
      </c>
    </row>
    <row r="17" spans="2:4" ht="14.4">
      <c r="B17" s="50" t="s">
        <v>834</v>
      </c>
      <c r="C17" s="95">
        <v>6569</v>
      </c>
      <c r="D17" s="95">
        <v>8163</v>
      </c>
    </row>
    <row r="18" spans="2:4" ht="14.4">
      <c r="B18" s="50" t="s">
        <v>835</v>
      </c>
      <c r="C18" s="95">
        <v>17795</v>
      </c>
      <c r="D18" s="95">
        <v>19340</v>
      </c>
    </row>
    <row r="19" spans="2:4" ht="14.4">
      <c r="B19" s="50" t="s">
        <v>836</v>
      </c>
      <c r="C19" s="95">
        <v>29146</v>
      </c>
      <c r="D19" s="95">
        <v>30664</v>
      </c>
    </row>
    <row r="20" spans="2:4" ht="14.4">
      <c r="B20" s="50" t="s">
        <v>837</v>
      </c>
      <c r="C20" s="95">
        <v>17803</v>
      </c>
      <c r="D20" s="95">
        <v>17212</v>
      </c>
    </row>
    <row r="21" spans="2:4" ht="14.4">
      <c r="B21" s="50" t="s">
        <v>838</v>
      </c>
      <c r="C21" s="95">
        <v>6538</v>
      </c>
      <c r="D21" s="95">
        <v>5820</v>
      </c>
    </row>
    <row r="22" spans="2:4" ht="14.4">
      <c r="B22" s="50" t="s">
        <v>839</v>
      </c>
      <c r="C22" s="95">
        <v>10277</v>
      </c>
      <c r="D22" s="95">
        <v>12064</v>
      </c>
    </row>
    <row r="23" spans="2:4" ht="14.4">
      <c r="B23" s="50" t="s">
        <v>840</v>
      </c>
      <c r="C23" s="95">
        <v>26253</v>
      </c>
      <c r="D23" s="95">
        <v>28489</v>
      </c>
    </row>
    <row r="24" spans="2:4" ht="14.4">
      <c r="B24" s="50" t="s">
        <v>841</v>
      </c>
      <c r="C24" s="95">
        <v>7955</v>
      </c>
      <c r="D24" s="95">
        <v>7587</v>
      </c>
    </row>
    <row r="25" spans="2:4" ht="14.4">
      <c r="B25" s="50" t="s">
        <v>842</v>
      </c>
      <c r="C25" s="95">
        <v>10531</v>
      </c>
      <c r="D25" s="95">
        <v>8211</v>
      </c>
    </row>
    <row r="26" spans="2:4" ht="14.4">
      <c r="B26" s="50" t="s">
        <v>843</v>
      </c>
      <c r="C26" s="95">
        <v>10608</v>
      </c>
      <c r="D26" s="95">
        <v>10067</v>
      </c>
    </row>
    <row r="27" spans="2:4" ht="14.4">
      <c r="B27" s="50" t="s">
        <v>844</v>
      </c>
      <c r="C27" s="95">
        <v>14658</v>
      </c>
      <c r="D27" s="95">
        <v>16343</v>
      </c>
    </row>
    <row r="28" spans="2:4" ht="14.4">
      <c r="B28" s="50" t="s">
        <v>845</v>
      </c>
      <c r="C28" s="95">
        <v>6923</v>
      </c>
      <c r="D28" s="95">
        <v>5030</v>
      </c>
    </row>
    <row r="29" spans="2:4" ht="14.4">
      <c r="B29" s="50" t="s">
        <v>846</v>
      </c>
      <c r="C29" s="95">
        <v>6973</v>
      </c>
      <c r="D29" s="95">
        <v>8141</v>
      </c>
    </row>
    <row r="30" spans="2:4" ht="14.4">
      <c r="B30" s="50" t="s">
        <v>847</v>
      </c>
      <c r="C30" s="95">
        <v>23464</v>
      </c>
      <c r="D30" s="95">
        <v>25190</v>
      </c>
    </row>
    <row r="34" spans="1:2">
      <c r="B34" s="7" t="s">
        <v>577</v>
      </c>
    </row>
    <row r="35" spans="1:2">
      <c r="A35" s="51" t="s">
        <v>6</v>
      </c>
    </row>
  </sheetData>
  <conditionalFormatting sqref="C6:C30">
    <cfRule type="expression" dxfId="30" priority="2">
      <formula>C6&lt;0.9*D6</formula>
    </cfRule>
  </conditionalFormatting>
  <conditionalFormatting sqref="B6:D30">
    <cfRule type="expression" dxfId="29" priority="1">
      <formula>$C6&gt;=LARGE($C$6:$C$30,8)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06F4-F860-4723-8061-650654C3BDA9}">
  <dimension ref="B1:J52"/>
  <sheetViews>
    <sheetView zoomScale="160" zoomScaleNormal="160" workbookViewId="0"/>
  </sheetViews>
  <sheetFormatPr defaultColWidth="8.77734375" defaultRowHeight="13.2"/>
  <cols>
    <col min="1" max="1" width="3.77734375" style="15" customWidth="1"/>
    <col min="2" max="2" width="15.21875" style="15" bestFit="1" customWidth="1"/>
    <col min="3" max="3" width="13.77734375" style="15" customWidth="1"/>
    <col min="4" max="5" width="10.5546875" style="15" customWidth="1"/>
    <col min="6" max="6" width="11" style="15" bestFit="1" customWidth="1"/>
    <col min="7" max="7" width="21.5546875" style="15" customWidth="1"/>
    <col min="8" max="8" width="3.33203125" style="15" customWidth="1"/>
    <col min="9" max="16384" width="8.77734375" style="15"/>
  </cols>
  <sheetData>
    <row r="1" spans="2:10" ht="14.4">
      <c r="B1" s="33"/>
      <c r="C1" s="33"/>
    </row>
    <row r="2" spans="2:10" ht="14.4">
      <c r="B2" s="33"/>
      <c r="C2" s="33" t="s">
        <v>896</v>
      </c>
    </row>
    <row r="3" spans="2:10" ht="14.4">
      <c r="B3" s="140">
        <f ca="1">TODAY()</f>
        <v>45050</v>
      </c>
      <c r="C3" s="53" t="s">
        <v>911</v>
      </c>
      <c r="D3" s="53"/>
      <c r="E3" s="53"/>
      <c r="F3" s="53"/>
      <c r="G3" s="53"/>
      <c r="I3" s="137" t="s">
        <v>1223</v>
      </c>
    </row>
    <row r="4" spans="2:10" ht="14.4">
      <c r="B4" s="33"/>
      <c r="C4" s="96" t="s">
        <v>912</v>
      </c>
      <c r="D4" s="96"/>
      <c r="E4" s="96"/>
      <c r="F4" s="96"/>
      <c r="G4" s="96"/>
      <c r="I4" s="137" t="s">
        <v>1224</v>
      </c>
    </row>
    <row r="5" spans="2:10" ht="14.4">
      <c r="B5" s="33"/>
      <c r="C5" s="54" t="s">
        <v>848</v>
      </c>
      <c r="D5" s="54"/>
      <c r="E5" s="54"/>
      <c r="F5" s="54"/>
      <c r="G5" s="54"/>
      <c r="I5" s="137" t="s">
        <v>1225</v>
      </c>
    </row>
    <row r="6" spans="2:10" ht="14.4">
      <c r="B6" s="33"/>
      <c r="C6" s="55" t="s">
        <v>849</v>
      </c>
      <c r="D6" s="55"/>
      <c r="E6" s="55"/>
      <c r="F6" s="55"/>
      <c r="G6" s="55"/>
      <c r="I6" s="137" t="s">
        <v>1226</v>
      </c>
    </row>
    <row r="7" spans="2:10" ht="14.4">
      <c r="B7" s="33"/>
      <c r="C7" s="33"/>
    </row>
    <row r="8" spans="2:10" ht="28.8">
      <c r="B8" s="56" t="s">
        <v>850</v>
      </c>
      <c r="C8" s="56" t="s">
        <v>851</v>
      </c>
      <c r="F8" s="56" t="s">
        <v>910</v>
      </c>
      <c r="G8" s="56" t="s">
        <v>914</v>
      </c>
      <c r="J8" s="7" t="s">
        <v>577</v>
      </c>
    </row>
    <row r="9" spans="2:10" ht="14.4">
      <c r="B9" s="74" t="s">
        <v>852</v>
      </c>
      <c r="C9" s="128">
        <f ca="1">(TODAY())+-13</f>
        <v>45037</v>
      </c>
      <c r="F9" s="128">
        <v>44927</v>
      </c>
      <c r="G9" s="97" t="s">
        <v>897</v>
      </c>
    </row>
    <row r="10" spans="2:10" ht="14.4">
      <c r="B10" s="74" t="s">
        <v>853</v>
      </c>
      <c r="C10" s="128">
        <f ca="1">(TODAY())+-1</f>
        <v>45049</v>
      </c>
      <c r="F10" s="128">
        <v>44932</v>
      </c>
      <c r="G10" s="97" t="s">
        <v>898</v>
      </c>
    </row>
    <row r="11" spans="2:10" ht="14.4">
      <c r="B11" s="74" t="s">
        <v>854</v>
      </c>
      <c r="C11" s="128">
        <f ca="1">(TODAY())+12</f>
        <v>45062</v>
      </c>
      <c r="F11" s="128">
        <v>45025</v>
      </c>
      <c r="G11" s="97" t="s">
        <v>899</v>
      </c>
    </row>
    <row r="12" spans="2:10" ht="14.4">
      <c r="B12" s="74" t="s">
        <v>855</v>
      </c>
      <c r="C12" s="128">
        <f ca="1">(TODAY())+-8</f>
        <v>45042</v>
      </c>
      <c r="F12" s="128">
        <v>45026</v>
      </c>
      <c r="G12" s="97" t="s">
        <v>900</v>
      </c>
    </row>
    <row r="13" spans="2:10" ht="14.4">
      <c r="B13" s="74" t="s">
        <v>856</v>
      </c>
      <c r="C13" s="128">
        <f ca="1">(TODAY())+0</f>
        <v>45050</v>
      </c>
      <c r="F13" s="141">
        <v>45047</v>
      </c>
      <c r="G13" s="142" t="s">
        <v>901</v>
      </c>
    </row>
    <row r="14" spans="2:10" ht="14.4">
      <c r="B14" s="74" t="s">
        <v>857</v>
      </c>
      <c r="C14" s="128">
        <f ca="1">(TODAY())+2</f>
        <v>45052</v>
      </c>
      <c r="F14" s="141">
        <v>45049</v>
      </c>
      <c r="G14" s="142" t="s">
        <v>902</v>
      </c>
    </row>
    <row r="15" spans="2:10" ht="14.4">
      <c r="B15" s="74" t="s">
        <v>858</v>
      </c>
      <c r="C15" s="128">
        <f ca="1">(TODAY())+18</f>
        <v>45068</v>
      </c>
      <c r="F15" s="128">
        <v>45074</v>
      </c>
      <c r="G15" s="97" t="s">
        <v>903</v>
      </c>
    </row>
    <row r="16" spans="2:10" ht="14.4">
      <c r="B16" s="74" t="s">
        <v>859</v>
      </c>
      <c r="C16" s="128">
        <f ca="1">(TODAY())+-20</f>
        <v>45030</v>
      </c>
      <c r="F16" s="128">
        <v>45115</v>
      </c>
      <c r="G16" s="97" t="s">
        <v>904</v>
      </c>
    </row>
    <row r="17" spans="2:7" ht="14.4">
      <c r="B17" s="74" t="s">
        <v>860</v>
      </c>
      <c r="C17" s="128">
        <f ca="1">(TODAY())+6</f>
        <v>45056</v>
      </c>
      <c r="F17" s="128">
        <v>45153</v>
      </c>
      <c r="G17" s="97" t="s">
        <v>905</v>
      </c>
    </row>
    <row r="18" spans="2:7" ht="14.4">
      <c r="B18" s="74" t="s">
        <v>861</v>
      </c>
      <c r="C18" s="128">
        <f ca="1">(TODAY())+14</f>
        <v>45064</v>
      </c>
      <c r="F18" s="128">
        <v>45170</v>
      </c>
      <c r="G18" s="97" t="s">
        <v>906</v>
      </c>
    </row>
    <row r="19" spans="2:7" ht="14.4">
      <c r="B19" s="74" t="s">
        <v>862</v>
      </c>
      <c r="C19" s="128">
        <f ca="1">(TODAY())+-9</f>
        <v>45041</v>
      </c>
      <c r="F19" s="128">
        <v>45241</v>
      </c>
      <c r="G19" s="97" t="s">
        <v>907</v>
      </c>
    </row>
    <row r="20" spans="2:7" ht="14.4">
      <c r="B20" s="74" t="s">
        <v>863</v>
      </c>
      <c r="C20" s="128">
        <f ca="1">(TODAY())+-18</f>
        <v>45032</v>
      </c>
      <c r="F20" s="128">
        <v>45285</v>
      </c>
      <c r="G20" s="97" t="s">
        <v>908</v>
      </c>
    </row>
    <row r="21" spans="2:7" ht="14.4">
      <c r="B21" s="74" t="s">
        <v>864</v>
      </c>
      <c r="C21" s="128">
        <f ca="1">(TODAY())+-18</f>
        <v>45032</v>
      </c>
      <c r="F21" s="128">
        <v>45286</v>
      </c>
      <c r="G21" s="97" t="s">
        <v>909</v>
      </c>
    </row>
    <row r="22" spans="2:7" ht="14.4">
      <c r="B22" s="74" t="s">
        <v>857</v>
      </c>
      <c r="C22" s="128">
        <f ca="1">(TODAY())+20</f>
        <v>45070</v>
      </c>
    </row>
    <row r="23" spans="2:7" ht="14.4">
      <c r="B23" s="74" t="s">
        <v>858</v>
      </c>
      <c r="C23" s="128">
        <f ca="1">(TODAY())+18</f>
        <v>45068</v>
      </c>
    </row>
    <row r="24" spans="2:7" ht="14.4">
      <c r="B24" s="74" t="s">
        <v>859</v>
      </c>
      <c r="C24" s="128">
        <f ca="1">(TODAY())+4</f>
        <v>45054</v>
      </c>
    </row>
    <row r="25" spans="2:7" ht="14.4">
      <c r="B25" s="74" t="s">
        <v>865</v>
      </c>
      <c r="C25" s="128">
        <f ca="1">(TODAY())+-3</f>
        <v>45047</v>
      </c>
    </row>
    <row r="26" spans="2:7" ht="14.4">
      <c r="B26" s="74" t="s">
        <v>866</v>
      </c>
      <c r="C26" s="128">
        <f ca="1">(TODAY())+-4</f>
        <v>45046</v>
      </c>
    </row>
    <row r="27" spans="2:7" ht="14.4">
      <c r="B27" s="74" t="s">
        <v>867</v>
      </c>
      <c r="C27" s="128">
        <f ca="1">(TODAY())+0</f>
        <v>45050</v>
      </c>
    </row>
    <row r="28" spans="2:7" ht="14.4">
      <c r="B28" s="74" t="s">
        <v>868</v>
      </c>
      <c r="C28" s="128">
        <f ca="1">(TODAY())+-14</f>
        <v>45036</v>
      </c>
    </row>
    <row r="29" spans="2:7" ht="14.4">
      <c r="B29" s="74" t="s">
        <v>869</v>
      </c>
      <c r="C29" s="128">
        <f ca="1">(TODAY())+-11</f>
        <v>45039</v>
      </c>
    </row>
    <row r="30" spans="2:7" ht="14.4">
      <c r="B30" s="74" t="s">
        <v>857</v>
      </c>
      <c r="C30" s="128">
        <f ca="1">(TODAY())+-2</f>
        <v>45048</v>
      </c>
    </row>
    <row r="31" spans="2:7" ht="14.4">
      <c r="B31" s="74" t="s">
        <v>858</v>
      </c>
      <c r="C31" s="128">
        <f ca="1">(TODAY())+-1</f>
        <v>45049</v>
      </c>
    </row>
    <row r="32" spans="2:7" ht="14.4">
      <c r="B32" s="74" t="s">
        <v>859</v>
      </c>
      <c r="C32" s="128">
        <f ca="1">(TODAY())+18</f>
        <v>45068</v>
      </c>
    </row>
    <row r="33" spans="2:3" ht="14.4">
      <c r="B33" s="74" t="s">
        <v>870</v>
      </c>
      <c r="C33" s="128">
        <f ca="1">(TODAY())+11</f>
        <v>45061</v>
      </c>
    </row>
    <row r="34" spans="2:3" ht="14.4">
      <c r="B34" s="74" t="s">
        <v>871</v>
      </c>
      <c r="C34" s="128">
        <f ca="1">(TODAY())+-7</f>
        <v>45043</v>
      </c>
    </row>
    <row r="35" spans="2:3" ht="14.4">
      <c r="B35" s="74" t="s">
        <v>872</v>
      </c>
      <c r="C35" s="128">
        <f ca="1">(TODAY())+-17</f>
        <v>45033</v>
      </c>
    </row>
    <row r="36" spans="2:3" ht="14.4">
      <c r="B36" s="74" t="s">
        <v>860</v>
      </c>
      <c r="C36" s="128">
        <f ca="1">(TODAY())+-4</f>
        <v>45046</v>
      </c>
    </row>
    <row r="37" spans="2:3" ht="14.4">
      <c r="B37" s="74" t="s">
        <v>861</v>
      </c>
      <c r="C37" s="128">
        <f ca="1">(TODAY())+-14</f>
        <v>45036</v>
      </c>
    </row>
    <row r="38" spans="2:3" ht="14.4">
      <c r="B38" s="74" t="s">
        <v>862</v>
      </c>
      <c r="C38" s="128">
        <f ca="1">(TODAY())+15</f>
        <v>45065</v>
      </c>
    </row>
    <row r="39" spans="2:3" ht="14.4">
      <c r="B39" s="74" t="s">
        <v>863</v>
      </c>
      <c r="C39" s="128">
        <f ca="1">(TODAY())+-11</f>
        <v>45039</v>
      </c>
    </row>
    <row r="40" spans="2:3" ht="14.4">
      <c r="B40" s="74" t="s">
        <v>864</v>
      </c>
      <c r="C40" s="128">
        <f ca="1">(TODAY())+17</f>
        <v>45067</v>
      </c>
    </row>
    <row r="41" spans="2:3" ht="14.4">
      <c r="B41" s="74" t="s">
        <v>857</v>
      </c>
      <c r="C41" s="128">
        <f ca="1">(TODAY())+0</f>
        <v>45050</v>
      </c>
    </row>
    <row r="42" spans="2:3" ht="14.4">
      <c r="B42" s="74" t="s">
        <v>858</v>
      </c>
      <c r="C42" s="128">
        <f ca="1">(TODAY())+-14</f>
        <v>45036</v>
      </c>
    </row>
    <row r="43" spans="2:3" ht="14.4">
      <c r="B43" s="74" t="s">
        <v>859</v>
      </c>
      <c r="C43" s="128">
        <f ca="1">(TODAY())+-3</f>
        <v>45047</v>
      </c>
    </row>
    <row r="44" spans="2:3" ht="14.4">
      <c r="B44" s="74" t="s">
        <v>860</v>
      </c>
      <c r="C44" s="128">
        <f ca="1">(TODAY())+-16</f>
        <v>45034</v>
      </c>
    </row>
    <row r="45" spans="2:3" ht="14.4">
      <c r="B45" s="74" t="s">
        <v>866</v>
      </c>
      <c r="C45" s="128">
        <f ca="1">(TODAY())+11</f>
        <v>45061</v>
      </c>
    </row>
    <row r="46" spans="2:3" ht="14.4">
      <c r="B46" s="74" t="s">
        <v>867</v>
      </c>
      <c r="C46" s="128">
        <f ca="1">(TODAY())+5</f>
        <v>45055</v>
      </c>
    </row>
    <row r="47" spans="2:3" ht="14.4">
      <c r="B47" s="74" t="s">
        <v>868</v>
      </c>
      <c r="C47" s="128">
        <f ca="1">(TODAY())+19</f>
        <v>45069</v>
      </c>
    </row>
    <row r="48" spans="2:3" ht="14.4">
      <c r="B48" s="74" t="s">
        <v>869</v>
      </c>
      <c r="C48" s="128">
        <f ca="1">(TODAY())+-2</f>
        <v>45048</v>
      </c>
    </row>
    <row r="49" spans="2:3" ht="14.4">
      <c r="B49" s="74" t="s">
        <v>857</v>
      </c>
      <c r="C49" s="128">
        <f ca="1">(TODAY())+-2</f>
        <v>45048</v>
      </c>
    </row>
    <row r="50" spans="2:3" ht="14.4">
      <c r="B50" s="74" t="s">
        <v>858</v>
      </c>
      <c r="C50" s="128">
        <f ca="1">(TODAY())+-4</f>
        <v>45046</v>
      </c>
    </row>
    <row r="51" spans="2:3" ht="14.4">
      <c r="B51" s="74" t="s">
        <v>859</v>
      </c>
      <c r="C51" s="128">
        <f ca="1">(TODAY())+-18</f>
        <v>45032</v>
      </c>
    </row>
    <row r="52" spans="2:3" ht="14.4">
      <c r="B52" s="74" t="s">
        <v>865</v>
      </c>
      <c r="C52" s="128">
        <f ca="1">(TODAY())+19</f>
        <v>45069</v>
      </c>
    </row>
  </sheetData>
  <conditionalFormatting sqref="C9:C52">
    <cfRule type="expression" dxfId="28" priority="4">
      <formula>C9&lt;TODAY()+7</formula>
    </cfRule>
    <cfRule type="expression" dxfId="27" priority="3">
      <formula>C9=TODAY()</formula>
    </cfRule>
    <cfRule type="expression" dxfId="26" priority="2">
      <formula>C9&lt;TODAY()</formula>
    </cfRule>
    <cfRule type="expression" dxfId="25" priority="1">
      <formula>OR(WEEKDAY(C9,2)&gt;5,C9=$F$9:$F$21)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1770-94F0-46D9-8A8E-9624D0CA5BE3}">
  <dimension ref="B1:Z204"/>
  <sheetViews>
    <sheetView showGridLines="0" zoomScale="145" zoomScaleNormal="145" workbookViewId="0">
      <selection activeCell="L4" sqref="L4"/>
    </sheetView>
  </sheetViews>
  <sheetFormatPr defaultColWidth="8.77734375" defaultRowHeight="15" customHeight="1"/>
  <cols>
    <col min="1" max="1" width="2.6640625" style="15" customWidth="1"/>
    <col min="2" max="2" width="11.21875" style="57" bestFit="1" customWidth="1"/>
    <col min="3" max="4" width="5.77734375" style="57" bestFit="1" customWidth="1"/>
    <col min="5" max="5" width="11.5546875" style="57" bestFit="1" customWidth="1"/>
    <col min="6" max="6" width="7" style="57" bestFit="1" customWidth="1"/>
    <col min="7" max="7" width="6.44140625" style="57" bestFit="1" customWidth="1"/>
    <col min="8" max="8" width="14" style="57" bestFit="1" customWidth="1"/>
    <col min="9" max="9" width="8.6640625" style="57" customWidth="1"/>
    <col min="10" max="10" width="12.77734375" style="57" bestFit="1" customWidth="1"/>
    <col min="11" max="11" width="10.88671875" style="57" customWidth="1"/>
    <col min="12" max="12" width="17.21875" style="57" bestFit="1" customWidth="1"/>
    <col min="13" max="13" width="14.77734375" style="57" bestFit="1" customWidth="1"/>
    <col min="14" max="14" width="12.77734375" style="57" customWidth="1"/>
    <col min="15" max="15" width="11.109375" style="57" customWidth="1"/>
    <col min="16" max="16" width="13.44140625" style="57" customWidth="1"/>
    <col min="17" max="17" width="15" style="57" customWidth="1"/>
    <col min="18" max="18" width="14.44140625" style="57" customWidth="1"/>
    <col min="19" max="19" width="11.21875" style="57" customWidth="1"/>
    <col min="20" max="20" width="16.77734375" style="57" customWidth="1"/>
    <col min="21" max="21" width="11.6640625" style="57" customWidth="1"/>
    <col min="22" max="22" width="15" style="57" bestFit="1" customWidth="1"/>
    <col min="23" max="23" width="14.44140625" style="57" bestFit="1" customWidth="1"/>
    <col min="24" max="24" width="10.44140625" style="57" bestFit="1" customWidth="1"/>
    <col min="25" max="25" width="15.5546875" style="57" bestFit="1" customWidth="1"/>
    <col min="26" max="26" width="13.77734375" style="57" bestFit="1" customWidth="1"/>
    <col min="27" max="16384" width="8.77734375" style="15"/>
  </cols>
  <sheetData>
    <row r="1" spans="2:26" ht="13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2:26" ht="13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26" ht="15" customHeight="1">
      <c r="B3" s="143" t="s">
        <v>922</v>
      </c>
      <c r="C3" s="144"/>
      <c r="D3" s="144"/>
      <c r="E3" s="144"/>
      <c r="F3" s="144"/>
      <c r="G3" s="144"/>
      <c r="H3" s="144"/>
      <c r="I3" s="145"/>
      <c r="J3" s="15"/>
      <c r="K3" s="136" t="s">
        <v>1221</v>
      </c>
      <c r="M3" s="33">
        <v>67</v>
      </c>
      <c r="N3" s="15">
        <v>1</v>
      </c>
      <c r="O3" s="15">
        <f>COUNTIF(M3,$K$4)</f>
        <v>1</v>
      </c>
      <c r="P3" s="137" t="s">
        <v>1222</v>
      </c>
      <c r="Q3" s="15"/>
      <c r="R3" s="33"/>
      <c r="S3" s="33"/>
      <c r="T3" s="33"/>
      <c r="U3" s="33"/>
      <c r="V3" s="33"/>
      <c r="W3" s="33"/>
      <c r="X3" s="33"/>
      <c r="Y3" s="33"/>
      <c r="Z3" s="33"/>
    </row>
    <row r="4" spans="2:26" ht="18">
      <c r="B4" s="146"/>
      <c r="C4" s="147"/>
      <c r="D4" s="147"/>
      <c r="E4" s="147"/>
      <c r="F4" s="147"/>
      <c r="G4" s="147"/>
      <c r="H4" s="147"/>
      <c r="I4" s="148"/>
      <c r="J4" s="99" t="s">
        <v>915</v>
      </c>
      <c r="K4" s="135" t="s">
        <v>7</v>
      </c>
      <c r="L4" s="15"/>
      <c r="M4" s="33">
        <v>30</v>
      </c>
      <c r="N4" s="15">
        <v>0</v>
      </c>
      <c r="O4" s="15">
        <f>COUNTIF(M4,$K$4)</f>
        <v>0</v>
      </c>
      <c r="P4" s="15" t="b">
        <f>COUNTIF(M4,$K$4)=1</f>
        <v>0</v>
      </c>
      <c r="Q4" s="15"/>
      <c r="R4" s="33"/>
      <c r="S4" s="33"/>
      <c r="T4" s="33"/>
      <c r="U4" s="33"/>
      <c r="V4" s="33"/>
      <c r="W4" s="33"/>
      <c r="X4" s="33"/>
      <c r="Y4" s="33"/>
      <c r="Z4" s="33"/>
    </row>
    <row r="5" spans="2:26" ht="15" customHeight="1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2:26" ht="15.6">
      <c r="B6" s="98" t="s">
        <v>8</v>
      </c>
      <c r="C6" s="98" t="s">
        <v>9</v>
      </c>
      <c r="D6" s="98" t="s">
        <v>10</v>
      </c>
      <c r="E6" s="98" t="s">
        <v>11</v>
      </c>
      <c r="F6" s="58" t="s">
        <v>12</v>
      </c>
      <c r="G6" s="98" t="s">
        <v>13</v>
      </c>
      <c r="H6" s="98" t="s">
        <v>14</v>
      </c>
      <c r="I6" s="98" t="s">
        <v>15</v>
      </c>
      <c r="J6" s="98" t="s">
        <v>16</v>
      </c>
      <c r="K6" s="98" t="s">
        <v>17</v>
      </c>
      <c r="L6" s="98" t="s">
        <v>18</v>
      </c>
      <c r="M6" s="98" t="s">
        <v>19</v>
      </c>
      <c r="N6" s="98" t="s">
        <v>20</v>
      </c>
      <c r="O6" s="98" t="s">
        <v>21</v>
      </c>
      <c r="P6" s="98" t="s">
        <v>22</v>
      </c>
      <c r="Q6" s="98" t="s">
        <v>23</v>
      </c>
      <c r="R6" s="98" t="s">
        <v>24</v>
      </c>
      <c r="S6" s="98" t="s">
        <v>25</v>
      </c>
      <c r="T6" s="98" t="s">
        <v>26</v>
      </c>
      <c r="U6" s="98" t="s">
        <v>27</v>
      </c>
      <c r="V6" s="98" t="s">
        <v>28</v>
      </c>
      <c r="W6" s="98" t="s">
        <v>29</v>
      </c>
      <c r="X6" s="98" t="s">
        <v>30</v>
      </c>
      <c r="Y6" s="98" t="s">
        <v>31</v>
      </c>
      <c r="Z6" s="98" t="s">
        <v>32</v>
      </c>
    </row>
    <row r="7" spans="2:26" ht="15" customHeight="1">
      <c r="B7" s="59" t="s">
        <v>33</v>
      </c>
      <c r="C7" s="59">
        <v>3</v>
      </c>
      <c r="D7" s="59">
        <v>144</v>
      </c>
      <c r="E7" s="59">
        <v>115</v>
      </c>
      <c r="F7" s="59">
        <v>67</v>
      </c>
      <c r="G7" s="59">
        <v>60</v>
      </c>
      <c r="H7" s="59" t="s">
        <v>34</v>
      </c>
      <c r="I7" s="59" t="s">
        <v>35</v>
      </c>
      <c r="J7" s="60" t="s">
        <v>36</v>
      </c>
      <c r="K7" s="59" t="s">
        <v>37</v>
      </c>
      <c r="L7" s="59">
        <v>52080</v>
      </c>
      <c r="M7" s="61">
        <v>3.7700879999999999E-2</v>
      </c>
      <c r="N7" s="60" t="s">
        <v>38</v>
      </c>
      <c r="O7" s="62">
        <v>17.231868024491543</v>
      </c>
      <c r="P7" s="63">
        <v>2.5829189977854901</v>
      </c>
      <c r="Q7" s="59">
        <v>1.607146227878935</v>
      </c>
      <c r="R7" s="59" t="s">
        <v>39</v>
      </c>
      <c r="S7" s="64">
        <v>5</v>
      </c>
      <c r="T7" s="65">
        <v>6.3216030000000006E-2</v>
      </c>
      <c r="U7" s="65">
        <v>0.2156931</v>
      </c>
      <c r="V7" s="59" t="s">
        <v>39</v>
      </c>
      <c r="W7" s="60" t="s">
        <v>38</v>
      </c>
      <c r="X7" s="59">
        <v>5</v>
      </c>
      <c r="Y7" s="59" t="s">
        <v>33</v>
      </c>
      <c r="Z7" s="64">
        <v>209</v>
      </c>
    </row>
    <row r="8" spans="2:26" ht="15" customHeight="1">
      <c r="B8" s="59" t="s">
        <v>40</v>
      </c>
      <c r="C8" s="59">
        <v>5</v>
      </c>
      <c r="D8" s="59">
        <v>133</v>
      </c>
      <c r="E8" s="59">
        <v>111</v>
      </c>
      <c r="F8" s="59">
        <v>87</v>
      </c>
      <c r="G8" s="59">
        <v>37</v>
      </c>
      <c r="H8" s="59" t="s">
        <v>34</v>
      </c>
      <c r="I8" s="59" t="s">
        <v>35</v>
      </c>
      <c r="J8" s="60" t="s">
        <v>36</v>
      </c>
      <c r="K8" s="59" t="s">
        <v>37</v>
      </c>
      <c r="L8" s="59">
        <v>72664</v>
      </c>
      <c r="M8" s="61">
        <v>4.7982940000000002E-2</v>
      </c>
      <c r="N8" s="60" t="s">
        <v>38</v>
      </c>
      <c r="O8" s="62">
        <v>13.267033025596879</v>
      </c>
      <c r="P8" s="63">
        <v>2.367325284948206</v>
      </c>
      <c r="Q8" s="59">
        <v>1.5386114795321806</v>
      </c>
      <c r="R8" s="59" t="s">
        <v>39</v>
      </c>
      <c r="S8" s="64">
        <v>5</v>
      </c>
      <c r="T8" s="65">
        <v>8.0456769999999997E-2</v>
      </c>
      <c r="U8" s="65">
        <v>0.2745185</v>
      </c>
      <c r="V8" s="59" t="s">
        <v>39</v>
      </c>
      <c r="W8" s="60" t="s">
        <v>38</v>
      </c>
      <c r="X8" s="59">
        <v>5</v>
      </c>
      <c r="Y8" s="59" t="s">
        <v>40</v>
      </c>
      <c r="Z8" s="64">
        <v>518</v>
      </c>
    </row>
    <row r="9" spans="2:26" ht="15" customHeight="1">
      <c r="B9" s="59" t="s">
        <v>41</v>
      </c>
      <c r="C9" s="59">
        <v>4</v>
      </c>
      <c r="D9" s="59">
        <v>113</v>
      </c>
      <c r="E9" s="59">
        <v>117</v>
      </c>
      <c r="F9" s="59">
        <v>20</v>
      </c>
      <c r="G9" s="59">
        <v>42</v>
      </c>
      <c r="H9" s="59" t="s">
        <v>42</v>
      </c>
      <c r="I9" s="59" t="s">
        <v>35</v>
      </c>
      <c r="J9" s="60" t="s">
        <v>36</v>
      </c>
      <c r="K9" s="59" t="s">
        <v>37</v>
      </c>
      <c r="L9" s="59">
        <v>87152</v>
      </c>
      <c r="M9" s="61">
        <v>3.7700879999999999E-2</v>
      </c>
      <c r="N9" s="60" t="s">
        <v>38</v>
      </c>
      <c r="O9" s="62">
        <v>19.231868024491543</v>
      </c>
      <c r="P9" s="63">
        <v>2.6792124748740225</v>
      </c>
      <c r="Q9" s="59">
        <v>1.6368300079342455</v>
      </c>
      <c r="R9" s="59" t="s">
        <v>39</v>
      </c>
      <c r="S9" s="64">
        <v>4</v>
      </c>
      <c r="T9" s="65">
        <v>6.3216030000000006E-2</v>
      </c>
      <c r="U9" s="65">
        <v>0.2156931</v>
      </c>
      <c r="V9" s="59" t="s">
        <v>39</v>
      </c>
      <c r="W9" s="60" t="s">
        <v>38</v>
      </c>
      <c r="X9" s="59">
        <v>5</v>
      </c>
      <c r="Y9" s="59" t="s">
        <v>41</v>
      </c>
      <c r="Z9" s="64">
        <v>838</v>
      </c>
    </row>
    <row r="10" spans="2:26" ht="15" customHeight="1">
      <c r="B10" s="59" t="s">
        <v>43</v>
      </c>
      <c r="C10" s="59">
        <v>5</v>
      </c>
      <c r="D10" s="59">
        <v>191</v>
      </c>
      <c r="E10" s="59">
        <v>119</v>
      </c>
      <c r="F10" s="59">
        <v>19</v>
      </c>
      <c r="G10" s="59">
        <v>88</v>
      </c>
      <c r="H10" s="59" t="s">
        <v>42</v>
      </c>
      <c r="I10" s="59" t="s">
        <v>35</v>
      </c>
      <c r="J10" s="60" t="s">
        <v>36</v>
      </c>
      <c r="K10" s="59" t="s">
        <v>37</v>
      </c>
      <c r="L10" s="59">
        <v>16335</v>
      </c>
      <c r="M10" s="61">
        <v>5.4837650000000002E-2</v>
      </c>
      <c r="N10" s="60" t="s">
        <v>38</v>
      </c>
      <c r="O10" s="62">
        <v>12.289012050821269</v>
      </c>
      <c r="P10" s="63">
        <v>2.3076626627432333</v>
      </c>
      <c r="Q10" s="59">
        <v>1.5190992932469007</v>
      </c>
      <c r="R10" s="59" t="s">
        <v>39</v>
      </c>
      <c r="S10" s="64">
        <v>3</v>
      </c>
      <c r="T10" s="65">
        <v>9.1950589999999999E-2</v>
      </c>
      <c r="U10" s="65">
        <v>0.3137354</v>
      </c>
      <c r="V10" s="59" t="s">
        <v>39</v>
      </c>
      <c r="W10" s="60" t="s">
        <v>38</v>
      </c>
      <c r="X10" s="59">
        <v>5</v>
      </c>
      <c r="Y10" s="59" t="s">
        <v>43</v>
      </c>
      <c r="Z10" s="64">
        <v>212</v>
      </c>
    </row>
    <row r="11" spans="2:26" ht="15" customHeight="1">
      <c r="B11" s="59" t="s">
        <v>44</v>
      </c>
      <c r="C11" s="59">
        <v>1</v>
      </c>
      <c r="D11" s="59">
        <v>148</v>
      </c>
      <c r="E11" s="59">
        <v>119</v>
      </c>
      <c r="F11" s="59">
        <v>83</v>
      </c>
      <c r="G11" s="59">
        <v>28</v>
      </c>
      <c r="H11" s="59" t="s">
        <v>34</v>
      </c>
      <c r="I11" s="59" t="s">
        <v>35</v>
      </c>
      <c r="J11" s="60" t="s">
        <v>36</v>
      </c>
      <c r="K11" s="59" t="s">
        <v>37</v>
      </c>
      <c r="L11" s="59">
        <v>88032</v>
      </c>
      <c r="M11" s="61">
        <v>5.1410379999999999E-2</v>
      </c>
      <c r="N11" s="60" t="s">
        <v>38</v>
      </c>
      <c r="O11" s="62">
        <v>19.278148951928113</v>
      </c>
      <c r="P11" s="63">
        <v>2.6813599020184462</v>
      </c>
      <c r="Q11" s="59">
        <v>1.6374858478834089</v>
      </c>
      <c r="R11" s="59" t="s">
        <v>39</v>
      </c>
      <c r="S11" s="64">
        <v>3</v>
      </c>
      <c r="T11" s="65">
        <v>8.6203719999999998E-2</v>
      </c>
      <c r="U11" s="65">
        <v>0.29412709999999997</v>
      </c>
      <c r="V11" s="59" t="s">
        <v>39</v>
      </c>
      <c r="W11" s="60" t="s">
        <v>38</v>
      </c>
      <c r="X11" s="59">
        <v>5</v>
      </c>
      <c r="Y11" s="59" t="s">
        <v>44</v>
      </c>
      <c r="Z11" s="64">
        <v>162</v>
      </c>
    </row>
    <row r="12" spans="2:26" ht="15" customHeight="1">
      <c r="B12" s="59" t="s">
        <v>45</v>
      </c>
      <c r="C12" s="59">
        <v>3</v>
      </c>
      <c r="D12" s="59">
        <v>155</v>
      </c>
      <c r="E12" s="59">
        <v>119</v>
      </c>
      <c r="F12" s="59">
        <v>62</v>
      </c>
      <c r="G12" s="59">
        <v>70</v>
      </c>
      <c r="H12" s="59" t="s">
        <v>34</v>
      </c>
      <c r="I12" s="59" t="s">
        <v>35</v>
      </c>
      <c r="J12" s="60" t="s">
        <v>36</v>
      </c>
      <c r="K12" s="59" t="s">
        <v>37</v>
      </c>
      <c r="L12" s="59">
        <v>38086</v>
      </c>
      <c r="M12" s="61">
        <v>4.1128230000000002E-2</v>
      </c>
      <c r="N12" s="60" t="s">
        <v>38</v>
      </c>
      <c r="O12" s="62">
        <v>16.243929191536182</v>
      </c>
      <c r="P12" s="63">
        <v>2.5325830499204165</v>
      </c>
      <c r="Q12" s="59">
        <v>1.5914091396999128</v>
      </c>
      <c r="R12" s="59" t="s">
        <v>39</v>
      </c>
      <c r="S12" s="64">
        <v>6</v>
      </c>
      <c r="T12" s="65">
        <v>6.8962949999999995E-2</v>
      </c>
      <c r="U12" s="65">
        <v>0.2353016</v>
      </c>
      <c r="V12" s="59" t="s">
        <v>39</v>
      </c>
      <c r="W12" s="60" t="s">
        <v>38</v>
      </c>
      <c r="X12" s="59">
        <v>5</v>
      </c>
      <c r="Y12" s="59" t="s">
        <v>45</v>
      </c>
      <c r="Z12" s="64">
        <v>119</v>
      </c>
    </row>
    <row r="13" spans="2:26" ht="15" customHeight="1">
      <c r="B13" s="59" t="s">
        <v>46</v>
      </c>
      <c r="C13" s="59">
        <v>5</v>
      </c>
      <c r="D13" s="59">
        <v>148</v>
      </c>
      <c r="E13" s="59">
        <v>118</v>
      </c>
      <c r="F13" s="59">
        <v>47</v>
      </c>
      <c r="G13" s="59">
        <v>16</v>
      </c>
      <c r="H13" s="59" t="s">
        <v>42</v>
      </c>
      <c r="I13" s="59" t="s">
        <v>35</v>
      </c>
      <c r="J13" s="60" t="s">
        <v>36</v>
      </c>
      <c r="K13" s="59" t="s">
        <v>37</v>
      </c>
      <c r="L13" s="59">
        <v>38405</v>
      </c>
      <c r="M13" s="61">
        <v>7.5401770000000007E-2</v>
      </c>
      <c r="N13" s="60" t="s">
        <v>38</v>
      </c>
      <c r="O13" s="62">
        <v>11.34999559731591</v>
      </c>
      <c r="P13" s="63">
        <v>2.2473216259515265</v>
      </c>
      <c r="Q13" s="59">
        <v>1.4991069428001214</v>
      </c>
      <c r="R13" s="59" t="s">
        <v>39</v>
      </c>
      <c r="S13" s="64">
        <v>9</v>
      </c>
      <c r="T13" s="65">
        <v>0.12643209999999999</v>
      </c>
      <c r="U13" s="65">
        <v>0.4313862</v>
      </c>
      <c r="V13" s="59" t="s">
        <v>39</v>
      </c>
      <c r="W13" s="60" t="s">
        <v>38</v>
      </c>
      <c r="X13" s="59">
        <v>5</v>
      </c>
      <c r="Y13" s="59" t="s">
        <v>46</v>
      </c>
      <c r="Z13" s="64">
        <v>935</v>
      </c>
    </row>
    <row r="14" spans="2:26" ht="15" customHeight="1">
      <c r="B14" s="59" t="s">
        <v>47</v>
      </c>
      <c r="C14" s="59">
        <v>1</v>
      </c>
      <c r="D14" s="59">
        <v>110</v>
      </c>
      <c r="E14" s="59">
        <v>122</v>
      </c>
      <c r="F14" s="59">
        <v>28</v>
      </c>
      <c r="G14" s="59">
        <v>32</v>
      </c>
      <c r="H14" s="59" t="s">
        <v>42</v>
      </c>
      <c r="I14" s="59" t="s">
        <v>35</v>
      </c>
      <c r="J14" s="60" t="s">
        <v>36</v>
      </c>
      <c r="K14" s="59" t="s">
        <v>37</v>
      </c>
      <c r="L14" s="59">
        <v>77277</v>
      </c>
      <c r="M14" s="61">
        <v>4.1128230000000002E-2</v>
      </c>
      <c r="N14" s="60" t="s">
        <v>38</v>
      </c>
      <c r="O14" s="62">
        <v>16.243929191536182</v>
      </c>
      <c r="P14" s="63">
        <v>2.5325830499204165</v>
      </c>
      <c r="Q14" s="59">
        <v>1.5914091396999128</v>
      </c>
      <c r="R14" s="59" t="s">
        <v>39</v>
      </c>
      <c r="S14" s="64">
        <v>6</v>
      </c>
      <c r="T14" s="65">
        <v>6.8962949999999995E-2</v>
      </c>
      <c r="U14" s="65">
        <v>0.2353016</v>
      </c>
      <c r="V14" s="59" t="s">
        <v>39</v>
      </c>
      <c r="W14" s="60" t="s">
        <v>38</v>
      </c>
      <c r="X14" s="59">
        <v>5</v>
      </c>
      <c r="Y14" s="59" t="s">
        <v>47</v>
      </c>
      <c r="Z14" s="64">
        <v>318</v>
      </c>
    </row>
    <row r="15" spans="2:26" ht="15" customHeight="1">
      <c r="B15" s="59" t="s">
        <v>48</v>
      </c>
      <c r="C15" s="59">
        <v>4</v>
      </c>
      <c r="D15" s="59">
        <v>142</v>
      </c>
      <c r="E15" s="59">
        <v>121</v>
      </c>
      <c r="F15" s="59">
        <v>35</v>
      </c>
      <c r="G15" s="59">
        <v>20</v>
      </c>
      <c r="H15" s="59" t="s">
        <v>34</v>
      </c>
      <c r="I15" s="59" t="s">
        <v>35</v>
      </c>
      <c r="J15" s="60" t="s">
        <v>36</v>
      </c>
      <c r="K15" s="59" t="s">
        <v>37</v>
      </c>
      <c r="L15" s="59">
        <v>34122</v>
      </c>
      <c r="M15" s="61">
        <v>5.1410289999999997E-2</v>
      </c>
      <c r="N15" s="60" t="s">
        <v>38</v>
      </c>
      <c r="O15" s="62">
        <v>17.278148663461572</v>
      </c>
      <c r="P15" s="63">
        <v>2.5852292964152945</v>
      </c>
      <c r="Q15" s="59">
        <v>1.6078648252932504</v>
      </c>
      <c r="R15" s="59" t="s">
        <v>39</v>
      </c>
      <c r="S15" s="64">
        <v>8</v>
      </c>
      <c r="T15" s="65">
        <v>8.6203680000000005E-2</v>
      </c>
      <c r="U15" s="65">
        <v>0.29412700000000003</v>
      </c>
      <c r="V15" s="59" t="s">
        <v>39</v>
      </c>
      <c r="W15" s="60" t="s">
        <v>38</v>
      </c>
      <c r="X15" s="59">
        <v>5</v>
      </c>
      <c r="Y15" s="59" t="s">
        <v>48</v>
      </c>
      <c r="Z15" s="64">
        <v>976</v>
      </c>
    </row>
    <row r="16" spans="2:26" ht="15" customHeight="1">
      <c r="B16" s="59" t="s">
        <v>49</v>
      </c>
      <c r="C16" s="59">
        <v>4</v>
      </c>
      <c r="D16" s="59">
        <v>145</v>
      </c>
      <c r="E16" s="59">
        <v>112</v>
      </c>
      <c r="F16" s="59">
        <v>34</v>
      </c>
      <c r="G16" s="59">
        <v>36</v>
      </c>
      <c r="H16" s="59" t="s">
        <v>34</v>
      </c>
      <c r="I16" s="59" t="s">
        <v>50</v>
      </c>
      <c r="J16" s="60" t="s">
        <v>51</v>
      </c>
      <c r="K16" s="59" t="s">
        <v>37</v>
      </c>
      <c r="L16" s="59">
        <v>11673</v>
      </c>
      <c r="M16" s="61">
        <v>5.1410379999999999E-2</v>
      </c>
      <c r="N16" s="60" t="s">
        <v>38</v>
      </c>
      <c r="O16" s="62">
        <v>11.278148951928113</v>
      </c>
      <c r="P16" s="63">
        <v>2.2425696589214379</v>
      </c>
      <c r="Q16" s="59">
        <v>1.4975211714434751</v>
      </c>
      <c r="R16" s="59" t="s">
        <v>39</v>
      </c>
      <c r="S16" s="64">
        <v>9</v>
      </c>
      <c r="T16" s="65">
        <v>8.6203719999999998E-2</v>
      </c>
      <c r="U16" s="65">
        <v>0.29412709999999997</v>
      </c>
      <c r="V16" s="59" t="s">
        <v>39</v>
      </c>
      <c r="W16" s="60" t="s">
        <v>38</v>
      </c>
      <c r="X16" s="59">
        <v>5</v>
      </c>
      <c r="Y16" s="59" t="s">
        <v>49</v>
      </c>
      <c r="Z16" s="64">
        <v>660</v>
      </c>
    </row>
    <row r="17" spans="2:26" ht="15" customHeight="1">
      <c r="B17" s="59" t="s">
        <v>52</v>
      </c>
      <c r="C17" s="59">
        <v>2</v>
      </c>
      <c r="D17" s="59">
        <v>183</v>
      </c>
      <c r="E17" s="59">
        <v>117</v>
      </c>
      <c r="F17" s="59">
        <v>11</v>
      </c>
      <c r="G17" s="59">
        <v>82</v>
      </c>
      <c r="H17" s="59" t="s">
        <v>42</v>
      </c>
      <c r="I17" s="59" t="s">
        <v>35</v>
      </c>
      <c r="J17" s="60" t="s">
        <v>51</v>
      </c>
      <c r="K17" s="59" t="s">
        <v>37</v>
      </c>
      <c r="L17" s="59">
        <v>88442</v>
      </c>
      <c r="M17" s="61">
        <v>0.3804362</v>
      </c>
      <c r="N17" s="60" t="s">
        <v>38</v>
      </c>
      <c r="O17" s="62">
        <v>15.997231303741916</v>
      </c>
      <c r="P17" s="63">
        <v>2.5196967439594489</v>
      </c>
      <c r="Q17" s="59">
        <v>1.5873552670903412</v>
      </c>
      <c r="R17" s="59" t="s">
        <v>39</v>
      </c>
      <c r="S17" s="64">
        <v>5</v>
      </c>
      <c r="T17" s="65">
        <v>0.63790729999999995</v>
      </c>
      <c r="U17" s="65">
        <v>2.1765400000000001</v>
      </c>
      <c r="V17" s="59" t="s">
        <v>39</v>
      </c>
      <c r="W17" s="60" t="s">
        <v>38</v>
      </c>
      <c r="X17" s="59">
        <v>30</v>
      </c>
      <c r="Y17" s="59" t="s">
        <v>52</v>
      </c>
      <c r="Z17" s="64">
        <v>644</v>
      </c>
    </row>
    <row r="18" spans="2:26" ht="15" customHeight="1">
      <c r="B18" s="59" t="s">
        <v>53</v>
      </c>
      <c r="C18" s="59">
        <v>5</v>
      </c>
      <c r="D18" s="59">
        <v>103</v>
      </c>
      <c r="E18" s="59">
        <v>130</v>
      </c>
      <c r="F18" s="59">
        <v>30</v>
      </c>
      <c r="G18" s="59">
        <v>86</v>
      </c>
      <c r="H18" s="59" t="s">
        <v>42</v>
      </c>
      <c r="I18" s="59" t="s">
        <v>35</v>
      </c>
      <c r="J18" s="60" t="s">
        <v>51</v>
      </c>
      <c r="K18" s="59" t="s">
        <v>37</v>
      </c>
      <c r="L18" s="59">
        <v>66278</v>
      </c>
      <c r="M18" s="61">
        <v>1.3709499999999999E-2</v>
      </c>
      <c r="N18" s="60" t="s">
        <v>38</v>
      </c>
      <c r="O18" s="62">
        <v>19.130797074063178</v>
      </c>
      <c r="P18" s="63">
        <v>2.6745107941243464</v>
      </c>
      <c r="Q18" s="59">
        <v>1.6353931619412949</v>
      </c>
      <c r="R18" s="59" t="s">
        <v>39</v>
      </c>
      <c r="S18" s="64">
        <v>2</v>
      </c>
      <c r="T18" s="65">
        <v>2.298768E-2</v>
      </c>
      <c r="U18" s="65">
        <v>7.8433950000000002E-2</v>
      </c>
      <c r="V18" s="59" t="s">
        <v>39</v>
      </c>
      <c r="W18" s="60" t="s">
        <v>38</v>
      </c>
      <c r="X18" s="59">
        <v>5</v>
      </c>
      <c r="Y18" s="59" t="s">
        <v>53</v>
      </c>
      <c r="Z18" s="64">
        <v>902</v>
      </c>
    </row>
    <row r="19" spans="2:26" ht="15" customHeight="1">
      <c r="B19" s="59" t="s">
        <v>54</v>
      </c>
      <c r="C19" s="59">
        <v>3</v>
      </c>
      <c r="D19" s="59">
        <v>120</v>
      </c>
      <c r="E19" s="59">
        <v>115</v>
      </c>
      <c r="F19" s="59">
        <v>70</v>
      </c>
      <c r="G19" s="59">
        <v>52</v>
      </c>
      <c r="H19" s="59" t="s">
        <v>34</v>
      </c>
      <c r="I19" s="59" t="s">
        <v>35</v>
      </c>
      <c r="J19" s="60" t="s">
        <v>51</v>
      </c>
      <c r="K19" s="59" t="s">
        <v>37</v>
      </c>
      <c r="L19" s="59">
        <v>74723</v>
      </c>
      <c r="M19" s="61">
        <v>1.7136769999999999E-2</v>
      </c>
      <c r="N19" s="60" t="s">
        <v>38</v>
      </c>
      <c r="O19" s="62">
        <v>16.148044256416934</v>
      </c>
      <c r="P19" s="63">
        <v>2.5275900883816962</v>
      </c>
      <c r="Q19" s="59">
        <v>1.5898396423481509</v>
      </c>
      <c r="R19" s="59" t="s">
        <v>39</v>
      </c>
      <c r="S19" s="64">
        <v>4</v>
      </c>
      <c r="T19" s="65">
        <v>2.8734559999999999E-2</v>
      </c>
      <c r="U19" s="65">
        <v>9.8042329999999997E-2</v>
      </c>
      <c r="V19" s="59" t="s">
        <v>39</v>
      </c>
      <c r="W19" s="60" t="s">
        <v>38</v>
      </c>
      <c r="X19" s="59">
        <v>5</v>
      </c>
      <c r="Y19" s="59" t="s">
        <v>54</v>
      </c>
      <c r="Z19" s="64">
        <v>239</v>
      </c>
    </row>
    <row r="20" spans="2:26" ht="15" customHeight="1">
      <c r="B20" s="59" t="s">
        <v>55</v>
      </c>
      <c r="C20" s="59">
        <v>2</v>
      </c>
      <c r="D20" s="59">
        <v>126</v>
      </c>
      <c r="E20" s="59">
        <v>109</v>
      </c>
      <c r="F20" s="59">
        <v>56</v>
      </c>
      <c r="G20" s="59">
        <v>35</v>
      </c>
      <c r="H20" s="59" t="s">
        <v>34</v>
      </c>
      <c r="I20" s="59" t="s">
        <v>35</v>
      </c>
      <c r="J20" s="60" t="s">
        <v>51</v>
      </c>
      <c r="K20" s="59" t="s">
        <v>37</v>
      </c>
      <c r="L20" s="59">
        <v>72699</v>
      </c>
      <c r="M20" s="61">
        <v>1.0282060000000001E-2</v>
      </c>
      <c r="N20" s="60" t="s">
        <v>38</v>
      </c>
      <c r="O20" s="62">
        <v>18.111682553095449</v>
      </c>
      <c r="P20" s="63">
        <v>2.6261504280154315</v>
      </c>
      <c r="Q20" s="59">
        <v>1.6205401655051415</v>
      </c>
      <c r="R20" s="59" t="s">
        <v>39</v>
      </c>
      <c r="S20" s="64">
        <v>5</v>
      </c>
      <c r="T20" s="65">
        <v>1.7240740000000001E-2</v>
      </c>
      <c r="U20" s="65">
        <v>5.8825389999999998E-2</v>
      </c>
      <c r="V20" s="59" t="s">
        <v>39</v>
      </c>
      <c r="W20" s="60" t="s">
        <v>38</v>
      </c>
      <c r="X20" s="59">
        <v>5</v>
      </c>
      <c r="Y20" s="59" t="s">
        <v>55</v>
      </c>
      <c r="Z20" s="64">
        <v>915</v>
      </c>
    </row>
    <row r="21" spans="2:26" ht="15" customHeight="1">
      <c r="B21" s="59" t="s">
        <v>56</v>
      </c>
      <c r="C21" s="59">
        <v>4</v>
      </c>
      <c r="D21" s="59">
        <v>137</v>
      </c>
      <c r="E21" s="59">
        <v>128</v>
      </c>
      <c r="F21" s="59">
        <v>52</v>
      </c>
      <c r="G21" s="59">
        <v>87</v>
      </c>
      <c r="H21" s="59" t="s">
        <v>42</v>
      </c>
      <c r="I21" s="59" t="s">
        <v>35</v>
      </c>
      <c r="J21" s="60" t="s">
        <v>51</v>
      </c>
      <c r="K21" s="59" t="s">
        <v>37</v>
      </c>
      <c r="L21" s="59">
        <v>98443</v>
      </c>
      <c r="M21" s="61">
        <v>2.7418830000000002E-2</v>
      </c>
      <c r="N21" s="60" t="s">
        <v>38</v>
      </c>
      <c r="O21" s="62">
        <v>16.19300515189888</v>
      </c>
      <c r="P21" s="63">
        <v>2.5299337654914029</v>
      </c>
      <c r="Q21" s="59">
        <v>1.5905765512830254</v>
      </c>
      <c r="R21" s="59" t="s">
        <v>39</v>
      </c>
      <c r="S21" s="64">
        <v>4</v>
      </c>
      <c r="T21" s="65">
        <v>4.5975290000000002E-2</v>
      </c>
      <c r="U21" s="65">
        <v>0.1568677</v>
      </c>
      <c r="V21" s="59" t="s">
        <v>39</v>
      </c>
      <c r="W21" s="60" t="s">
        <v>38</v>
      </c>
      <c r="X21" s="59">
        <v>5</v>
      </c>
      <c r="Y21" s="59" t="s">
        <v>56</v>
      </c>
      <c r="Z21" s="64">
        <v>266</v>
      </c>
    </row>
    <row r="22" spans="2:26" ht="15" customHeight="1">
      <c r="B22" s="59" t="s">
        <v>57</v>
      </c>
      <c r="C22" s="59">
        <v>2</v>
      </c>
      <c r="D22" s="59">
        <v>139</v>
      </c>
      <c r="E22" s="59">
        <v>124</v>
      </c>
      <c r="F22" s="59">
        <v>30</v>
      </c>
      <c r="G22" s="59">
        <v>67</v>
      </c>
      <c r="H22" s="59" t="s">
        <v>42</v>
      </c>
      <c r="I22" s="59" t="s">
        <v>35</v>
      </c>
      <c r="J22" s="60" t="s">
        <v>51</v>
      </c>
      <c r="K22" s="59" t="s">
        <v>37</v>
      </c>
      <c r="L22" s="59">
        <v>27080</v>
      </c>
      <c r="M22" s="61">
        <v>1.3709499999999999E-2</v>
      </c>
      <c r="N22" s="60" t="s">
        <v>38</v>
      </c>
      <c r="O22" s="62">
        <v>15.130797074063176</v>
      </c>
      <c r="P22" s="63">
        <v>2.4733596353741305</v>
      </c>
      <c r="Q22" s="59">
        <v>1.5726918437424831</v>
      </c>
      <c r="R22" s="59" t="s">
        <v>39</v>
      </c>
      <c r="S22" s="64">
        <v>2</v>
      </c>
      <c r="T22" s="65">
        <v>2.298768E-2</v>
      </c>
      <c r="U22" s="65">
        <v>7.8433950000000002E-2</v>
      </c>
      <c r="V22" s="59" t="s">
        <v>39</v>
      </c>
      <c r="W22" s="60" t="s">
        <v>38</v>
      </c>
      <c r="X22" s="59">
        <v>5</v>
      </c>
      <c r="Y22" s="59" t="s">
        <v>57</v>
      </c>
      <c r="Z22" s="64">
        <v>719</v>
      </c>
    </row>
    <row r="23" spans="2:26" ht="15" customHeight="1">
      <c r="B23" s="59" t="s">
        <v>58</v>
      </c>
      <c r="C23" s="59">
        <v>3</v>
      </c>
      <c r="D23" s="59">
        <v>103</v>
      </c>
      <c r="E23" s="59">
        <v>138</v>
      </c>
      <c r="F23" s="59">
        <v>96</v>
      </c>
      <c r="G23" s="59">
        <v>19</v>
      </c>
      <c r="H23" s="59" t="s">
        <v>34</v>
      </c>
      <c r="I23" s="59" t="s">
        <v>35</v>
      </c>
      <c r="J23" s="60" t="s">
        <v>51</v>
      </c>
      <c r="K23" s="59" t="s">
        <v>37</v>
      </c>
      <c r="L23" s="59">
        <v>59863</v>
      </c>
      <c r="M23" s="61">
        <v>2.7418830000000002E-2</v>
      </c>
      <c r="N23" s="60" t="s">
        <v>38</v>
      </c>
      <c r="O23" s="62">
        <v>11.193005151898882</v>
      </c>
      <c r="P23" s="63">
        <v>2.2369120098289503</v>
      </c>
      <c r="Q23" s="59">
        <v>1.4956309738130427</v>
      </c>
      <c r="R23" s="59" t="s">
        <v>39</v>
      </c>
      <c r="S23" s="64">
        <v>9</v>
      </c>
      <c r="T23" s="65">
        <v>4.5975290000000002E-2</v>
      </c>
      <c r="U23" s="65">
        <v>0.1568677</v>
      </c>
      <c r="V23" s="59" t="s">
        <v>39</v>
      </c>
      <c r="W23" s="60" t="s">
        <v>38</v>
      </c>
      <c r="X23" s="59">
        <v>0</v>
      </c>
      <c r="Y23" s="59" t="s">
        <v>58</v>
      </c>
      <c r="Z23" s="64">
        <v>159</v>
      </c>
    </row>
    <row r="24" spans="2:26" ht="15" customHeight="1">
      <c r="B24" s="59" t="s">
        <v>59</v>
      </c>
      <c r="C24" s="59">
        <v>4</v>
      </c>
      <c r="D24" s="59">
        <v>160</v>
      </c>
      <c r="E24" s="59">
        <v>146</v>
      </c>
      <c r="F24" s="59">
        <v>74</v>
      </c>
      <c r="G24" s="59">
        <v>44</v>
      </c>
      <c r="H24" s="59" t="s">
        <v>34</v>
      </c>
      <c r="I24" s="59" t="s">
        <v>35</v>
      </c>
      <c r="J24" s="60" t="s">
        <v>51</v>
      </c>
      <c r="K24" s="59" t="s">
        <v>37</v>
      </c>
      <c r="L24" s="59">
        <v>58091</v>
      </c>
      <c r="M24" s="61">
        <v>2.3991470000000001E-2</v>
      </c>
      <c r="N24" s="60" t="s">
        <v>38</v>
      </c>
      <c r="O24" s="62">
        <v>11.178883270945047</v>
      </c>
      <c r="P24" s="63">
        <v>2.2359708655120363</v>
      </c>
      <c r="Q24" s="59">
        <v>1.4953163095185034</v>
      </c>
      <c r="R24" s="59" t="s">
        <v>39</v>
      </c>
      <c r="S24" s="64">
        <v>5</v>
      </c>
      <c r="T24" s="65">
        <v>4.0228390000000003E-2</v>
      </c>
      <c r="U24" s="65">
        <v>0.1372592</v>
      </c>
      <c r="V24" s="59" t="s">
        <v>39</v>
      </c>
      <c r="W24" s="60" t="s">
        <v>38</v>
      </c>
      <c r="X24" s="59">
        <v>5</v>
      </c>
      <c r="Y24" s="59" t="s">
        <v>59</v>
      </c>
      <c r="Z24" s="64">
        <v>203</v>
      </c>
    </row>
    <row r="25" spans="2:26" ht="15" customHeight="1">
      <c r="B25" s="59" t="s">
        <v>60</v>
      </c>
      <c r="C25" s="59">
        <v>4</v>
      </c>
      <c r="D25" s="59">
        <v>171</v>
      </c>
      <c r="E25" s="59">
        <v>134</v>
      </c>
      <c r="F25" s="59">
        <v>25</v>
      </c>
      <c r="G25" s="59">
        <v>79</v>
      </c>
      <c r="H25" s="59" t="s">
        <v>42</v>
      </c>
      <c r="I25" s="59" t="s">
        <v>50</v>
      </c>
      <c r="J25" s="60" t="s">
        <v>51</v>
      </c>
      <c r="K25" s="59" t="s">
        <v>37</v>
      </c>
      <c r="L25" s="59">
        <v>34261</v>
      </c>
      <c r="M25" s="61">
        <v>2.3991470000000001E-2</v>
      </c>
      <c r="N25" s="60" t="s">
        <v>38</v>
      </c>
      <c r="O25" s="62">
        <v>11.178883270945047</v>
      </c>
      <c r="P25" s="63">
        <v>2.2359708655120363</v>
      </c>
      <c r="Q25" s="59">
        <v>1.4953163095185034</v>
      </c>
      <c r="R25" s="59" t="s">
        <v>39</v>
      </c>
      <c r="S25" s="64">
        <v>1</v>
      </c>
      <c r="T25" s="65">
        <v>4.0228390000000003E-2</v>
      </c>
      <c r="U25" s="65">
        <v>0.1372592</v>
      </c>
      <c r="V25" s="59" t="s">
        <v>39</v>
      </c>
      <c r="W25" s="60" t="s">
        <v>38</v>
      </c>
      <c r="X25" s="59">
        <v>5</v>
      </c>
      <c r="Y25" s="59" t="s">
        <v>60</v>
      </c>
      <c r="Z25" s="64">
        <v>707</v>
      </c>
    </row>
    <row r="26" spans="2:26" ht="15" customHeight="1">
      <c r="B26" s="59" t="s">
        <v>61</v>
      </c>
      <c r="C26" s="59">
        <v>4</v>
      </c>
      <c r="D26" s="59">
        <v>172</v>
      </c>
      <c r="E26" s="59">
        <v>171</v>
      </c>
      <c r="F26" s="59">
        <v>85</v>
      </c>
      <c r="G26" s="59">
        <v>49</v>
      </c>
      <c r="H26" s="59" t="s">
        <v>42</v>
      </c>
      <c r="I26" s="59" t="s">
        <v>35</v>
      </c>
      <c r="J26" s="60" t="s">
        <v>51</v>
      </c>
      <c r="K26" s="59" t="s">
        <v>37</v>
      </c>
      <c r="L26" s="59">
        <v>57069</v>
      </c>
      <c r="M26" s="61">
        <v>2.7418830000000002E-2</v>
      </c>
      <c r="N26" s="60" t="s">
        <v>38</v>
      </c>
      <c r="O26" s="62">
        <v>18.19300515189888</v>
      </c>
      <c r="P26" s="63">
        <v>2.6300750869808831</v>
      </c>
      <c r="Q26" s="59">
        <v>1.6217506241654058</v>
      </c>
      <c r="R26" s="59" t="s">
        <v>39</v>
      </c>
      <c r="S26" s="64">
        <v>9</v>
      </c>
      <c r="T26" s="65">
        <v>4.5975290000000002E-2</v>
      </c>
      <c r="U26" s="65">
        <v>0.1568677</v>
      </c>
      <c r="V26" s="59" t="s">
        <v>39</v>
      </c>
      <c r="W26" s="60" t="s">
        <v>38</v>
      </c>
      <c r="X26" s="59">
        <v>5</v>
      </c>
      <c r="Y26" s="59" t="s">
        <v>61</v>
      </c>
      <c r="Z26" s="64">
        <v>473</v>
      </c>
    </row>
    <row r="27" spans="2:26" ht="15" customHeight="1">
      <c r="B27" s="59" t="s">
        <v>62</v>
      </c>
      <c r="C27" s="59">
        <v>1</v>
      </c>
      <c r="D27" s="59">
        <v>171</v>
      </c>
      <c r="E27" s="59">
        <v>153</v>
      </c>
      <c r="F27" s="59">
        <v>25</v>
      </c>
      <c r="G27" s="59">
        <v>37</v>
      </c>
      <c r="H27" s="59" t="s">
        <v>34</v>
      </c>
      <c r="I27" s="59" t="s">
        <v>35</v>
      </c>
      <c r="J27" s="60" t="s">
        <v>51</v>
      </c>
      <c r="K27" s="59" t="s">
        <v>37</v>
      </c>
      <c r="L27" s="59">
        <v>69296</v>
      </c>
      <c r="M27" s="61">
        <v>4.4555589999999999E-2</v>
      </c>
      <c r="N27" s="60" t="s">
        <v>38</v>
      </c>
      <c r="O27" s="62">
        <v>16.255637540910069</v>
      </c>
      <c r="P27" s="63">
        <v>2.5331913847914636</v>
      </c>
      <c r="Q27" s="59">
        <v>1.5916002591076264</v>
      </c>
      <c r="R27" s="59" t="s">
        <v>39</v>
      </c>
      <c r="S27" s="64">
        <v>8</v>
      </c>
      <c r="T27" s="65">
        <v>7.4709860000000003E-2</v>
      </c>
      <c r="U27" s="65">
        <v>0.25491000000000003</v>
      </c>
      <c r="V27" s="59" t="s">
        <v>39</v>
      </c>
      <c r="W27" s="60" t="s">
        <v>38</v>
      </c>
      <c r="X27" s="59">
        <v>5</v>
      </c>
      <c r="Y27" s="59" t="s">
        <v>62</v>
      </c>
      <c r="Z27" s="64">
        <v>144</v>
      </c>
    </row>
    <row r="28" spans="2:26" ht="15" customHeight="1">
      <c r="B28" s="59" t="s">
        <v>63</v>
      </c>
      <c r="C28" s="59">
        <v>5</v>
      </c>
      <c r="D28" s="59">
        <v>132</v>
      </c>
      <c r="E28" s="59">
        <v>115</v>
      </c>
      <c r="F28" s="59">
        <v>81</v>
      </c>
      <c r="G28" s="59">
        <v>31</v>
      </c>
      <c r="H28" s="59" t="s">
        <v>34</v>
      </c>
      <c r="I28" s="59" t="s">
        <v>35</v>
      </c>
      <c r="J28" s="60" t="s">
        <v>64</v>
      </c>
      <c r="K28" s="59" t="s">
        <v>37</v>
      </c>
      <c r="L28" s="59">
        <v>34582</v>
      </c>
      <c r="M28" s="61">
        <v>6.5119709999999997E-2</v>
      </c>
      <c r="N28" s="60" t="s">
        <v>38</v>
      </c>
      <c r="O28" s="62">
        <v>15.320305348310622</v>
      </c>
      <c r="P28" s="63">
        <v>2.4836428291736516</v>
      </c>
      <c r="Q28" s="59">
        <v>1.5759577498060193</v>
      </c>
      <c r="R28" s="59" t="s">
        <v>39</v>
      </c>
      <c r="S28" s="64">
        <v>8</v>
      </c>
      <c r="T28" s="65">
        <v>0.10919130000000001</v>
      </c>
      <c r="U28" s="65">
        <v>0.37256080000000003</v>
      </c>
      <c r="V28" s="59" t="s">
        <v>39</v>
      </c>
      <c r="W28" s="60" t="s">
        <v>38</v>
      </c>
      <c r="X28" s="59">
        <v>5</v>
      </c>
      <c r="Y28" s="59" t="s">
        <v>63</v>
      </c>
      <c r="Z28" s="64">
        <v>586</v>
      </c>
    </row>
    <row r="29" spans="2:26" ht="15" customHeight="1">
      <c r="B29" s="59" t="s">
        <v>65</v>
      </c>
      <c r="C29" s="59">
        <v>1</v>
      </c>
      <c r="D29" s="59">
        <v>103</v>
      </c>
      <c r="E29" s="59">
        <v>120</v>
      </c>
      <c r="F29" s="59">
        <v>32</v>
      </c>
      <c r="G29" s="59">
        <v>44</v>
      </c>
      <c r="H29" s="59" t="s">
        <v>42</v>
      </c>
      <c r="I29" s="59" t="s">
        <v>35</v>
      </c>
      <c r="J29" s="60" t="s">
        <v>64</v>
      </c>
      <c r="K29" s="59" t="s">
        <v>37</v>
      </c>
      <c r="L29" s="59">
        <v>94774</v>
      </c>
      <c r="M29" s="61">
        <v>5.4837740000000003E-2</v>
      </c>
      <c r="N29" s="60" t="s">
        <v>38</v>
      </c>
      <c r="O29" s="62">
        <v>10.289012332985662</v>
      </c>
      <c r="P29" s="63">
        <v>2.1749931621213245</v>
      </c>
      <c r="Q29" s="59">
        <v>1.4747858021154545</v>
      </c>
      <c r="R29" s="59" t="s">
        <v>39</v>
      </c>
      <c r="S29" s="64">
        <v>3</v>
      </c>
      <c r="T29" s="65">
        <v>9.1950619999999997E-2</v>
      </c>
      <c r="U29" s="65">
        <v>0.3137355</v>
      </c>
      <c r="V29" s="59" t="s">
        <v>39</v>
      </c>
      <c r="W29" s="60" t="s">
        <v>38</v>
      </c>
      <c r="X29" s="59">
        <v>5</v>
      </c>
      <c r="Y29" s="59" t="s">
        <v>65</v>
      </c>
      <c r="Z29" s="64">
        <v>275</v>
      </c>
    </row>
    <row r="30" spans="2:26" ht="15" customHeight="1">
      <c r="B30" s="59" t="s">
        <v>66</v>
      </c>
      <c r="C30" s="59">
        <v>2</v>
      </c>
      <c r="D30" s="59">
        <v>131</v>
      </c>
      <c r="E30" s="59">
        <v>132</v>
      </c>
      <c r="F30" s="59">
        <v>28</v>
      </c>
      <c r="G30" s="59">
        <v>69</v>
      </c>
      <c r="H30" s="59" t="s">
        <v>42</v>
      </c>
      <c r="I30" s="59" t="s">
        <v>35</v>
      </c>
      <c r="J30" s="60" t="s">
        <v>67</v>
      </c>
      <c r="K30" s="59" t="s">
        <v>37</v>
      </c>
      <c r="L30" s="59">
        <v>68235</v>
      </c>
      <c r="M30" s="61">
        <v>8.9111190000000007E-2</v>
      </c>
      <c r="N30" s="60" t="s">
        <v>38</v>
      </c>
      <c r="O30" s="62">
        <v>17.387626164498769</v>
      </c>
      <c r="P30" s="63">
        <v>2.5906779660807997</v>
      </c>
      <c r="Q30" s="59">
        <v>1.6095583139733707</v>
      </c>
      <c r="R30" s="59" t="s">
        <v>39</v>
      </c>
      <c r="S30" s="64">
        <v>5</v>
      </c>
      <c r="T30" s="65">
        <v>0.14941969999999999</v>
      </c>
      <c r="U30" s="65">
        <v>0.50982000000000005</v>
      </c>
      <c r="V30" s="59" t="s">
        <v>39</v>
      </c>
      <c r="W30" s="60" t="s">
        <v>38</v>
      </c>
      <c r="X30" s="59">
        <v>5</v>
      </c>
      <c r="Y30" s="59" t="s">
        <v>66</v>
      </c>
      <c r="Z30" s="64">
        <v>810</v>
      </c>
    </row>
    <row r="31" spans="2:26" ht="15" customHeight="1">
      <c r="B31" s="59" t="s">
        <v>68</v>
      </c>
      <c r="C31" s="59">
        <v>5</v>
      </c>
      <c r="D31" s="59">
        <v>121</v>
      </c>
      <c r="E31" s="59">
        <v>117</v>
      </c>
      <c r="F31" s="59">
        <v>16</v>
      </c>
      <c r="G31" s="59">
        <v>38</v>
      </c>
      <c r="H31" s="59" t="s">
        <v>34</v>
      </c>
      <c r="I31" s="59" t="s">
        <v>50</v>
      </c>
      <c r="J31" s="60" t="s">
        <v>67</v>
      </c>
      <c r="K31" s="59" t="s">
        <v>37</v>
      </c>
      <c r="L31" s="59">
        <v>74769</v>
      </c>
      <c r="M31" s="61">
        <v>1.5971470000000001</v>
      </c>
      <c r="N31" s="60" t="s">
        <v>38</v>
      </c>
      <c r="O31" s="62">
        <v>20.860929813619492</v>
      </c>
      <c r="P31" s="63">
        <v>2.752820458954309</v>
      </c>
      <c r="Q31" s="59">
        <v>1.6591625776138723</v>
      </c>
      <c r="R31" s="59" t="s">
        <v>39</v>
      </c>
      <c r="S31" s="64">
        <v>7</v>
      </c>
      <c r="T31" s="65">
        <v>2.678061</v>
      </c>
      <c r="U31" s="65">
        <v>9.1375449999999994</v>
      </c>
      <c r="V31" s="59" t="s">
        <v>39</v>
      </c>
      <c r="W31" s="60" t="s">
        <v>38</v>
      </c>
      <c r="X31" s="59">
        <v>5</v>
      </c>
      <c r="Y31" s="59" t="s">
        <v>68</v>
      </c>
      <c r="Z31" s="64">
        <v>994</v>
      </c>
    </row>
    <row r="32" spans="2:26" ht="15" customHeight="1">
      <c r="B32" s="59" t="s">
        <v>69</v>
      </c>
      <c r="C32" s="59">
        <v>4</v>
      </c>
      <c r="D32" s="59">
        <v>141</v>
      </c>
      <c r="E32" s="59">
        <v>107</v>
      </c>
      <c r="F32" s="59">
        <v>53</v>
      </c>
      <c r="G32" s="59">
        <v>23</v>
      </c>
      <c r="H32" s="59" t="s">
        <v>34</v>
      </c>
      <c r="I32" s="59" t="s">
        <v>35</v>
      </c>
      <c r="J32" s="60" t="s">
        <v>67</v>
      </c>
      <c r="K32" s="59" t="s">
        <v>37</v>
      </c>
      <c r="L32" s="59">
        <v>43776</v>
      </c>
      <c r="M32" s="61">
        <v>1.0282060000000001E-2</v>
      </c>
      <c r="N32" s="60" t="s">
        <v>38</v>
      </c>
      <c r="O32" s="62">
        <v>13.111682553095449</v>
      </c>
      <c r="P32" s="63">
        <v>2.3580489088795322</v>
      </c>
      <c r="Q32" s="59">
        <v>1.5355939921996089</v>
      </c>
      <c r="R32" s="59" t="s">
        <v>39</v>
      </c>
      <c r="S32" s="64">
        <v>8</v>
      </c>
      <c r="T32" s="65">
        <v>1.7240740000000001E-2</v>
      </c>
      <c r="U32" s="65">
        <v>5.8825389999999998E-2</v>
      </c>
      <c r="V32" s="59" t="s">
        <v>39</v>
      </c>
      <c r="W32" s="60" t="s">
        <v>38</v>
      </c>
      <c r="X32" s="59">
        <v>30</v>
      </c>
      <c r="Y32" s="59" t="s">
        <v>69</v>
      </c>
      <c r="Z32" s="64">
        <v>311</v>
      </c>
    </row>
    <row r="33" spans="2:26" ht="15" customHeight="1">
      <c r="B33" s="59" t="s">
        <v>70</v>
      </c>
      <c r="C33" s="59">
        <v>2</v>
      </c>
      <c r="D33" s="59">
        <v>146</v>
      </c>
      <c r="E33" s="59">
        <v>101</v>
      </c>
      <c r="F33" s="59">
        <v>29</v>
      </c>
      <c r="G33" s="59">
        <v>76</v>
      </c>
      <c r="H33" s="59" t="s">
        <v>42</v>
      </c>
      <c r="I33" s="59" t="s">
        <v>35</v>
      </c>
      <c r="J33" s="60" t="s">
        <v>36</v>
      </c>
      <c r="K33" s="59" t="s">
        <v>37</v>
      </c>
      <c r="L33" s="59">
        <v>16191</v>
      </c>
      <c r="M33" s="61">
        <v>2.0696349999999999</v>
      </c>
      <c r="N33" s="60" t="s">
        <v>71</v>
      </c>
      <c r="O33" s="62">
        <v>19.508257605133117</v>
      </c>
      <c r="P33" s="63">
        <v>2.6919861878458695</v>
      </c>
      <c r="Q33" s="59">
        <v>1.640727335009041</v>
      </c>
      <c r="R33" s="59" t="s">
        <v>39</v>
      </c>
      <c r="S33" s="64">
        <v>7</v>
      </c>
      <c r="T33" s="65">
        <v>1.864654E-2</v>
      </c>
      <c r="U33" s="65">
        <v>6.3621979999999995E-2</v>
      </c>
      <c r="V33" s="59" t="s">
        <v>39</v>
      </c>
      <c r="W33" s="60" t="s">
        <v>71</v>
      </c>
      <c r="X33" s="59">
        <v>5</v>
      </c>
      <c r="Y33" s="59" t="s">
        <v>70</v>
      </c>
      <c r="Z33" s="64">
        <v>761</v>
      </c>
    </row>
    <row r="34" spans="2:26" ht="15" customHeight="1">
      <c r="B34" s="59" t="s">
        <v>72</v>
      </c>
      <c r="C34" s="59">
        <v>5</v>
      </c>
      <c r="D34" s="59">
        <v>100</v>
      </c>
      <c r="E34" s="59">
        <v>111</v>
      </c>
      <c r="F34" s="59">
        <v>44</v>
      </c>
      <c r="G34" s="59">
        <v>42</v>
      </c>
      <c r="H34" s="59" t="s">
        <v>42</v>
      </c>
      <c r="I34" s="59" t="s">
        <v>35</v>
      </c>
      <c r="J34" s="60" t="s">
        <v>67</v>
      </c>
      <c r="K34" s="59" t="s">
        <v>37</v>
      </c>
      <c r="L34" s="59">
        <v>98259</v>
      </c>
      <c r="M34" s="61">
        <v>1.3709499999999999E-2</v>
      </c>
      <c r="N34" s="60" t="s">
        <v>38</v>
      </c>
      <c r="O34" s="62">
        <v>12.130797074063176</v>
      </c>
      <c r="P34" s="63">
        <v>2.2977165158980721</v>
      </c>
      <c r="Q34" s="59">
        <v>1.5158220594443372</v>
      </c>
      <c r="R34" s="59" t="s">
        <v>39</v>
      </c>
      <c r="S34" s="64">
        <v>1</v>
      </c>
      <c r="T34" s="65">
        <v>2.298768E-2</v>
      </c>
      <c r="U34" s="65">
        <v>7.8433950000000002E-2</v>
      </c>
      <c r="V34" s="59" t="s">
        <v>39</v>
      </c>
      <c r="W34" s="60" t="s">
        <v>38</v>
      </c>
      <c r="X34" s="59">
        <v>30</v>
      </c>
      <c r="Y34" s="59" t="s">
        <v>72</v>
      </c>
      <c r="Z34" s="64">
        <v>678</v>
      </c>
    </row>
    <row r="35" spans="2:26" ht="15" customHeight="1">
      <c r="B35" s="59" t="s">
        <v>73</v>
      </c>
      <c r="C35" s="59">
        <v>5</v>
      </c>
      <c r="D35" s="59">
        <v>131</v>
      </c>
      <c r="E35" s="59">
        <v>1020.5</v>
      </c>
      <c r="F35" s="59">
        <v>74</v>
      </c>
      <c r="G35" s="59">
        <v>34</v>
      </c>
      <c r="H35" s="59" t="s">
        <v>34</v>
      </c>
      <c r="I35" s="59" t="s">
        <v>35</v>
      </c>
      <c r="J35" s="60" t="s">
        <v>74</v>
      </c>
      <c r="K35" s="59" t="s">
        <v>37</v>
      </c>
      <c r="L35" s="59">
        <v>62116</v>
      </c>
      <c r="M35" s="61">
        <v>6.5254999999999994E-2</v>
      </c>
      <c r="N35" s="60" t="s">
        <v>74</v>
      </c>
      <c r="O35" s="62">
        <v>18.32070558230507</v>
      </c>
      <c r="P35" s="63">
        <v>2.6362144235100469</v>
      </c>
      <c r="Q35" s="59">
        <v>1.6236423323842128</v>
      </c>
      <c r="R35" s="59" t="s">
        <v>39</v>
      </c>
      <c r="S35" s="64">
        <v>1</v>
      </c>
      <c r="T35" s="65">
        <v>0.17778379999999999</v>
      </c>
      <c r="U35" s="65">
        <v>0.60659830000000003</v>
      </c>
      <c r="V35" s="59" t="s">
        <v>39</v>
      </c>
      <c r="W35" s="60" t="s">
        <v>74</v>
      </c>
      <c r="X35" s="59">
        <v>0</v>
      </c>
      <c r="Y35" s="59" t="s">
        <v>73</v>
      </c>
      <c r="Z35" s="64">
        <v>151</v>
      </c>
    </row>
    <row r="36" spans="2:26" ht="15" customHeight="1">
      <c r="B36" s="59" t="s">
        <v>75</v>
      </c>
      <c r="C36" s="59">
        <v>1</v>
      </c>
      <c r="D36" s="59">
        <v>121</v>
      </c>
      <c r="E36" s="59">
        <v>1002.5</v>
      </c>
      <c r="F36" s="59">
        <v>98</v>
      </c>
      <c r="G36" s="59">
        <v>39</v>
      </c>
      <c r="H36" s="59" t="s">
        <v>34</v>
      </c>
      <c r="I36" s="59" t="s">
        <v>35</v>
      </c>
      <c r="J36" s="60" t="s">
        <v>74</v>
      </c>
      <c r="K36" s="59" t="s">
        <v>37</v>
      </c>
      <c r="L36" s="59">
        <v>96953</v>
      </c>
      <c r="M36" s="61">
        <v>0.16808000000000001</v>
      </c>
      <c r="N36" s="60" t="s">
        <v>74</v>
      </c>
      <c r="O36" s="62">
        <v>16.578055609030585</v>
      </c>
      <c r="P36" s="63">
        <v>2.5498298289122281</v>
      </c>
      <c r="Q36" s="59">
        <v>1.5968186587437623</v>
      </c>
      <c r="R36" s="59" t="s">
        <v>39</v>
      </c>
      <c r="S36" s="64">
        <v>2</v>
      </c>
      <c r="T36" s="65">
        <v>0.29261860000000001</v>
      </c>
      <c r="U36" s="65">
        <v>0.99841469999999999</v>
      </c>
      <c r="V36" s="59" t="s">
        <v>39</v>
      </c>
      <c r="W36" s="60" t="s">
        <v>74</v>
      </c>
      <c r="X36" s="59">
        <v>0</v>
      </c>
      <c r="Y36" s="59" t="s">
        <v>75</v>
      </c>
      <c r="Z36" s="64">
        <v>465</v>
      </c>
    </row>
    <row r="37" spans="2:26" ht="15" customHeight="1">
      <c r="B37" s="59" t="s">
        <v>76</v>
      </c>
      <c r="C37" s="59">
        <v>5</v>
      </c>
      <c r="D37" s="59">
        <v>101</v>
      </c>
      <c r="E37" s="59">
        <v>1010</v>
      </c>
      <c r="F37" s="59">
        <v>85</v>
      </c>
      <c r="G37" s="59">
        <v>22</v>
      </c>
      <c r="H37" s="59" t="s">
        <v>42</v>
      </c>
      <c r="I37" s="59" t="s">
        <v>35</v>
      </c>
      <c r="J37" s="60" t="s">
        <v>74</v>
      </c>
      <c r="K37" s="59" t="s">
        <v>37</v>
      </c>
      <c r="L37" s="59">
        <v>25534</v>
      </c>
      <c r="M37" s="61">
        <v>7.7344999999999997E-2</v>
      </c>
      <c r="N37" s="60" t="s">
        <v>74</v>
      </c>
      <c r="O37" s="62">
        <v>15.355454690589882</v>
      </c>
      <c r="P37" s="63">
        <v>2.4855407838169632</v>
      </c>
      <c r="Q37" s="59">
        <v>1.576559793923771</v>
      </c>
      <c r="R37" s="59" t="s">
        <v>39</v>
      </c>
      <c r="S37" s="64">
        <v>1</v>
      </c>
      <c r="T37" s="65">
        <v>0.13770180000000001</v>
      </c>
      <c r="U37" s="65">
        <v>0.4698387</v>
      </c>
      <c r="V37" s="59" t="s">
        <v>39</v>
      </c>
      <c r="W37" s="60" t="s">
        <v>74</v>
      </c>
      <c r="X37" s="59">
        <v>0</v>
      </c>
      <c r="Y37" s="59" t="s">
        <v>76</v>
      </c>
      <c r="Z37" s="64">
        <v>263</v>
      </c>
    </row>
    <row r="38" spans="2:26" ht="15" customHeight="1">
      <c r="B38" s="59" t="s">
        <v>77</v>
      </c>
      <c r="C38" s="59">
        <v>1</v>
      </c>
      <c r="D38" s="59">
        <v>173</v>
      </c>
      <c r="E38" s="59">
        <v>1026.5</v>
      </c>
      <c r="F38" s="59">
        <v>39</v>
      </c>
      <c r="G38" s="59">
        <v>71</v>
      </c>
      <c r="H38" s="59" t="s">
        <v>42</v>
      </c>
      <c r="I38" s="59" t="s">
        <v>50</v>
      </c>
      <c r="J38" s="60" t="s">
        <v>74</v>
      </c>
      <c r="K38" s="59" t="s">
        <v>37</v>
      </c>
      <c r="L38" s="59">
        <v>58258</v>
      </c>
      <c r="M38" s="61">
        <v>4.4690000000000001E-2</v>
      </c>
      <c r="N38" s="60" t="s">
        <v>74</v>
      </c>
      <c r="O38" s="62">
        <v>11.256090094607357</v>
      </c>
      <c r="P38" s="63">
        <v>2.241106628916544</v>
      </c>
      <c r="Q38" s="59">
        <v>1.4970326078334246</v>
      </c>
      <c r="R38" s="59" t="s">
        <v>39</v>
      </c>
      <c r="S38" s="64">
        <v>5</v>
      </c>
      <c r="T38" s="65">
        <v>7.4555780000000002E-2</v>
      </c>
      <c r="U38" s="65">
        <v>0.25438430000000001</v>
      </c>
      <c r="V38" s="59" t="s">
        <v>39</v>
      </c>
      <c r="W38" s="60" t="s">
        <v>74</v>
      </c>
      <c r="X38" s="59">
        <v>0</v>
      </c>
      <c r="Y38" s="59" t="s">
        <v>77</v>
      </c>
      <c r="Z38" s="64">
        <v>801</v>
      </c>
    </row>
    <row r="39" spans="2:26" ht="15" customHeight="1">
      <c r="B39" s="59" t="s">
        <v>78</v>
      </c>
      <c r="C39" s="59">
        <v>1</v>
      </c>
      <c r="D39" s="59">
        <v>176</v>
      </c>
      <c r="E39" s="59">
        <v>1080.5</v>
      </c>
      <c r="F39" s="59">
        <v>93</v>
      </c>
      <c r="G39" s="59">
        <v>63</v>
      </c>
      <c r="H39" s="59" t="s">
        <v>34</v>
      </c>
      <c r="I39" s="59" t="s">
        <v>35</v>
      </c>
      <c r="J39" s="60" t="s">
        <v>74</v>
      </c>
      <c r="K39" s="59" t="s">
        <v>37</v>
      </c>
      <c r="L39" s="59">
        <v>12423</v>
      </c>
      <c r="M39" s="61">
        <v>0.10548</v>
      </c>
      <c r="N39" s="60" t="s">
        <v>74</v>
      </c>
      <c r="O39" s="62">
        <v>13.430256846465385</v>
      </c>
      <c r="P39" s="63">
        <v>2.376994113008644</v>
      </c>
      <c r="Q39" s="59">
        <v>1.541750340687053</v>
      </c>
      <c r="R39" s="59" t="s">
        <v>39</v>
      </c>
      <c r="S39" s="64">
        <v>9</v>
      </c>
      <c r="T39" s="65">
        <v>0.1779261</v>
      </c>
      <c r="U39" s="65">
        <v>0.60708379999999995</v>
      </c>
      <c r="V39" s="59" t="s">
        <v>39</v>
      </c>
      <c r="W39" s="60" t="s">
        <v>74</v>
      </c>
      <c r="X39" s="59">
        <v>0</v>
      </c>
      <c r="Y39" s="59" t="s">
        <v>78</v>
      </c>
      <c r="Z39" s="64">
        <v>617</v>
      </c>
    </row>
    <row r="40" spans="2:26" ht="15" customHeight="1">
      <c r="B40" s="59" t="s">
        <v>79</v>
      </c>
      <c r="C40" s="59">
        <v>3</v>
      </c>
      <c r="D40" s="59">
        <v>196</v>
      </c>
      <c r="E40" s="59">
        <v>1063.9000000000001</v>
      </c>
      <c r="F40" s="59">
        <v>22</v>
      </c>
      <c r="G40" s="59">
        <v>77</v>
      </c>
      <c r="H40" s="59" t="s">
        <v>34</v>
      </c>
      <c r="I40" s="59" t="s">
        <v>35</v>
      </c>
      <c r="J40" s="60" t="s">
        <v>80</v>
      </c>
      <c r="K40" s="59" t="s">
        <v>37</v>
      </c>
      <c r="L40" s="59">
        <v>77764</v>
      </c>
      <c r="M40" s="61">
        <v>0.28486499999999998</v>
      </c>
      <c r="N40" s="60" t="s">
        <v>80</v>
      </c>
      <c r="O40" s="62">
        <v>16.818592458540405</v>
      </c>
      <c r="P40" s="63">
        <v>2.5621027878041267</v>
      </c>
      <c r="Q40" s="59">
        <v>1.6006569863041009</v>
      </c>
      <c r="R40" s="59" t="s">
        <v>39</v>
      </c>
      <c r="S40" s="64">
        <v>3</v>
      </c>
      <c r="T40" s="65">
        <v>0.1610145</v>
      </c>
      <c r="U40" s="65">
        <v>0.54938149999999997</v>
      </c>
      <c r="V40" s="59" t="s">
        <v>39</v>
      </c>
      <c r="W40" s="60" t="s">
        <v>80</v>
      </c>
      <c r="X40" s="59">
        <v>0</v>
      </c>
      <c r="Y40" s="59" t="s">
        <v>79</v>
      </c>
      <c r="Z40" s="64">
        <v>680</v>
      </c>
    </row>
    <row r="41" spans="2:26" ht="15" customHeight="1">
      <c r="B41" s="59" t="s">
        <v>81</v>
      </c>
      <c r="C41" s="59">
        <v>1</v>
      </c>
      <c r="D41" s="59">
        <v>105</v>
      </c>
      <c r="E41" s="59">
        <v>1029</v>
      </c>
      <c r="F41" s="59">
        <v>69</v>
      </c>
      <c r="G41" s="59">
        <v>99</v>
      </c>
      <c r="H41" s="59" t="s">
        <v>42</v>
      </c>
      <c r="I41" s="59" t="s">
        <v>35</v>
      </c>
      <c r="J41" s="60" t="s">
        <v>80</v>
      </c>
      <c r="K41" s="59" t="s">
        <v>37</v>
      </c>
      <c r="L41" s="59">
        <v>34916</v>
      </c>
      <c r="M41" s="61">
        <v>1.408571</v>
      </c>
      <c r="N41" s="60" t="s">
        <v>80</v>
      </c>
      <c r="O41" s="62">
        <v>14.595403338622436</v>
      </c>
      <c r="P41" s="63">
        <v>2.4438358627190753</v>
      </c>
      <c r="Q41" s="59">
        <v>1.5632772827361994</v>
      </c>
      <c r="R41" s="59" t="s">
        <v>39</v>
      </c>
      <c r="S41" s="64">
        <v>8</v>
      </c>
      <c r="T41" s="65">
        <v>0.1652826</v>
      </c>
      <c r="U41" s="65">
        <v>0.56394429999999995</v>
      </c>
      <c r="V41" s="59" t="s">
        <v>39</v>
      </c>
      <c r="W41" s="60" t="s">
        <v>80</v>
      </c>
      <c r="X41" s="59">
        <v>0</v>
      </c>
      <c r="Y41" s="59" t="s">
        <v>81</v>
      </c>
      <c r="Z41" s="64">
        <v>939</v>
      </c>
    </row>
    <row r="42" spans="2:26" ht="15" customHeight="1">
      <c r="B42" s="59" t="s">
        <v>82</v>
      </c>
      <c r="C42" s="59">
        <v>1</v>
      </c>
      <c r="D42" s="59">
        <v>164</v>
      </c>
      <c r="E42" s="59">
        <v>1027</v>
      </c>
      <c r="F42" s="59">
        <v>16</v>
      </c>
      <c r="G42" s="59">
        <v>70</v>
      </c>
      <c r="H42" s="59" t="s">
        <v>42</v>
      </c>
      <c r="I42" s="59" t="s">
        <v>35</v>
      </c>
      <c r="J42" s="60" t="s">
        <v>83</v>
      </c>
      <c r="K42" s="59" t="s">
        <v>37</v>
      </c>
      <c r="L42" s="59">
        <v>34645</v>
      </c>
      <c r="M42" s="61">
        <v>1.6856880000000001</v>
      </c>
      <c r="N42" s="60" t="s">
        <v>83</v>
      </c>
      <c r="O42" s="62">
        <v>20.984028479227231</v>
      </c>
      <c r="P42" s="63">
        <v>2.758224567007971</v>
      </c>
      <c r="Q42" s="59">
        <v>1.6607903440856016</v>
      </c>
      <c r="R42" s="59" t="s">
        <v>39</v>
      </c>
      <c r="S42" s="64">
        <v>1</v>
      </c>
      <c r="T42" s="65">
        <v>0.20272850000000001</v>
      </c>
      <c r="U42" s="65">
        <v>0.69170969999999998</v>
      </c>
      <c r="V42" s="59" t="s">
        <v>39</v>
      </c>
      <c r="W42" s="60" t="s">
        <v>83</v>
      </c>
      <c r="X42" s="59">
        <v>0</v>
      </c>
      <c r="Y42" s="59" t="s">
        <v>82</v>
      </c>
      <c r="Z42" s="64">
        <v>140</v>
      </c>
    </row>
    <row r="43" spans="2:26" ht="15" customHeight="1">
      <c r="B43" s="59" t="s">
        <v>84</v>
      </c>
      <c r="C43" s="59">
        <v>2</v>
      </c>
      <c r="D43" s="59">
        <v>177</v>
      </c>
      <c r="E43" s="59">
        <v>953.5</v>
      </c>
      <c r="F43" s="59">
        <v>54</v>
      </c>
      <c r="G43" s="59">
        <v>19</v>
      </c>
      <c r="H43" s="59" t="s">
        <v>34</v>
      </c>
      <c r="I43" s="59" t="s">
        <v>35</v>
      </c>
      <c r="J43" s="60" t="s">
        <v>85</v>
      </c>
      <c r="K43" s="59" t="s">
        <v>37</v>
      </c>
      <c r="L43" s="59">
        <v>52327</v>
      </c>
      <c r="M43" s="61">
        <v>0.82505399999999995</v>
      </c>
      <c r="N43" s="60" t="s">
        <v>85</v>
      </c>
      <c r="O43" s="62">
        <v>15.733378831764496</v>
      </c>
      <c r="P43" s="63">
        <v>2.5057668913177999</v>
      </c>
      <c r="Q43" s="59">
        <v>1.582961430773915</v>
      </c>
      <c r="R43" s="59" t="s">
        <v>39</v>
      </c>
      <c r="S43" s="64">
        <v>7</v>
      </c>
      <c r="T43" s="65">
        <v>9.7954239999999998E-2</v>
      </c>
      <c r="U43" s="65">
        <v>0.33421990000000001</v>
      </c>
      <c r="V43" s="59" t="s">
        <v>39</v>
      </c>
      <c r="W43" s="60" t="s">
        <v>85</v>
      </c>
      <c r="X43" s="59">
        <v>0</v>
      </c>
      <c r="Y43" s="59" t="s">
        <v>84</v>
      </c>
      <c r="Z43" s="64">
        <v>937</v>
      </c>
    </row>
    <row r="44" spans="2:26" ht="15" customHeight="1">
      <c r="B44" s="59" t="s">
        <v>86</v>
      </c>
      <c r="C44" s="59">
        <v>4</v>
      </c>
      <c r="D44" s="59">
        <v>170</v>
      </c>
      <c r="E44" s="59">
        <v>1048</v>
      </c>
      <c r="F44" s="59">
        <v>94</v>
      </c>
      <c r="G44" s="59">
        <v>56</v>
      </c>
      <c r="H44" s="59" t="s">
        <v>34</v>
      </c>
      <c r="I44" s="59" t="s">
        <v>35</v>
      </c>
      <c r="J44" s="60" t="s">
        <v>83</v>
      </c>
      <c r="K44" s="59" t="s">
        <v>37</v>
      </c>
      <c r="L44" s="59">
        <v>75017</v>
      </c>
      <c r="M44" s="61">
        <v>0.24712000000000001</v>
      </c>
      <c r="N44" s="60" t="s">
        <v>83</v>
      </c>
      <c r="O44" s="62">
        <v>11.744231657477473</v>
      </c>
      <c r="P44" s="63">
        <v>2.2730458867787453</v>
      </c>
      <c r="Q44" s="59">
        <v>1.5076623915116889</v>
      </c>
      <c r="R44" s="59" t="s">
        <v>39</v>
      </c>
      <c r="S44" s="64">
        <v>5</v>
      </c>
      <c r="T44" s="65">
        <v>0.13796359999999999</v>
      </c>
      <c r="U44" s="65">
        <v>0.47073169999999998</v>
      </c>
      <c r="V44" s="59" t="s">
        <v>39</v>
      </c>
      <c r="W44" s="60" t="s">
        <v>83</v>
      </c>
      <c r="X44" s="59">
        <v>0</v>
      </c>
      <c r="Y44" s="59" t="s">
        <v>86</v>
      </c>
      <c r="Z44" s="64">
        <v>807</v>
      </c>
    </row>
    <row r="45" spans="2:26" ht="15" customHeight="1">
      <c r="B45" s="59" t="s">
        <v>87</v>
      </c>
      <c r="C45" s="59">
        <v>3</v>
      </c>
      <c r="D45" s="59">
        <v>177</v>
      </c>
      <c r="E45" s="59">
        <v>1033</v>
      </c>
      <c r="F45" s="59">
        <v>11</v>
      </c>
      <c r="G45" s="59">
        <v>69</v>
      </c>
      <c r="H45" s="59" t="s">
        <v>42</v>
      </c>
      <c r="I45" s="59" t="s">
        <v>35</v>
      </c>
      <c r="J45" s="60" t="s">
        <v>83</v>
      </c>
      <c r="K45" s="59" t="s">
        <v>37</v>
      </c>
      <c r="L45" s="59">
        <v>69716</v>
      </c>
      <c r="M45" s="61">
        <v>4.4690000000000001E-2</v>
      </c>
      <c r="N45" s="60" t="s">
        <v>83</v>
      </c>
      <c r="O45" s="62">
        <v>17.256090094607359</v>
      </c>
      <c r="P45" s="63">
        <v>2.5841286626061</v>
      </c>
      <c r="Q45" s="59">
        <v>1.607522523203361</v>
      </c>
      <c r="R45" s="59" t="s">
        <v>39</v>
      </c>
      <c r="S45" s="64">
        <v>5</v>
      </c>
      <c r="T45" s="65">
        <v>7.4555780000000002E-2</v>
      </c>
      <c r="U45" s="65">
        <v>0.25438430000000001</v>
      </c>
      <c r="V45" s="59" t="s">
        <v>39</v>
      </c>
      <c r="W45" s="60" t="s">
        <v>83</v>
      </c>
      <c r="X45" s="59">
        <v>0</v>
      </c>
      <c r="Y45" s="59" t="s">
        <v>87</v>
      </c>
      <c r="Z45" s="64">
        <v>630</v>
      </c>
    </row>
    <row r="46" spans="2:26" ht="15" customHeight="1">
      <c r="B46" s="59" t="s">
        <v>88</v>
      </c>
      <c r="C46" s="59">
        <v>4</v>
      </c>
      <c r="D46" s="59">
        <v>140</v>
      </c>
      <c r="E46" s="59">
        <v>1010.2</v>
      </c>
      <c r="F46" s="59">
        <v>48</v>
      </c>
      <c r="G46" s="59">
        <v>21</v>
      </c>
      <c r="H46" s="59" t="s">
        <v>42</v>
      </c>
      <c r="I46" s="59" t="s">
        <v>35</v>
      </c>
      <c r="J46" s="60" t="s">
        <v>85</v>
      </c>
      <c r="K46" s="59" t="s">
        <v>37</v>
      </c>
      <c r="L46" s="59">
        <v>28587</v>
      </c>
      <c r="M46" s="61">
        <v>1.3660209999999999</v>
      </c>
      <c r="N46" s="60" t="s">
        <v>85</v>
      </c>
      <c r="O46" s="62">
        <v>20.534790010540576</v>
      </c>
      <c r="P46" s="63">
        <v>2.7383991754910331</v>
      </c>
      <c r="Q46" s="59">
        <v>1.6548109183502002</v>
      </c>
      <c r="R46" s="59" t="s">
        <v>39</v>
      </c>
      <c r="S46" s="64">
        <v>3</v>
      </c>
      <c r="T46" s="65">
        <v>2.2815050000000001</v>
      </c>
      <c r="U46" s="65">
        <v>7.7844949999999997</v>
      </c>
      <c r="V46" s="59" t="s">
        <v>39</v>
      </c>
      <c r="W46" s="60" t="s">
        <v>85</v>
      </c>
      <c r="X46" s="59">
        <v>0</v>
      </c>
      <c r="Y46" s="59" t="s">
        <v>88</v>
      </c>
      <c r="Z46" s="64">
        <v>848</v>
      </c>
    </row>
    <row r="47" spans="2:26" ht="15" customHeight="1">
      <c r="B47" s="59" t="s">
        <v>89</v>
      </c>
      <c r="C47" s="59">
        <v>1</v>
      </c>
      <c r="D47" s="59">
        <v>128</v>
      </c>
      <c r="E47" s="59">
        <v>986.5</v>
      </c>
      <c r="F47" s="59">
        <v>64</v>
      </c>
      <c r="G47" s="59">
        <v>68</v>
      </c>
      <c r="H47" s="59" t="s">
        <v>34</v>
      </c>
      <c r="I47" s="59" t="s">
        <v>35</v>
      </c>
      <c r="J47" s="60" t="s">
        <v>85</v>
      </c>
      <c r="K47" s="59" t="s">
        <v>37</v>
      </c>
      <c r="L47" s="59">
        <v>54901</v>
      </c>
      <c r="M47" s="61">
        <v>2.4849519999999998</v>
      </c>
      <c r="N47" s="60" t="s">
        <v>85</v>
      </c>
      <c r="O47" s="62">
        <v>20.061325052294411</v>
      </c>
      <c r="P47" s="63">
        <v>2.7171891491539424</v>
      </c>
      <c r="Q47" s="59">
        <v>1.6483898656428164</v>
      </c>
      <c r="R47" s="59" t="s">
        <v>39</v>
      </c>
      <c r="S47" s="64">
        <v>6</v>
      </c>
      <c r="T47" s="65">
        <v>4.2011139999999996</v>
      </c>
      <c r="U47" s="65">
        <v>14.334199999999999</v>
      </c>
      <c r="V47" s="59" t="s">
        <v>39</v>
      </c>
      <c r="W47" s="60" t="s">
        <v>85</v>
      </c>
      <c r="X47" s="59">
        <v>1</v>
      </c>
      <c r="Y47" s="59" t="s">
        <v>89</v>
      </c>
      <c r="Z47" s="64">
        <v>578</v>
      </c>
    </row>
    <row r="48" spans="2:26" ht="15" customHeight="1">
      <c r="B48" s="59" t="s">
        <v>90</v>
      </c>
      <c r="C48" s="59">
        <v>5</v>
      </c>
      <c r="D48" s="59">
        <v>183</v>
      </c>
      <c r="E48" s="59">
        <v>107</v>
      </c>
      <c r="F48" s="59">
        <v>64</v>
      </c>
      <c r="G48" s="59">
        <v>66</v>
      </c>
      <c r="H48" s="59" t="s">
        <v>34</v>
      </c>
      <c r="I48" s="59" t="s">
        <v>50</v>
      </c>
      <c r="J48" s="60" t="s">
        <v>91</v>
      </c>
      <c r="K48" s="59" t="s">
        <v>37</v>
      </c>
      <c r="L48" s="59">
        <v>62585</v>
      </c>
      <c r="M48" s="61">
        <v>12.433669999999999</v>
      </c>
      <c r="N48" s="60" t="s">
        <v>92</v>
      </c>
      <c r="O48" s="62">
        <v>33.95981095010395</v>
      </c>
      <c r="P48" s="63">
        <v>3.2383348576209552</v>
      </c>
      <c r="Q48" s="59">
        <v>1.799537401006424</v>
      </c>
      <c r="R48" s="59" t="s">
        <v>39</v>
      </c>
      <c r="S48" s="64">
        <v>8</v>
      </c>
      <c r="T48" s="65">
        <v>0.23184189999999999</v>
      </c>
      <c r="U48" s="65">
        <v>0.79104439999999998</v>
      </c>
      <c r="V48" s="59" t="s">
        <v>39</v>
      </c>
      <c r="W48" s="60" t="s">
        <v>92</v>
      </c>
      <c r="X48" s="59">
        <v>5</v>
      </c>
      <c r="Y48" s="59" t="s">
        <v>93</v>
      </c>
      <c r="Z48" s="64">
        <v>405</v>
      </c>
    </row>
    <row r="49" spans="2:26" ht="15" customHeight="1">
      <c r="B49" s="59" t="s">
        <v>94</v>
      </c>
      <c r="C49" s="59">
        <v>3</v>
      </c>
      <c r="D49" s="59">
        <v>100</v>
      </c>
      <c r="E49" s="59">
        <v>97</v>
      </c>
      <c r="F49" s="59">
        <v>32</v>
      </c>
      <c r="G49" s="59">
        <v>57</v>
      </c>
      <c r="H49" s="59" t="s">
        <v>42</v>
      </c>
      <c r="I49" s="59" t="s">
        <v>35</v>
      </c>
      <c r="J49" s="60" t="s">
        <v>91</v>
      </c>
      <c r="K49" s="59" t="s">
        <v>37</v>
      </c>
      <c r="L49" s="59">
        <v>81000</v>
      </c>
      <c r="M49" s="61">
        <v>0.52111039999999997</v>
      </c>
      <c r="N49" s="60" t="s">
        <v>95</v>
      </c>
      <c r="O49" s="62">
        <v>13.242990168382519</v>
      </c>
      <c r="P49" s="63">
        <v>2.3658943777096453</v>
      </c>
      <c r="Q49" s="59">
        <v>1.538146409711912</v>
      </c>
      <c r="R49" s="59" t="s">
        <v>39</v>
      </c>
      <c r="S49" s="64">
        <v>8</v>
      </c>
      <c r="T49" s="65">
        <v>1.52005E-3</v>
      </c>
      <c r="U49" s="65">
        <v>5.1864110000000001E-3</v>
      </c>
      <c r="V49" s="59" t="s">
        <v>39</v>
      </c>
      <c r="W49" s="60" t="s">
        <v>95</v>
      </c>
      <c r="X49" s="59">
        <v>5</v>
      </c>
      <c r="Y49" s="59" t="s">
        <v>96</v>
      </c>
      <c r="Z49" s="64">
        <v>972</v>
      </c>
    </row>
    <row r="50" spans="2:26" ht="15" customHeight="1">
      <c r="B50" s="59" t="s">
        <v>97</v>
      </c>
      <c r="C50" s="59">
        <v>5</v>
      </c>
      <c r="D50" s="59">
        <v>142</v>
      </c>
      <c r="E50" s="59">
        <v>110</v>
      </c>
      <c r="F50" s="59">
        <v>29</v>
      </c>
      <c r="G50" s="59">
        <v>73</v>
      </c>
      <c r="H50" s="59" t="s">
        <v>42</v>
      </c>
      <c r="I50" s="59" t="s">
        <v>35</v>
      </c>
      <c r="J50" s="60" t="s">
        <v>91</v>
      </c>
      <c r="K50" s="59" t="s">
        <v>37</v>
      </c>
      <c r="L50" s="59">
        <v>50162</v>
      </c>
      <c r="M50" s="61">
        <v>0.44740239999999998</v>
      </c>
      <c r="N50" s="60" t="s">
        <v>95</v>
      </c>
      <c r="O50" s="62">
        <v>11.116283854369906</v>
      </c>
      <c r="P50" s="63">
        <v>2.2317893936958337</v>
      </c>
      <c r="Q50" s="59">
        <v>1.4939174654899225</v>
      </c>
      <c r="R50" s="59" t="s">
        <v>39</v>
      </c>
      <c r="S50" s="64">
        <v>7</v>
      </c>
      <c r="T50" s="65">
        <v>1.2958819999999999E-3</v>
      </c>
      <c r="U50" s="65">
        <v>4.4215499999999998E-3</v>
      </c>
      <c r="V50" s="59" t="s">
        <v>39</v>
      </c>
      <c r="W50" s="60" t="s">
        <v>95</v>
      </c>
      <c r="X50" s="59">
        <v>5</v>
      </c>
      <c r="Y50" s="59" t="s">
        <v>98</v>
      </c>
      <c r="Z50" s="64">
        <v>187</v>
      </c>
    </row>
    <row r="51" spans="2:26" ht="15" customHeight="1">
      <c r="B51" s="59" t="s">
        <v>99</v>
      </c>
      <c r="C51" s="59">
        <v>4</v>
      </c>
      <c r="D51" s="59">
        <v>195</v>
      </c>
      <c r="E51" s="59">
        <v>101</v>
      </c>
      <c r="F51" s="59">
        <v>17</v>
      </c>
      <c r="G51" s="59">
        <v>99</v>
      </c>
      <c r="H51" s="59" t="s">
        <v>34</v>
      </c>
      <c r="I51" s="59" t="s">
        <v>35</v>
      </c>
      <c r="J51" s="60" t="s">
        <v>100</v>
      </c>
      <c r="K51" s="59" t="s">
        <v>37</v>
      </c>
      <c r="L51" s="59">
        <v>67141</v>
      </c>
      <c r="M51" s="61">
        <v>0.4527177</v>
      </c>
      <c r="N51" s="60" t="s">
        <v>101</v>
      </c>
      <c r="O51" s="62">
        <v>16.125560698031489</v>
      </c>
      <c r="P51" s="63">
        <v>2.5264164557520159</v>
      </c>
      <c r="Q51" s="59">
        <v>1.5894704954015397</v>
      </c>
      <c r="R51" s="59" t="s">
        <v>39</v>
      </c>
      <c r="S51" s="64">
        <v>2</v>
      </c>
      <c r="T51" s="65">
        <v>7.0133030000000002E-3</v>
      </c>
      <c r="U51" s="65">
        <v>2.3929389999999998E-2</v>
      </c>
      <c r="V51" s="59" t="s">
        <v>39</v>
      </c>
      <c r="W51" s="60" t="s">
        <v>101</v>
      </c>
      <c r="X51" s="59">
        <v>5</v>
      </c>
      <c r="Y51" s="59" t="s">
        <v>102</v>
      </c>
      <c r="Z51" s="64">
        <v>913</v>
      </c>
    </row>
    <row r="52" spans="2:26" ht="15" customHeight="1">
      <c r="B52" s="59" t="s">
        <v>103</v>
      </c>
      <c r="C52" s="59">
        <v>4</v>
      </c>
      <c r="D52" s="59">
        <v>172</v>
      </c>
      <c r="E52" s="59">
        <v>104</v>
      </c>
      <c r="F52" s="59">
        <v>37</v>
      </c>
      <c r="G52" s="59">
        <v>76</v>
      </c>
      <c r="H52" s="59" t="s">
        <v>34</v>
      </c>
      <c r="I52" s="59" t="s">
        <v>35</v>
      </c>
      <c r="J52" s="60" t="s">
        <v>100</v>
      </c>
      <c r="K52" s="59" t="s">
        <v>37</v>
      </c>
      <c r="L52" s="59">
        <v>95016</v>
      </c>
      <c r="M52" s="61">
        <v>0.54703239999999997</v>
      </c>
      <c r="N52" s="60" t="s">
        <v>101</v>
      </c>
      <c r="O52" s="62">
        <v>18.286648787054801</v>
      </c>
      <c r="P52" s="63">
        <v>2.6345799030490435</v>
      </c>
      <c r="Q52" s="59">
        <v>1.6231389044222444</v>
      </c>
      <c r="R52" s="59" t="s">
        <v>39</v>
      </c>
      <c r="S52" s="64">
        <v>8</v>
      </c>
      <c r="T52" s="65">
        <v>8.4824559999999993E-3</v>
      </c>
      <c r="U52" s="65">
        <v>2.8942140000000002E-2</v>
      </c>
      <c r="V52" s="59" t="s">
        <v>39</v>
      </c>
      <c r="W52" s="60" t="s">
        <v>101</v>
      </c>
      <c r="X52" s="59">
        <v>5</v>
      </c>
      <c r="Y52" s="59" t="s">
        <v>104</v>
      </c>
      <c r="Z52" s="64">
        <v>902</v>
      </c>
    </row>
    <row r="53" spans="2:26" ht="15" customHeight="1">
      <c r="B53" s="59" t="s">
        <v>105</v>
      </c>
      <c r="C53" s="59">
        <v>5</v>
      </c>
      <c r="D53" s="59">
        <v>182</v>
      </c>
      <c r="E53" s="59">
        <v>104</v>
      </c>
      <c r="F53" s="59">
        <v>17</v>
      </c>
      <c r="G53" s="59">
        <v>89</v>
      </c>
      <c r="H53" s="59" t="s">
        <v>42</v>
      </c>
      <c r="I53" s="59" t="s">
        <v>35</v>
      </c>
      <c r="J53" s="60" t="s">
        <v>100</v>
      </c>
      <c r="K53" s="59" t="s">
        <v>37</v>
      </c>
      <c r="L53" s="59">
        <v>37660</v>
      </c>
      <c r="M53" s="61">
        <v>0.45575959999999999</v>
      </c>
      <c r="N53" s="60" t="s">
        <v>101</v>
      </c>
      <c r="O53" s="62">
        <v>18.130859296341214</v>
      </c>
      <c r="P53" s="63">
        <v>2.6270769616421146</v>
      </c>
      <c r="Q53" s="59">
        <v>1.6208260121438434</v>
      </c>
      <c r="R53" s="59" t="s">
        <v>39</v>
      </c>
      <c r="S53" s="64">
        <v>9</v>
      </c>
      <c r="T53" s="65">
        <v>7.0624889999999999E-3</v>
      </c>
      <c r="U53" s="65">
        <v>2.4097210000000001E-2</v>
      </c>
      <c r="V53" s="59" t="s">
        <v>39</v>
      </c>
      <c r="W53" s="60" t="s">
        <v>101</v>
      </c>
      <c r="X53" s="59">
        <v>5</v>
      </c>
      <c r="Y53" s="59" t="s">
        <v>106</v>
      </c>
      <c r="Z53" s="64">
        <v>804</v>
      </c>
    </row>
    <row r="54" spans="2:26" ht="15" customHeight="1">
      <c r="B54" s="59" t="s">
        <v>107</v>
      </c>
      <c r="C54" s="59">
        <v>4</v>
      </c>
      <c r="D54" s="59">
        <v>181</v>
      </c>
      <c r="E54" s="59">
        <v>100</v>
      </c>
      <c r="F54" s="59">
        <v>52</v>
      </c>
      <c r="G54" s="59">
        <v>99</v>
      </c>
      <c r="H54" s="59" t="s">
        <v>42</v>
      </c>
      <c r="I54" s="59" t="s">
        <v>35</v>
      </c>
      <c r="J54" s="60" t="s">
        <v>100</v>
      </c>
      <c r="K54" s="59" t="s">
        <v>37</v>
      </c>
      <c r="L54" s="59">
        <v>13921</v>
      </c>
      <c r="M54" s="61">
        <v>0.81750789999999995</v>
      </c>
      <c r="N54" s="60" t="s">
        <v>101</v>
      </c>
      <c r="O54" s="62">
        <v>19.721669334700682</v>
      </c>
      <c r="P54" s="63">
        <v>2.7017669885217819</v>
      </c>
      <c r="Q54" s="59">
        <v>1.6437052620594064</v>
      </c>
      <c r="R54" s="59" t="s">
        <v>39</v>
      </c>
      <c r="S54" s="64">
        <v>6</v>
      </c>
      <c r="T54" s="65">
        <v>1.267478E-2</v>
      </c>
      <c r="U54" s="65">
        <v>4.3246350000000003E-2</v>
      </c>
      <c r="V54" s="59" t="s">
        <v>39</v>
      </c>
      <c r="W54" s="60" t="s">
        <v>101</v>
      </c>
      <c r="X54" s="59">
        <v>5</v>
      </c>
      <c r="Y54" s="59" t="s">
        <v>108</v>
      </c>
      <c r="Z54" s="64">
        <v>541</v>
      </c>
    </row>
    <row r="55" spans="2:26" ht="15" customHeight="1">
      <c r="B55" s="59" t="s">
        <v>109</v>
      </c>
      <c r="C55" s="59">
        <v>4</v>
      </c>
      <c r="D55" s="59">
        <v>141</v>
      </c>
      <c r="E55" s="59">
        <v>86</v>
      </c>
      <c r="F55" s="59">
        <v>55</v>
      </c>
      <c r="G55" s="59">
        <v>81</v>
      </c>
      <c r="H55" s="59" t="s">
        <v>34</v>
      </c>
      <c r="I55" s="59" t="s">
        <v>50</v>
      </c>
      <c r="J55" s="60" t="s">
        <v>100</v>
      </c>
      <c r="K55" s="59" t="s">
        <v>37</v>
      </c>
      <c r="L55" s="59">
        <v>41469</v>
      </c>
      <c r="M55" s="61">
        <v>0.37299280000000001</v>
      </c>
      <c r="N55" s="60" t="s">
        <v>101</v>
      </c>
      <c r="O55" s="62">
        <v>14.983724164840549</v>
      </c>
      <c r="P55" s="63">
        <v>2.4653197590444624</v>
      </c>
      <c r="Q55" s="59">
        <v>1.5701336755335396</v>
      </c>
      <c r="R55" s="59" t="s">
        <v>39</v>
      </c>
      <c r="S55" s="64">
        <v>4</v>
      </c>
      <c r="T55" s="65">
        <v>5.784946E-3</v>
      </c>
      <c r="U55" s="65">
        <v>1.9738229999999999E-2</v>
      </c>
      <c r="V55" s="59" t="s">
        <v>39</v>
      </c>
      <c r="W55" s="60" t="s">
        <v>101</v>
      </c>
      <c r="X55" s="59">
        <v>5</v>
      </c>
      <c r="Y55" s="59" t="s">
        <v>110</v>
      </c>
      <c r="Z55" s="64">
        <v>487</v>
      </c>
    </row>
    <row r="56" spans="2:26" ht="15" customHeight="1">
      <c r="B56" s="59" t="s">
        <v>111</v>
      </c>
      <c r="C56" s="59">
        <v>4</v>
      </c>
      <c r="D56" s="59">
        <v>127</v>
      </c>
      <c r="E56" s="59">
        <v>100</v>
      </c>
      <c r="F56" s="59">
        <v>81</v>
      </c>
      <c r="G56" s="59">
        <v>56</v>
      </c>
      <c r="H56" s="59" t="s">
        <v>34</v>
      </c>
      <c r="I56" s="59" t="s">
        <v>35</v>
      </c>
      <c r="J56" s="60" t="s">
        <v>100</v>
      </c>
      <c r="K56" s="59" t="s">
        <v>37</v>
      </c>
      <c r="L56" s="59">
        <v>97404</v>
      </c>
      <c r="M56" s="61">
        <v>0.63678900000000005</v>
      </c>
      <c r="N56" s="60" t="s">
        <v>101</v>
      </c>
      <c r="O56" s="62">
        <v>13.434779601448414</v>
      </c>
      <c r="P56" s="63">
        <v>2.3772609074945654</v>
      </c>
      <c r="Q56" s="59">
        <v>1.5418368615046683</v>
      </c>
      <c r="R56" s="59" t="s">
        <v>39</v>
      </c>
      <c r="S56" s="64">
        <v>9</v>
      </c>
      <c r="T56" s="65">
        <v>9.8804659999999992E-3</v>
      </c>
      <c r="U56" s="65">
        <v>3.3712150000000003E-2</v>
      </c>
      <c r="V56" s="59" t="s">
        <v>39</v>
      </c>
      <c r="W56" s="60" t="s">
        <v>101</v>
      </c>
      <c r="X56" s="59">
        <v>5</v>
      </c>
      <c r="Y56" s="59" t="s">
        <v>112</v>
      </c>
      <c r="Z56" s="64">
        <v>135</v>
      </c>
    </row>
    <row r="57" spans="2:26" ht="15" customHeight="1">
      <c r="B57" s="59" t="s">
        <v>113</v>
      </c>
      <c r="C57" s="59">
        <v>4</v>
      </c>
      <c r="D57" s="59">
        <v>138</v>
      </c>
      <c r="E57" s="59">
        <v>100</v>
      </c>
      <c r="F57" s="59">
        <v>69</v>
      </c>
      <c r="G57" s="59">
        <v>23</v>
      </c>
      <c r="H57" s="59" t="s">
        <v>42</v>
      </c>
      <c r="I57" s="59" t="s">
        <v>35</v>
      </c>
      <c r="J57" s="60" t="s">
        <v>100</v>
      </c>
      <c r="K57" s="59" t="s">
        <v>37</v>
      </c>
      <c r="L57" s="59">
        <v>62812</v>
      </c>
      <c r="M57" s="61">
        <v>0.5469176</v>
      </c>
      <c r="N57" s="60" t="s">
        <v>101</v>
      </c>
      <c r="O57" s="62">
        <v>15.28645637518356</v>
      </c>
      <c r="P57" s="63">
        <v>2.4818123445553897</v>
      </c>
      <c r="Q57" s="59">
        <v>1.5753768896855729</v>
      </c>
      <c r="R57" s="59" t="s">
        <v>39</v>
      </c>
      <c r="S57" s="64">
        <v>1</v>
      </c>
      <c r="T57" s="65">
        <v>8.4623619999999993E-3</v>
      </c>
      <c r="U57" s="65">
        <v>2.8873579999999999E-2</v>
      </c>
      <c r="V57" s="59" t="s">
        <v>39</v>
      </c>
      <c r="W57" s="60" t="s">
        <v>101</v>
      </c>
      <c r="X57" s="59">
        <v>5</v>
      </c>
      <c r="Y57" s="59" t="s">
        <v>114</v>
      </c>
      <c r="Z57" s="64">
        <v>487</v>
      </c>
    </row>
    <row r="58" spans="2:26" ht="15" customHeight="1">
      <c r="B58" s="59" t="s">
        <v>115</v>
      </c>
      <c r="C58" s="59">
        <v>3</v>
      </c>
      <c r="D58" s="59">
        <v>116</v>
      </c>
      <c r="E58" s="59">
        <v>100</v>
      </c>
      <c r="F58" s="59">
        <v>27</v>
      </c>
      <c r="G58" s="59">
        <v>96</v>
      </c>
      <c r="H58" s="59" t="s">
        <v>42</v>
      </c>
      <c r="I58" s="59" t="s">
        <v>35</v>
      </c>
      <c r="J58" s="60" t="s">
        <v>100</v>
      </c>
      <c r="K58" s="59" t="s">
        <v>37</v>
      </c>
      <c r="L58" s="59">
        <v>92341</v>
      </c>
      <c r="M58" s="61">
        <v>0.45453850000000001</v>
      </c>
      <c r="N58" s="60" t="s">
        <v>101</v>
      </c>
      <c r="O58" s="62">
        <v>18.128733204814569</v>
      </c>
      <c r="P58" s="63">
        <v>2.6269742707121977</v>
      </c>
      <c r="Q58" s="59">
        <v>1.6207943332552091</v>
      </c>
      <c r="R58" s="59" t="s">
        <v>39</v>
      </c>
      <c r="S58" s="64">
        <v>9</v>
      </c>
      <c r="T58" s="65">
        <v>7.0487859999999996E-3</v>
      </c>
      <c r="U58" s="65">
        <v>2.4050459999999999E-2</v>
      </c>
      <c r="V58" s="59" t="s">
        <v>39</v>
      </c>
      <c r="W58" s="60" t="s">
        <v>101</v>
      </c>
      <c r="X58" s="59">
        <v>5</v>
      </c>
      <c r="Y58" s="59" t="s">
        <v>116</v>
      </c>
      <c r="Z58" s="64">
        <v>391</v>
      </c>
    </row>
    <row r="59" spans="2:26" ht="15" customHeight="1">
      <c r="B59" s="59" t="s">
        <v>117</v>
      </c>
      <c r="C59" s="59">
        <v>4</v>
      </c>
      <c r="D59" s="59">
        <v>192</v>
      </c>
      <c r="E59" s="59">
        <v>106</v>
      </c>
      <c r="F59" s="59">
        <v>42</v>
      </c>
      <c r="G59" s="59">
        <v>20</v>
      </c>
      <c r="H59" s="59" t="s">
        <v>34</v>
      </c>
      <c r="I59" s="59" t="s">
        <v>35</v>
      </c>
      <c r="J59" s="60" t="s">
        <v>100</v>
      </c>
      <c r="K59" s="59" t="s">
        <v>37</v>
      </c>
      <c r="L59" s="59">
        <v>56766</v>
      </c>
      <c r="M59" s="61">
        <v>0.45575959999999999</v>
      </c>
      <c r="N59" s="60" t="s">
        <v>101</v>
      </c>
      <c r="O59" s="62">
        <v>12.130859296341216</v>
      </c>
      <c r="P59" s="63">
        <v>2.2977204444366115</v>
      </c>
      <c r="Q59" s="59">
        <v>1.5158233552880136</v>
      </c>
      <c r="R59" s="59" t="s">
        <v>39</v>
      </c>
      <c r="S59" s="64">
        <v>8</v>
      </c>
      <c r="T59" s="65">
        <v>2.8720269999999999E-2</v>
      </c>
      <c r="U59" s="65">
        <v>9.7993570000000002E-2</v>
      </c>
      <c r="V59" s="59" t="s">
        <v>39</v>
      </c>
      <c r="W59" s="60" t="s">
        <v>101</v>
      </c>
      <c r="X59" s="59">
        <v>5</v>
      </c>
      <c r="Y59" s="59" t="s">
        <v>118</v>
      </c>
      <c r="Z59" s="64">
        <v>140</v>
      </c>
    </row>
    <row r="60" spans="2:26" ht="15" customHeight="1">
      <c r="B60" s="59" t="s">
        <v>119</v>
      </c>
      <c r="C60" s="59">
        <v>3</v>
      </c>
      <c r="D60" s="59">
        <v>155</v>
      </c>
      <c r="E60" s="59">
        <v>106</v>
      </c>
      <c r="F60" s="59">
        <v>86</v>
      </c>
      <c r="G60" s="59">
        <v>39</v>
      </c>
      <c r="H60" s="59" t="s">
        <v>34</v>
      </c>
      <c r="I60" s="59" t="s">
        <v>35</v>
      </c>
      <c r="J60" s="60" t="s">
        <v>100</v>
      </c>
      <c r="K60" s="59" t="s">
        <v>37</v>
      </c>
      <c r="L60" s="59">
        <v>39648</v>
      </c>
      <c r="M60" s="61">
        <v>0.45576080000000002</v>
      </c>
      <c r="N60" s="60" t="s">
        <v>101</v>
      </c>
      <c r="O60" s="62">
        <v>20.13086138509825</v>
      </c>
      <c r="P60" s="63">
        <v>2.7203249587020153</v>
      </c>
      <c r="Q60" s="59">
        <v>1.6493407648821439</v>
      </c>
      <c r="R60" s="59" t="s">
        <v>39</v>
      </c>
      <c r="S60" s="64">
        <v>5</v>
      </c>
      <c r="T60" s="65">
        <v>7.0682189999999997E-3</v>
      </c>
      <c r="U60" s="65">
        <v>2.4116760000000001E-2</v>
      </c>
      <c r="V60" s="59" t="s">
        <v>39</v>
      </c>
      <c r="W60" s="60" t="s">
        <v>101</v>
      </c>
      <c r="X60" s="59">
        <v>5</v>
      </c>
      <c r="Y60" s="59" t="s">
        <v>120</v>
      </c>
      <c r="Z60" s="64">
        <v>545</v>
      </c>
    </row>
    <row r="61" spans="2:26" ht="15" customHeight="1">
      <c r="B61" s="59" t="s">
        <v>121</v>
      </c>
      <c r="C61" s="59">
        <v>3</v>
      </c>
      <c r="D61" s="59">
        <v>167</v>
      </c>
      <c r="E61" s="59">
        <v>87</v>
      </c>
      <c r="F61" s="59">
        <v>62</v>
      </c>
      <c r="G61" s="59">
        <v>30</v>
      </c>
      <c r="H61" s="59" t="s">
        <v>42</v>
      </c>
      <c r="I61" s="59" t="s">
        <v>35</v>
      </c>
      <c r="J61" s="60" t="s">
        <v>122</v>
      </c>
      <c r="K61" s="59" t="s">
        <v>37</v>
      </c>
      <c r="L61" s="59">
        <v>24157</v>
      </c>
      <c r="M61" s="61">
        <v>0.21567049999999999</v>
      </c>
      <c r="N61" s="60" t="s">
        <v>101</v>
      </c>
      <c r="O61" s="62">
        <v>14.680073880693982</v>
      </c>
      <c r="P61" s="63">
        <v>2.4485524632965521</v>
      </c>
      <c r="Q61" s="59">
        <v>1.5647851172913654</v>
      </c>
      <c r="R61" s="59" t="s">
        <v>39</v>
      </c>
      <c r="S61" s="64">
        <v>1</v>
      </c>
      <c r="T61" s="65">
        <v>3.314923E-3</v>
      </c>
      <c r="U61" s="65">
        <v>1.1310519999999999E-2</v>
      </c>
      <c r="V61" s="59" t="s">
        <v>39</v>
      </c>
      <c r="W61" s="60" t="s">
        <v>101</v>
      </c>
      <c r="X61" s="59">
        <v>5</v>
      </c>
      <c r="Y61" s="59" t="s">
        <v>123</v>
      </c>
      <c r="Z61" s="64">
        <v>931</v>
      </c>
    </row>
    <row r="62" spans="2:26" ht="15" customHeight="1">
      <c r="B62" s="59" t="s">
        <v>124</v>
      </c>
      <c r="C62" s="59">
        <v>2</v>
      </c>
      <c r="D62" s="59">
        <v>139</v>
      </c>
      <c r="E62" s="59">
        <v>107</v>
      </c>
      <c r="F62" s="59">
        <v>48</v>
      </c>
      <c r="G62" s="59">
        <v>95</v>
      </c>
      <c r="H62" s="59" t="s">
        <v>42</v>
      </c>
      <c r="I62" s="59" t="s">
        <v>35</v>
      </c>
      <c r="J62" s="60" t="s">
        <v>100</v>
      </c>
      <c r="K62" s="59" t="s">
        <v>37</v>
      </c>
      <c r="L62" s="59">
        <v>95280</v>
      </c>
      <c r="M62" s="61">
        <v>0.90968139999999997</v>
      </c>
      <c r="N62" s="60" t="s">
        <v>101</v>
      </c>
      <c r="O62" s="62">
        <v>15.863453595023529</v>
      </c>
      <c r="P62" s="63">
        <v>2.5126533738715358</v>
      </c>
      <c r="Q62" s="59">
        <v>1.5851351279533035</v>
      </c>
      <c r="R62" s="59" t="s">
        <v>39</v>
      </c>
      <c r="S62" s="64">
        <v>8</v>
      </c>
      <c r="T62" s="65">
        <v>1.4075829999999999E-2</v>
      </c>
      <c r="U62" s="65">
        <v>4.8026739999999998E-2</v>
      </c>
      <c r="V62" s="59" t="s">
        <v>39</v>
      </c>
      <c r="W62" s="60" t="s">
        <v>101</v>
      </c>
      <c r="X62" s="59">
        <v>5</v>
      </c>
      <c r="Y62" s="59" t="s">
        <v>125</v>
      </c>
      <c r="Z62" s="64">
        <v>674</v>
      </c>
    </row>
    <row r="63" spans="2:26" ht="15" customHeight="1">
      <c r="B63" s="59" t="s">
        <v>126</v>
      </c>
      <c r="C63" s="59">
        <v>1</v>
      </c>
      <c r="D63" s="59">
        <v>184</v>
      </c>
      <c r="E63" s="59">
        <v>103</v>
      </c>
      <c r="F63" s="59">
        <v>62</v>
      </c>
      <c r="G63" s="59">
        <v>40</v>
      </c>
      <c r="H63" s="59" t="s">
        <v>34</v>
      </c>
      <c r="I63" s="59" t="s">
        <v>35</v>
      </c>
      <c r="J63" s="60" t="s">
        <v>100</v>
      </c>
      <c r="K63" s="59" t="s">
        <v>37</v>
      </c>
      <c r="L63" s="59">
        <v>85313</v>
      </c>
      <c r="M63" s="61">
        <v>0.4103754</v>
      </c>
      <c r="N63" s="60" t="s">
        <v>101</v>
      </c>
      <c r="O63" s="62">
        <v>15.050980894825013</v>
      </c>
      <c r="P63" s="63">
        <v>2.469002908251456</v>
      </c>
      <c r="Q63" s="59">
        <v>1.571306115386641</v>
      </c>
      <c r="R63" s="59" t="s">
        <v>39</v>
      </c>
      <c r="S63" s="64">
        <v>9</v>
      </c>
      <c r="T63" s="65">
        <v>6.3646950000000001E-3</v>
      </c>
      <c r="U63" s="65">
        <v>2.1716340000000001E-2</v>
      </c>
      <c r="V63" s="59" t="s">
        <v>39</v>
      </c>
      <c r="W63" s="60" t="s">
        <v>101</v>
      </c>
      <c r="X63" s="59">
        <v>5</v>
      </c>
      <c r="Y63" s="59" t="s">
        <v>127</v>
      </c>
      <c r="Z63" s="64">
        <v>274</v>
      </c>
    </row>
    <row r="64" spans="2:26" ht="15" customHeight="1">
      <c r="B64" s="59" t="s">
        <v>128</v>
      </c>
      <c r="C64" s="59">
        <v>1</v>
      </c>
      <c r="D64" s="59">
        <v>142</v>
      </c>
      <c r="E64" s="59">
        <v>91</v>
      </c>
      <c r="F64" s="59">
        <v>47</v>
      </c>
      <c r="G64" s="59">
        <v>13</v>
      </c>
      <c r="H64" s="59" t="s">
        <v>34</v>
      </c>
      <c r="I64" s="59" t="s">
        <v>35</v>
      </c>
      <c r="J64" s="60" t="s">
        <v>100</v>
      </c>
      <c r="K64" s="59" t="s">
        <v>37</v>
      </c>
      <c r="L64" s="59">
        <v>26157</v>
      </c>
      <c r="M64" s="61">
        <v>0.62847419999999998</v>
      </c>
      <c r="N64" s="60" t="s">
        <v>101</v>
      </c>
      <c r="O64" s="62">
        <v>11.421237846997009</v>
      </c>
      <c r="P64" s="63">
        <v>2.2520138576708617</v>
      </c>
      <c r="Q64" s="59">
        <v>1.5006711357492226</v>
      </c>
      <c r="R64" s="59" t="s">
        <v>39</v>
      </c>
      <c r="S64" s="64">
        <v>9</v>
      </c>
      <c r="T64" s="65">
        <v>9.721515E-3</v>
      </c>
      <c r="U64" s="65">
        <v>3.3169810000000001E-2</v>
      </c>
      <c r="V64" s="59" t="s">
        <v>39</v>
      </c>
      <c r="W64" s="60" t="s">
        <v>101</v>
      </c>
      <c r="X64" s="59">
        <v>5</v>
      </c>
      <c r="Y64" s="59" t="s">
        <v>129</v>
      </c>
      <c r="Z64" s="64">
        <v>491</v>
      </c>
    </row>
    <row r="65" spans="2:26" ht="15" customHeight="1">
      <c r="B65" s="59" t="s">
        <v>130</v>
      </c>
      <c r="C65" s="59">
        <v>2</v>
      </c>
      <c r="D65" s="59">
        <v>127</v>
      </c>
      <c r="E65" s="59">
        <v>96</v>
      </c>
      <c r="F65" s="59">
        <v>89</v>
      </c>
      <c r="G65" s="59">
        <v>97</v>
      </c>
      <c r="H65" s="59" t="s">
        <v>42</v>
      </c>
      <c r="I65" s="59" t="s">
        <v>35</v>
      </c>
      <c r="J65" s="60" t="s">
        <v>100</v>
      </c>
      <c r="K65" s="59" t="s">
        <v>37</v>
      </c>
      <c r="L65" s="59">
        <v>86414</v>
      </c>
      <c r="M65" s="61">
        <v>8.2271319999999995E-2</v>
      </c>
      <c r="N65" s="60" t="s">
        <v>101</v>
      </c>
      <c r="O65" s="62">
        <v>14.369101095302357</v>
      </c>
      <c r="P65" s="63">
        <v>2.4311394282285437</v>
      </c>
      <c r="Q65" s="59">
        <v>1.5592111557542627</v>
      </c>
      <c r="R65" s="59" t="s">
        <v>39</v>
      </c>
      <c r="S65" s="64">
        <v>5</v>
      </c>
      <c r="T65" s="65">
        <v>1.269004E-3</v>
      </c>
      <c r="U65" s="65">
        <v>4.3298420000000004E-3</v>
      </c>
      <c r="V65" s="59" t="s">
        <v>39</v>
      </c>
      <c r="W65" s="60" t="s">
        <v>101</v>
      </c>
      <c r="X65" s="59">
        <v>5</v>
      </c>
      <c r="Y65" s="59" t="s">
        <v>131</v>
      </c>
      <c r="Z65" s="64">
        <v>213</v>
      </c>
    </row>
    <row r="66" spans="2:26" ht="15" customHeight="1">
      <c r="B66" s="59" t="s">
        <v>132</v>
      </c>
      <c r="C66" s="59">
        <v>3</v>
      </c>
      <c r="D66" s="59">
        <v>154</v>
      </c>
      <c r="E66" s="59">
        <v>102</v>
      </c>
      <c r="F66" s="59">
        <v>76</v>
      </c>
      <c r="G66" s="59">
        <v>37</v>
      </c>
      <c r="H66" s="59" t="s">
        <v>42</v>
      </c>
      <c r="I66" s="59" t="s">
        <v>35</v>
      </c>
      <c r="J66" s="60" t="s">
        <v>100</v>
      </c>
      <c r="K66" s="59" t="s">
        <v>37</v>
      </c>
      <c r="L66" s="59">
        <v>14871</v>
      </c>
      <c r="M66" s="61">
        <v>0.41948550000000001</v>
      </c>
      <c r="N66" s="60" t="s">
        <v>101</v>
      </c>
      <c r="O66" s="62">
        <v>15.067162502833975</v>
      </c>
      <c r="P66" s="63">
        <v>2.4698874160048789</v>
      </c>
      <c r="Q66" s="59">
        <v>1.5715875464016884</v>
      </c>
      <c r="R66" s="59" t="s">
        <v>39</v>
      </c>
      <c r="S66" s="64">
        <v>1</v>
      </c>
      <c r="T66" s="65">
        <v>6.5058160000000002E-3</v>
      </c>
      <c r="U66" s="65">
        <v>2.219784E-2</v>
      </c>
      <c r="V66" s="59" t="s">
        <v>39</v>
      </c>
      <c r="W66" s="60" t="s">
        <v>101</v>
      </c>
      <c r="X66" s="59">
        <v>5</v>
      </c>
      <c r="Y66" s="59" t="s">
        <v>133</v>
      </c>
      <c r="Z66" s="64">
        <v>800</v>
      </c>
    </row>
    <row r="67" spans="2:26" ht="15" customHeight="1">
      <c r="B67" s="59" t="s">
        <v>134</v>
      </c>
      <c r="C67" s="59">
        <v>1</v>
      </c>
      <c r="D67" s="59">
        <v>166</v>
      </c>
      <c r="E67" s="59">
        <v>88</v>
      </c>
      <c r="F67" s="59">
        <v>30</v>
      </c>
      <c r="G67" s="59">
        <v>32</v>
      </c>
      <c r="H67" s="59" t="s">
        <v>34</v>
      </c>
      <c r="I67" s="59" t="s">
        <v>35</v>
      </c>
      <c r="J67" s="60" t="s">
        <v>100</v>
      </c>
      <c r="K67" s="59" t="s">
        <v>37</v>
      </c>
      <c r="L67" s="59">
        <v>92367</v>
      </c>
      <c r="M67" s="61">
        <v>0.85497959999999995</v>
      </c>
      <c r="N67" s="60" t="s">
        <v>101</v>
      </c>
      <c r="O67" s="62">
        <v>12.779630669322909</v>
      </c>
      <c r="P67" s="63">
        <v>2.3379726925284592</v>
      </c>
      <c r="Q67" s="59">
        <v>1.5290430643145598</v>
      </c>
      <c r="R67" s="59" t="s">
        <v>39</v>
      </c>
      <c r="S67" s="64">
        <v>5</v>
      </c>
      <c r="T67" s="65">
        <v>1.323653E-2</v>
      </c>
      <c r="U67" s="65">
        <v>4.5163050000000003E-2</v>
      </c>
      <c r="V67" s="59" t="s">
        <v>39</v>
      </c>
      <c r="W67" s="60" t="s">
        <v>101</v>
      </c>
      <c r="X67" s="59">
        <v>5</v>
      </c>
      <c r="Y67" s="59" t="s">
        <v>135</v>
      </c>
      <c r="Z67" s="64">
        <v>316</v>
      </c>
    </row>
    <row r="68" spans="2:26" ht="15" customHeight="1">
      <c r="B68" s="59" t="s">
        <v>136</v>
      </c>
      <c r="C68" s="59">
        <v>3</v>
      </c>
      <c r="D68" s="59">
        <v>122</v>
      </c>
      <c r="E68" s="59">
        <v>105</v>
      </c>
      <c r="F68" s="59">
        <v>58</v>
      </c>
      <c r="G68" s="59">
        <v>78</v>
      </c>
      <c r="H68" s="59" t="s">
        <v>34</v>
      </c>
      <c r="I68" s="59" t="s">
        <v>35</v>
      </c>
      <c r="J68" s="60" t="s">
        <v>100</v>
      </c>
      <c r="K68" s="59" t="s">
        <v>37</v>
      </c>
      <c r="L68" s="59">
        <v>86566</v>
      </c>
      <c r="M68" s="61">
        <v>0.361147</v>
      </c>
      <c r="N68" s="60" t="s">
        <v>101</v>
      </c>
      <c r="O68" s="62">
        <v>14.962102073195993</v>
      </c>
      <c r="P68" s="63">
        <v>2.4641333376910901</v>
      </c>
      <c r="Q68" s="59">
        <v>1.569755821040677</v>
      </c>
      <c r="R68" s="59" t="s">
        <v>39</v>
      </c>
      <c r="S68" s="64">
        <v>7</v>
      </c>
      <c r="T68" s="65">
        <v>5.6062560000000004E-3</v>
      </c>
      <c r="U68" s="65">
        <v>1.9128550000000001E-2</v>
      </c>
      <c r="V68" s="59" t="s">
        <v>39</v>
      </c>
      <c r="W68" s="60" t="s">
        <v>101</v>
      </c>
      <c r="X68" s="59">
        <v>5</v>
      </c>
      <c r="Y68" s="59" t="s">
        <v>137</v>
      </c>
      <c r="Z68" s="64">
        <v>935</v>
      </c>
    </row>
    <row r="69" spans="2:26" ht="15" customHeight="1">
      <c r="B69" s="59" t="s">
        <v>138</v>
      </c>
      <c r="C69" s="59">
        <v>2</v>
      </c>
      <c r="D69" s="59">
        <v>102</v>
      </c>
      <c r="E69" s="59">
        <v>145</v>
      </c>
      <c r="F69" s="59">
        <v>89</v>
      </c>
      <c r="G69" s="59">
        <v>24</v>
      </c>
      <c r="H69" s="59" t="s">
        <v>42</v>
      </c>
      <c r="I69" s="59" t="s">
        <v>35</v>
      </c>
      <c r="J69" s="60" t="s">
        <v>100</v>
      </c>
      <c r="K69" s="59" t="s">
        <v>37</v>
      </c>
      <c r="L69" s="59">
        <v>86077</v>
      </c>
      <c r="M69" s="61">
        <v>0.18143049999999999</v>
      </c>
      <c r="N69" s="60" t="s">
        <v>101</v>
      </c>
      <c r="O69" s="62">
        <v>19.607377092896339</v>
      </c>
      <c r="P69" s="63">
        <v>2.6965377245933615</v>
      </c>
      <c r="Q69" s="59">
        <v>1.6421137976989784</v>
      </c>
      <c r="R69" s="59" t="s">
        <v>39</v>
      </c>
      <c r="S69" s="64">
        <v>1</v>
      </c>
      <c r="T69" s="65">
        <v>2.812241E-3</v>
      </c>
      <c r="U69" s="65">
        <v>9.5953640000000003E-3</v>
      </c>
      <c r="V69" s="59" t="s">
        <v>39</v>
      </c>
      <c r="W69" s="60" t="s">
        <v>101</v>
      </c>
      <c r="X69" s="59">
        <v>5</v>
      </c>
      <c r="Y69" s="59" t="s">
        <v>139</v>
      </c>
      <c r="Z69" s="64">
        <v>364</v>
      </c>
    </row>
    <row r="70" spans="2:26" ht="15" customHeight="1">
      <c r="B70" s="59" t="s">
        <v>140</v>
      </c>
      <c r="C70" s="59">
        <v>4</v>
      </c>
      <c r="D70" s="59">
        <v>106</v>
      </c>
      <c r="E70" s="59">
        <v>99</v>
      </c>
      <c r="F70" s="59">
        <v>82</v>
      </c>
      <c r="G70" s="59">
        <v>29</v>
      </c>
      <c r="H70" s="59" t="s">
        <v>42</v>
      </c>
      <c r="I70" s="59" t="s">
        <v>35</v>
      </c>
      <c r="J70" s="60" t="s">
        <v>100</v>
      </c>
      <c r="K70" s="59" t="s">
        <v>37</v>
      </c>
      <c r="L70" s="59">
        <v>22321</v>
      </c>
      <c r="M70" s="61">
        <v>0.18133050000000001</v>
      </c>
      <c r="N70" s="60" t="s">
        <v>101</v>
      </c>
      <c r="O70" s="62">
        <v>10.607159691108359</v>
      </c>
      <c r="P70" s="63">
        <v>2.1971837028478109</v>
      </c>
      <c r="Q70" s="59">
        <v>1.4822900198165712</v>
      </c>
      <c r="R70" s="59" t="s">
        <v>39</v>
      </c>
      <c r="S70" s="64">
        <v>1</v>
      </c>
      <c r="T70" s="65">
        <v>2.8122400000000001E-3</v>
      </c>
      <c r="U70" s="65">
        <v>9.5953630000000008E-3</v>
      </c>
      <c r="V70" s="59" t="s">
        <v>39</v>
      </c>
      <c r="W70" s="60" t="s">
        <v>101</v>
      </c>
      <c r="X70" s="59">
        <v>5</v>
      </c>
      <c r="Y70" s="59" t="s">
        <v>141</v>
      </c>
      <c r="Z70" s="64">
        <v>238</v>
      </c>
    </row>
    <row r="71" spans="2:26" ht="15" customHeight="1">
      <c r="B71" s="59" t="s">
        <v>142</v>
      </c>
      <c r="C71" s="59">
        <v>1</v>
      </c>
      <c r="D71" s="59">
        <v>190</v>
      </c>
      <c r="E71" s="59">
        <v>111</v>
      </c>
      <c r="F71" s="59">
        <v>16</v>
      </c>
      <c r="G71" s="59">
        <v>13</v>
      </c>
      <c r="H71" s="59" t="s">
        <v>34</v>
      </c>
      <c r="I71" s="59" t="s">
        <v>35</v>
      </c>
      <c r="J71" s="60" t="s">
        <v>100</v>
      </c>
      <c r="K71" s="59" t="s">
        <v>37</v>
      </c>
      <c r="L71" s="59">
        <v>71708</v>
      </c>
      <c r="M71" s="61">
        <v>0.18163299999999999</v>
      </c>
      <c r="N71" s="60" t="s">
        <v>101</v>
      </c>
      <c r="O71" s="62">
        <v>18.60781723246291</v>
      </c>
      <c r="P71" s="63">
        <v>2.6499141888654711</v>
      </c>
      <c r="Q71" s="59">
        <v>1.627855702716144</v>
      </c>
      <c r="R71" s="59" t="s">
        <v>39</v>
      </c>
      <c r="S71" s="64">
        <v>5</v>
      </c>
      <c r="T71" s="65">
        <v>2.812593E-3</v>
      </c>
      <c r="U71" s="65">
        <v>9.5965689999999992E-3</v>
      </c>
      <c r="V71" s="59" t="s">
        <v>39</v>
      </c>
      <c r="W71" s="60" t="s">
        <v>101</v>
      </c>
      <c r="X71" s="59">
        <v>5</v>
      </c>
      <c r="Y71" s="59" t="s">
        <v>143</v>
      </c>
      <c r="Z71" s="64">
        <v>887</v>
      </c>
    </row>
    <row r="72" spans="2:26" ht="15" customHeight="1">
      <c r="B72" s="59" t="s">
        <v>144</v>
      </c>
      <c r="C72" s="59">
        <v>4</v>
      </c>
      <c r="D72" s="59">
        <v>191</v>
      </c>
      <c r="E72" s="59">
        <v>133</v>
      </c>
      <c r="F72" s="59">
        <v>37</v>
      </c>
      <c r="G72" s="59">
        <v>81</v>
      </c>
      <c r="H72" s="59" t="s">
        <v>34</v>
      </c>
      <c r="I72" s="59" t="s">
        <v>35</v>
      </c>
      <c r="J72" s="60" t="s">
        <v>145</v>
      </c>
      <c r="K72" s="59" t="s">
        <v>37</v>
      </c>
      <c r="L72" s="59">
        <v>39257</v>
      </c>
      <c r="M72" s="61">
        <v>0.78994350000000002</v>
      </c>
      <c r="N72" s="60" t="s">
        <v>146</v>
      </c>
      <c r="O72" s="62">
        <v>20.67873115743005</v>
      </c>
      <c r="P72" s="63">
        <v>2.7447826657716003</v>
      </c>
      <c r="Q72" s="59">
        <v>1.6567385628914419</v>
      </c>
      <c r="R72" s="59" t="s">
        <v>39</v>
      </c>
      <c r="S72" s="64">
        <v>1</v>
      </c>
      <c r="T72" s="65">
        <v>2.1649740000000001E-3</v>
      </c>
      <c r="U72" s="65">
        <v>7.3868930000000003E-3</v>
      </c>
      <c r="V72" s="59" t="s">
        <v>39</v>
      </c>
      <c r="W72" s="60" t="s">
        <v>146</v>
      </c>
      <c r="X72" s="59">
        <v>5</v>
      </c>
      <c r="Y72" s="59" t="s">
        <v>147</v>
      </c>
      <c r="Z72" s="64">
        <v>638</v>
      </c>
    </row>
    <row r="73" spans="2:26" ht="15" customHeight="1">
      <c r="B73" s="59" t="s">
        <v>148</v>
      </c>
      <c r="C73" s="59">
        <v>5</v>
      </c>
      <c r="D73" s="59">
        <v>186</v>
      </c>
      <c r="E73" s="59">
        <v>89</v>
      </c>
      <c r="F73" s="59">
        <v>50</v>
      </c>
      <c r="G73" s="59">
        <v>34</v>
      </c>
      <c r="H73" s="59" t="s">
        <v>42</v>
      </c>
      <c r="I73" s="59" t="s">
        <v>35</v>
      </c>
      <c r="J73" s="60" t="s">
        <v>100</v>
      </c>
      <c r="K73" s="59" t="s">
        <v>37</v>
      </c>
      <c r="L73" s="59">
        <v>76072</v>
      </c>
      <c r="M73" s="61">
        <v>2.208386</v>
      </c>
      <c r="N73" s="60" t="s">
        <v>101</v>
      </c>
      <c r="O73" s="62">
        <v>19.694449928638335</v>
      </c>
      <c r="P73" s="63">
        <v>2.7005234434911247</v>
      </c>
      <c r="Q73" s="59">
        <v>1.6433269435785214</v>
      </c>
      <c r="R73" s="59" t="s">
        <v>39</v>
      </c>
      <c r="S73" s="64">
        <v>7</v>
      </c>
      <c r="T73" s="65">
        <v>3.4173370000000002E-2</v>
      </c>
      <c r="U73" s="65">
        <v>0.1165996</v>
      </c>
      <c r="V73" s="59" t="s">
        <v>39</v>
      </c>
      <c r="W73" s="60" t="s">
        <v>101</v>
      </c>
      <c r="X73" s="59">
        <v>5</v>
      </c>
      <c r="Y73" s="59" t="s">
        <v>149</v>
      </c>
      <c r="Z73" s="64">
        <v>390</v>
      </c>
    </row>
    <row r="74" spans="2:26" ht="15" customHeight="1">
      <c r="B74" s="59" t="s">
        <v>150</v>
      </c>
      <c r="C74" s="59">
        <v>2</v>
      </c>
      <c r="D74" s="59">
        <v>119</v>
      </c>
      <c r="E74" s="59">
        <v>97</v>
      </c>
      <c r="F74" s="59">
        <v>89</v>
      </c>
      <c r="G74" s="59">
        <v>42</v>
      </c>
      <c r="H74" s="59" t="s">
        <v>42</v>
      </c>
      <c r="I74" s="59" t="s">
        <v>35</v>
      </c>
      <c r="J74" s="60" t="s">
        <v>100</v>
      </c>
      <c r="K74" s="59" t="s">
        <v>37</v>
      </c>
      <c r="L74" s="59">
        <v>25200</v>
      </c>
      <c r="M74" s="61">
        <v>2.741241</v>
      </c>
      <c r="N74" s="60" t="s">
        <v>101</v>
      </c>
      <c r="O74" s="62">
        <v>23.396910351048088</v>
      </c>
      <c r="P74" s="63">
        <v>2.8601326144779993</v>
      </c>
      <c r="Q74" s="59">
        <v>1.6911926603666418</v>
      </c>
      <c r="R74" s="59" t="s">
        <v>39</v>
      </c>
      <c r="S74" s="64">
        <v>2</v>
      </c>
      <c r="T74" s="65">
        <v>4.2552100000000002E-2</v>
      </c>
      <c r="U74" s="65">
        <v>0.14518780000000001</v>
      </c>
      <c r="V74" s="59" t="s">
        <v>39</v>
      </c>
      <c r="W74" s="60" t="s">
        <v>101</v>
      </c>
      <c r="X74" s="59">
        <v>5</v>
      </c>
      <c r="Y74" s="59" t="s">
        <v>151</v>
      </c>
      <c r="Z74" s="64">
        <v>610</v>
      </c>
    </row>
    <row r="75" spans="2:26" ht="15" customHeight="1">
      <c r="B75" s="59" t="s">
        <v>152</v>
      </c>
      <c r="C75" s="59">
        <v>5</v>
      </c>
      <c r="D75" s="59">
        <v>123</v>
      </c>
      <c r="E75" s="59">
        <v>95</v>
      </c>
      <c r="F75" s="59">
        <v>64</v>
      </c>
      <c r="G75" s="59">
        <v>74</v>
      </c>
      <c r="H75" s="59" t="s">
        <v>34</v>
      </c>
      <c r="I75" s="59" t="s">
        <v>35</v>
      </c>
      <c r="J75" s="60" t="s">
        <v>91</v>
      </c>
      <c r="K75" s="59" t="s">
        <v>37</v>
      </c>
      <c r="L75" s="59">
        <v>84284</v>
      </c>
      <c r="M75" s="61">
        <v>0.12667510000000001</v>
      </c>
      <c r="N75" s="60" t="s">
        <v>153</v>
      </c>
      <c r="O75" s="62">
        <v>15.482589556014362</v>
      </c>
      <c r="P75" s="63">
        <v>2.4923815837972518</v>
      </c>
      <c r="Q75" s="59">
        <v>1.578727837151563</v>
      </c>
      <c r="R75" s="59" t="s">
        <v>39</v>
      </c>
      <c r="S75" s="64">
        <v>2</v>
      </c>
      <c r="T75" s="65">
        <v>6.7746389999999998E-4</v>
      </c>
      <c r="U75" s="65">
        <v>2.311507E-3</v>
      </c>
      <c r="V75" s="59" t="s">
        <v>39</v>
      </c>
      <c r="W75" s="60" t="s">
        <v>153</v>
      </c>
      <c r="X75" s="59">
        <v>5</v>
      </c>
      <c r="Y75" s="59" t="s">
        <v>154</v>
      </c>
      <c r="Z75" s="64">
        <v>846</v>
      </c>
    </row>
    <row r="76" spans="2:26" ht="15" customHeight="1">
      <c r="B76" s="59" t="s">
        <v>155</v>
      </c>
      <c r="C76" s="59">
        <v>1</v>
      </c>
      <c r="D76" s="59">
        <v>113</v>
      </c>
      <c r="E76" s="59">
        <v>881</v>
      </c>
      <c r="F76" s="59">
        <v>65</v>
      </c>
      <c r="G76" s="59">
        <v>84</v>
      </c>
      <c r="H76" s="59" t="s">
        <v>34</v>
      </c>
      <c r="I76" s="59" t="s">
        <v>35</v>
      </c>
      <c r="J76" s="60" t="s">
        <v>156</v>
      </c>
      <c r="K76" s="59" t="s">
        <v>37</v>
      </c>
      <c r="L76" s="59">
        <v>60719</v>
      </c>
      <c r="M76" s="61">
        <v>0.29477310000000001</v>
      </c>
      <c r="N76" s="60" t="s">
        <v>156</v>
      </c>
      <c r="O76" s="62">
        <v>11.837703205998922</v>
      </c>
      <c r="P76" s="63">
        <v>2.2790602984791675</v>
      </c>
      <c r="Q76" s="59">
        <v>1.5096556887181818</v>
      </c>
      <c r="R76" s="59" t="s">
        <v>39</v>
      </c>
      <c r="S76" s="64">
        <v>2</v>
      </c>
      <c r="T76" s="65">
        <v>1.0014459999999999E-2</v>
      </c>
      <c r="U76" s="65">
        <v>3.4169329999999998E-2</v>
      </c>
      <c r="V76" s="59" t="s">
        <v>39</v>
      </c>
      <c r="W76" s="60" t="s">
        <v>156</v>
      </c>
      <c r="X76" s="59">
        <v>5</v>
      </c>
      <c r="Y76" s="59" t="s">
        <v>157</v>
      </c>
      <c r="Z76" s="64">
        <v>891</v>
      </c>
    </row>
    <row r="77" spans="2:26" ht="15" customHeight="1">
      <c r="B77" s="59" t="s">
        <v>158</v>
      </c>
      <c r="C77" s="59">
        <v>2</v>
      </c>
      <c r="D77" s="59">
        <v>101</v>
      </c>
      <c r="E77" s="59">
        <v>141</v>
      </c>
      <c r="F77" s="59">
        <v>89</v>
      </c>
      <c r="G77" s="59">
        <v>30</v>
      </c>
      <c r="H77" s="59" t="s">
        <v>42</v>
      </c>
      <c r="I77" s="59" t="s">
        <v>35</v>
      </c>
      <c r="J77" s="60" t="s">
        <v>159</v>
      </c>
      <c r="K77" s="59" t="s">
        <v>37</v>
      </c>
      <c r="L77" s="59">
        <v>28914</v>
      </c>
      <c r="M77" s="61">
        <v>0.59175230000000001</v>
      </c>
      <c r="N77" s="60" t="s">
        <v>160</v>
      </c>
      <c r="O77" s="62">
        <v>20.361006679253052</v>
      </c>
      <c r="P77" s="63">
        <v>2.730652372159291</v>
      </c>
      <c r="Q77" s="59">
        <v>1.6524685691895296</v>
      </c>
      <c r="R77" s="59" t="s">
        <v>39</v>
      </c>
      <c r="S77" s="64">
        <v>7</v>
      </c>
      <c r="T77" s="65">
        <v>3.8727350000000001E-2</v>
      </c>
      <c r="U77" s="65">
        <v>0.1321377</v>
      </c>
      <c r="V77" s="59" t="s">
        <v>39</v>
      </c>
      <c r="W77" s="60" t="s">
        <v>160</v>
      </c>
      <c r="X77" s="59">
        <v>5</v>
      </c>
      <c r="Y77" s="59" t="s">
        <v>161</v>
      </c>
      <c r="Z77" s="64">
        <v>287</v>
      </c>
    </row>
    <row r="78" spans="2:26" ht="15" customHeight="1">
      <c r="B78" s="59" t="s">
        <v>162</v>
      </c>
      <c r="C78" s="59">
        <v>1</v>
      </c>
      <c r="D78" s="59">
        <v>126</v>
      </c>
      <c r="E78" s="59">
        <v>132</v>
      </c>
      <c r="F78" s="59">
        <v>67</v>
      </c>
      <c r="G78" s="59">
        <v>53</v>
      </c>
      <c r="H78" s="59" t="s">
        <v>42</v>
      </c>
      <c r="I78" s="59" t="s">
        <v>35</v>
      </c>
      <c r="J78" s="60" t="s">
        <v>163</v>
      </c>
      <c r="K78" s="59" t="s">
        <v>37</v>
      </c>
      <c r="L78" s="59">
        <v>27662</v>
      </c>
      <c r="M78" s="61">
        <v>1.366787</v>
      </c>
      <c r="N78" s="60" t="s">
        <v>160</v>
      </c>
      <c r="O78" s="62">
        <v>18.535883659819024</v>
      </c>
      <c r="P78" s="63">
        <v>2.6464951249025899</v>
      </c>
      <c r="Q78" s="59">
        <v>1.6268051895978786</v>
      </c>
      <c r="R78" s="59" t="s">
        <v>39</v>
      </c>
      <c r="S78" s="64">
        <v>2</v>
      </c>
      <c r="T78" s="65">
        <v>6.8087789999999995E-2</v>
      </c>
      <c r="U78" s="65">
        <v>0.23231550000000001</v>
      </c>
      <c r="V78" s="59" t="s">
        <v>39</v>
      </c>
      <c r="W78" s="60" t="s">
        <v>160</v>
      </c>
      <c r="X78" s="59">
        <v>5</v>
      </c>
      <c r="Y78" s="59" t="s">
        <v>164</v>
      </c>
      <c r="Z78" s="64">
        <v>884</v>
      </c>
    </row>
    <row r="79" spans="2:26" ht="15" customHeight="1">
      <c r="B79" s="59" t="s">
        <v>165</v>
      </c>
      <c r="C79" s="59">
        <v>1</v>
      </c>
      <c r="D79" s="59">
        <v>160</v>
      </c>
      <c r="E79" s="59">
        <v>113</v>
      </c>
      <c r="F79" s="59">
        <v>85</v>
      </c>
      <c r="G79" s="59">
        <v>47</v>
      </c>
      <c r="H79" s="59" t="s">
        <v>34</v>
      </c>
      <c r="I79" s="59" t="s">
        <v>35</v>
      </c>
      <c r="J79" s="60" t="s">
        <v>163</v>
      </c>
      <c r="K79" s="59" t="s">
        <v>37</v>
      </c>
      <c r="L79" s="59">
        <v>58147</v>
      </c>
      <c r="M79" s="61">
        <v>22.463239999999999</v>
      </c>
      <c r="N79" s="60" t="s">
        <v>166</v>
      </c>
      <c r="O79" s="62">
        <v>46.202780062073529</v>
      </c>
      <c r="P79" s="63">
        <v>3.588305158252969</v>
      </c>
      <c r="Q79" s="59">
        <v>1.8942822277192406</v>
      </c>
      <c r="R79" s="59" t="s">
        <v>39</v>
      </c>
      <c r="S79" s="64">
        <v>4</v>
      </c>
      <c r="T79" s="65">
        <v>1.320812E-2</v>
      </c>
      <c r="U79" s="65">
        <v>4.5066090000000003E-2</v>
      </c>
      <c r="V79" s="59" t="s">
        <v>39</v>
      </c>
      <c r="W79" s="60" t="s">
        <v>166</v>
      </c>
      <c r="X79" s="59">
        <v>5</v>
      </c>
      <c r="Y79" s="59" t="s">
        <v>167</v>
      </c>
      <c r="Z79" s="64">
        <v>274</v>
      </c>
    </row>
    <row r="80" spans="2:26" ht="15" customHeight="1">
      <c r="B80" s="59" t="s">
        <v>168</v>
      </c>
      <c r="C80" s="59">
        <v>4</v>
      </c>
      <c r="D80" s="59">
        <v>197</v>
      </c>
      <c r="E80" s="59">
        <v>177</v>
      </c>
      <c r="F80" s="59">
        <v>82</v>
      </c>
      <c r="G80" s="59">
        <v>67</v>
      </c>
      <c r="H80" s="59" t="s">
        <v>34</v>
      </c>
      <c r="I80" s="59" t="s">
        <v>35</v>
      </c>
      <c r="J80" s="60" t="s">
        <v>169</v>
      </c>
      <c r="K80" s="59" t="s">
        <v>37</v>
      </c>
      <c r="L80" s="59">
        <v>67011</v>
      </c>
      <c r="M80" s="61">
        <v>0.1063909</v>
      </c>
      <c r="N80" s="60" t="s">
        <v>170</v>
      </c>
      <c r="O80" s="62">
        <v>13.432567079387765</v>
      </c>
      <c r="P80" s="63">
        <v>2.3771303996852384</v>
      </c>
      <c r="Q80" s="59">
        <v>1.5417945387389458</v>
      </c>
      <c r="R80" s="59" t="s">
        <v>39</v>
      </c>
      <c r="S80" s="64">
        <v>7</v>
      </c>
      <c r="T80" s="65">
        <v>2.9888050000000002E-4</v>
      </c>
      <c r="U80" s="65">
        <v>1.0197800000000001E-3</v>
      </c>
      <c r="V80" s="59" t="s">
        <v>39</v>
      </c>
      <c r="W80" s="60" t="s">
        <v>170</v>
      </c>
      <c r="X80" s="59">
        <v>5</v>
      </c>
      <c r="Y80" s="59" t="s">
        <v>171</v>
      </c>
      <c r="Z80" s="64">
        <v>489</v>
      </c>
    </row>
    <row r="81" spans="2:26" ht="15" customHeight="1">
      <c r="B81" s="59" t="s">
        <v>172</v>
      </c>
      <c r="C81" s="59">
        <v>4</v>
      </c>
      <c r="D81" s="59">
        <v>120</v>
      </c>
      <c r="E81" s="59">
        <v>110</v>
      </c>
      <c r="F81" s="59">
        <v>26</v>
      </c>
      <c r="G81" s="59">
        <v>60</v>
      </c>
      <c r="H81" s="59" t="s">
        <v>42</v>
      </c>
      <c r="I81" s="59" t="s">
        <v>35</v>
      </c>
      <c r="J81" s="60" t="s">
        <v>173</v>
      </c>
      <c r="K81" s="59" t="s">
        <v>37</v>
      </c>
      <c r="L81" s="59">
        <v>67875</v>
      </c>
      <c r="M81" s="61">
        <v>0.1309806</v>
      </c>
      <c r="N81" s="60" t="s">
        <v>174</v>
      </c>
      <c r="O81" s="62">
        <v>18.492893020345033</v>
      </c>
      <c r="P81" s="63">
        <v>2.6444475183391578</v>
      </c>
      <c r="Q81" s="59">
        <v>1.6261757341502663</v>
      </c>
      <c r="R81" s="59" t="s">
        <v>39</v>
      </c>
      <c r="S81" s="64">
        <v>2</v>
      </c>
      <c r="T81" s="65">
        <v>2.0292589999999998E-3</v>
      </c>
      <c r="U81" s="65">
        <v>6.9238320000000004E-3</v>
      </c>
      <c r="V81" s="59" t="s">
        <v>39</v>
      </c>
      <c r="W81" s="60" t="s">
        <v>174</v>
      </c>
      <c r="X81" s="59">
        <v>5</v>
      </c>
      <c r="Y81" s="59" t="s">
        <v>175</v>
      </c>
      <c r="Z81" s="64">
        <v>519</v>
      </c>
    </row>
    <row r="82" spans="2:26" ht="15" customHeight="1">
      <c r="B82" s="59" t="s">
        <v>176</v>
      </c>
      <c r="C82" s="59">
        <v>2</v>
      </c>
      <c r="D82" s="59">
        <v>101</v>
      </c>
      <c r="E82" s="59">
        <v>112</v>
      </c>
      <c r="F82" s="59">
        <v>93</v>
      </c>
      <c r="G82" s="59">
        <v>66</v>
      </c>
      <c r="H82" s="59" t="s">
        <v>42</v>
      </c>
      <c r="I82" s="59" t="s">
        <v>35</v>
      </c>
      <c r="J82" s="60" t="s">
        <v>173</v>
      </c>
      <c r="K82" s="59" t="s">
        <v>37</v>
      </c>
      <c r="L82" s="59">
        <v>53827</v>
      </c>
      <c r="M82" s="61">
        <v>0.39102540000000002</v>
      </c>
      <c r="N82" s="60" t="s">
        <v>174</v>
      </c>
      <c r="O82" s="62">
        <v>12.016345637958121</v>
      </c>
      <c r="P82" s="63">
        <v>2.2904675181796508</v>
      </c>
      <c r="Q82" s="59">
        <v>1.5134290595134121</v>
      </c>
      <c r="R82" s="59" t="s">
        <v>39</v>
      </c>
      <c r="S82" s="64">
        <v>1</v>
      </c>
      <c r="T82" s="65">
        <v>6.0680049999999996E-3</v>
      </c>
      <c r="U82" s="65">
        <v>2.0704029999999998E-2</v>
      </c>
      <c r="V82" s="59" t="s">
        <v>39</v>
      </c>
      <c r="W82" s="60" t="s">
        <v>174</v>
      </c>
      <c r="X82" s="59">
        <v>5</v>
      </c>
      <c r="Y82" s="59" t="s">
        <v>177</v>
      </c>
      <c r="Z82" s="64">
        <v>965</v>
      </c>
    </row>
    <row r="83" spans="2:26" ht="15" customHeight="1">
      <c r="B83" s="59" t="s">
        <v>178</v>
      </c>
      <c r="C83" s="59">
        <v>3</v>
      </c>
      <c r="D83" s="59">
        <v>128</v>
      </c>
      <c r="E83" s="59">
        <v>258</v>
      </c>
      <c r="F83" s="59">
        <v>98</v>
      </c>
      <c r="G83" s="59">
        <v>99</v>
      </c>
      <c r="H83" s="59" t="s">
        <v>34</v>
      </c>
      <c r="I83" s="59" t="s">
        <v>35</v>
      </c>
      <c r="J83" s="60" t="s">
        <v>179</v>
      </c>
      <c r="K83" s="59" t="s">
        <v>37</v>
      </c>
      <c r="L83" s="59">
        <v>33489</v>
      </c>
      <c r="M83" s="61">
        <v>5.7626809999999997</v>
      </c>
      <c r="N83" s="60" t="s">
        <v>180</v>
      </c>
      <c r="O83" s="62">
        <v>20.16323947668829</v>
      </c>
      <c r="P83" s="63">
        <v>2.7217826169983144</v>
      </c>
      <c r="Q83" s="59">
        <v>1.649782596889152</v>
      </c>
      <c r="R83" s="59" t="s">
        <v>39</v>
      </c>
      <c r="S83" s="64">
        <v>4</v>
      </c>
      <c r="T83" s="65">
        <v>5.1109830000000002E-2</v>
      </c>
      <c r="U83" s="65">
        <v>0.17438670000000001</v>
      </c>
      <c r="V83" s="59" t="s">
        <v>39</v>
      </c>
      <c r="W83" s="60" t="s">
        <v>180</v>
      </c>
      <c r="X83" s="59">
        <v>5</v>
      </c>
      <c r="Y83" s="59" t="s">
        <v>181</v>
      </c>
      <c r="Z83" s="64">
        <v>332</v>
      </c>
    </row>
    <row r="84" spans="2:26" ht="15" customHeight="1">
      <c r="B84" s="59" t="s">
        <v>182</v>
      </c>
      <c r="C84" s="59">
        <v>2</v>
      </c>
      <c r="D84" s="59">
        <v>168</v>
      </c>
      <c r="E84" s="59">
        <v>90</v>
      </c>
      <c r="F84" s="59">
        <v>50</v>
      </c>
      <c r="G84" s="59">
        <v>69</v>
      </c>
      <c r="H84" s="59" t="s">
        <v>34</v>
      </c>
      <c r="I84" s="59" t="s">
        <v>35</v>
      </c>
      <c r="J84" s="60" t="s">
        <v>183</v>
      </c>
      <c r="K84" s="59" t="s">
        <v>37</v>
      </c>
      <c r="L84" s="59">
        <v>77595</v>
      </c>
      <c r="M84" s="61">
        <v>0.37891750000000002</v>
      </c>
      <c r="N84" s="60" t="s">
        <v>184</v>
      </c>
      <c r="O84" s="62">
        <v>19.994480250659915</v>
      </c>
      <c r="P84" s="63">
        <v>2.7141678785378405</v>
      </c>
      <c r="Q84" s="59">
        <v>1.6474731799145748</v>
      </c>
      <c r="R84" s="59" t="s">
        <v>39</v>
      </c>
      <c r="S84" s="64">
        <v>9</v>
      </c>
      <c r="T84" s="65">
        <v>1.469284E-3</v>
      </c>
      <c r="U84" s="65">
        <v>5.0131960000000001E-3</v>
      </c>
      <c r="V84" s="59" t="s">
        <v>39</v>
      </c>
      <c r="W84" s="60" t="s">
        <v>184</v>
      </c>
      <c r="X84" s="59">
        <v>5</v>
      </c>
      <c r="Y84" s="59" t="s">
        <v>185</v>
      </c>
      <c r="Z84" s="64">
        <v>532</v>
      </c>
    </row>
    <row r="85" spans="2:26" ht="15" customHeight="1">
      <c r="B85" s="59" t="s">
        <v>186</v>
      </c>
      <c r="C85" s="59">
        <v>2</v>
      </c>
      <c r="D85" s="59">
        <v>196</v>
      </c>
      <c r="E85" s="59">
        <v>147</v>
      </c>
      <c r="F85" s="59">
        <v>32</v>
      </c>
      <c r="G85" s="59">
        <v>43</v>
      </c>
      <c r="H85" s="59" t="s">
        <v>42</v>
      </c>
      <c r="I85" s="59" t="s">
        <v>35</v>
      </c>
      <c r="J85" s="60" t="s">
        <v>187</v>
      </c>
      <c r="K85" s="59" t="s">
        <v>37</v>
      </c>
      <c r="L85" s="59">
        <v>43118</v>
      </c>
      <c r="M85" s="61">
        <v>8.2231449999999998E-2</v>
      </c>
      <c r="N85" s="60" t="s">
        <v>166</v>
      </c>
      <c r="O85" s="62">
        <v>12.368991715727315</v>
      </c>
      <c r="P85" s="63">
        <v>2.3126581044145356</v>
      </c>
      <c r="Q85" s="59">
        <v>1.5207426160973248</v>
      </c>
      <c r="R85" s="59" t="s">
        <v>39</v>
      </c>
      <c r="S85" s="64">
        <v>4</v>
      </c>
      <c r="T85" s="65">
        <v>4.765098E-5</v>
      </c>
      <c r="U85" s="65">
        <v>1.6258519999999999E-4</v>
      </c>
      <c r="V85" s="59" t="s">
        <v>39</v>
      </c>
      <c r="W85" s="60" t="s">
        <v>166</v>
      </c>
      <c r="X85" s="59">
        <v>5</v>
      </c>
      <c r="Y85" s="59" t="s">
        <v>188</v>
      </c>
      <c r="Z85" s="64">
        <v>874</v>
      </c>
    </row>
    <row r="86" spans="2:26" ht="15" customHeight="1">
      <c r="B86" s="59" t="s">
        <v>189</v>
      </c>
      <c r="C86" s="59">
        <v>4</v>
      </c>
      <c r="D86" s="59">
        <v>103</v>
      </c>
      <c r="E86" s="59">
        <v>89</v>
      </c>
      <c r="F86" s="59">
        <v>61</v>
      </c>
      <c r="G86" s="59">
        <v>53</v>
      </c>
      <c r="H86" s="59" t="s">
        <v>42</v>
      </c>
      <c r="I86" s="59" t="s">
        <v>35</v>
      </c>
      <c r="J86" s="60" t="s">
        <v>190</v>
      </c>
      <c r="K86" s="59" t="s">
        <v>37</v>
      </c>
      <c r="L86" s="59">
        <v>64796</v>
      </c>
      <c r="M86" s="61">
        <v>1.038392</v>
      </c>
      <c r="N86" s="60" t="s">
        <v>191</v>
      </c>
      <c r="O86" s="62">
        <v>21.057407210877642</v>
      </c>
      <c r="P86" s="63">
        <v>2.7614358912845445</v>
      </c>
      <c r="Q86" s="59">
        <v>1.661756868884418</v>
      </c>
      <c r="R86" s="59" t="s">
        <v>39</v>
      </c>
      <c r="S86" s="64">
        <v>2</v>
      </c>
      <c r="T86" s="65">
        <v>3.7532500000000001E-3</v>
      </c>
      <c r="U86" s="65">
        <v>1.2806089999999999E-2</v>
      </c>
      <c r="V86" s="59" t="s">
        <v>39</v>
      </c>
      <c r="W86" s="60" t="s">
        <v>191</v>
      </c>
      <c r="X86" s="59">
        <v>5</v>
      </c>
      <c r="Y86" s="59" t="s">
        <v>192</v>
      </c>
      <c r="Z86" s="64">
        <v>508</v>
      </c>
    </row>
    <row r="87" spans="2:26" ht="15" customHeight="1">
      <c r="B87" s="59" t="s">
        <v>193</v>
      </c>
      <c r="C87" s="59">
        <v>3</v>
      </c>
      <c r="D87" s="59">
        <v>147</v>
      </c>
      <c r="E87" s="59">
        <v>131</v>
      </c>
      <c r="F87" s="59">
        <v>91</v>
      </c>
      <c r="G87" s="59">
        <v>81</v>
      </c>
      <c r="H87" s="59" t="s">
        <v>34</v>
      </c>
      <c r="I87" s="59" t="s">
        <v>35</v>
      </c>
      <c r="J87" s="60" t="s">
        <v>194</v>
      </c>
      <c r="K87" s="59" t="s">
        <v>37</v>
      </c>
      <c r="L87" s="59">
        <v>58925</v>
      </c>
      <c r="M87" s="61">
        <v>1.936866</v>
      </c>
      <c r="N87" s="60" t="s">
        <v>195</v>
      </c>
      <c r="O87" s="62">
        <v>15.328579332550925</v>
      </c>
      <c r="P87" s="63">
        <v>2.4840898595010921</v>
      </c>
      <c r="Q87" s="59">
        <v>1.5760995715693511</v>
      </c>
      <c r="R87" s="59" t="s">
        <v>39</v>
      </c>
      <c r="S87" s="64">
        <v>2</v>
      </c>
      <c r="T87" s="65">
        <v>0.4796185</v>
      </c>
      <c r="U87" s="65">
        <v>1.636458</v>
      </c>
      <c r="V87" s="59" t="s">
        <v>39</v>
      </c>
      <c r="W87" s="60" t="s">
        <v>195</v>
      </c>
      <c r="X87" s="59">
        <v>5</v>
      </c>
      <c r="Y87" s="59" t="s">
        <v>196</v>
      </c>
      <c r="Z87" s="64">
        <v>567</v>
      </c>
    </row>
    <row r="88" spans="2:26" ht="15" customHeight="1">
      <c r="B88" s="59" t="s">
        <v>197</v>
      </c>
      <c r="C88" s="59">
        <v>2</v>
      </c>
      <c r="D88" s="59">
        <v>118</v>
      </c>
      <c r="E88" s="59">
        <v>130</v>
      </c>
      <c r="F88" s="59">
        <v>71</v>
      </c>
      <c r="G88" s="59">
        <v>72</v>
      </c>
      <c r="H88" s="59" t="s">
        <v>34</v>
      </c>
      <c r="I88" s="59" t="s">
        <v>35</v>
      </c>
      <c r="J88" s="60" t="s">
        <v>198</v>
      </c>
      <c r="K88" s="59" t="s">
        <v>37</v>
      </c>
      <c r="L88" s="59">
        <v>39758</v>
      </c>
      <c r="M88" s="61">
        <v>1.128623E-3</v>
      </c>
      <c r="N88" s="60" t="s">
        <v>198</v>
      </c>
      <c r="O88" s="62">
        <v>18.034723607744748</v>
      </c>
      <c r="P88" s="63">
        <v>2.6224255264694523</v>
      </c>
      <c r="Q88" s="59">
        <v>1.6193904799242993</v>
      </c>
      <c r="R88" s="59" t="s">
        <v>39</v>
      </c>
      <c r="S88" s="64">
        <v>5</v>
      </c>
      <c r="T88" s="65">
        <v>6.457484E-6</v>
      </c>
      <c r="U88" s="65">
        <v>2.2032929999999999E-5</v>
      </c>
      <c r="V88" s="59" t="s">
        <v>39</v>
      </c>
      <c r="W88" s="60" t="s">
        <v>198</v>
      </c>
      <c r="X88" s="59">
        <v>5</v>
      </c>
      <c r="Y88" s="59" t="s">
        <v>199</v>
      </c>
      <c r="Z88" s="64">
        <v>805</v>
      </c>
    </row>
    <row r="89" spans="2:26" ht="15" customHeight="1">
      <c r="B89" s="59" t="s">
        <v>200</v>
      </c>
      <c r="C89" s="59">
        <v>3</v>
      </c>
      <c r="D89" s="59">
        <v>179</v>
      </c>
      <c r="E89" s="59">
        <v>121</v>
      </c>
      <c r="F89" s="59">
        <v>72</v>
      </c>
      <c r="G89" s="59">
        <v>63</v>
      </c>
      <c r="H89" s="59" t="s">
        <v>42</v>
      </c>
      <c r="I89" s="59" t="s">
        <v>35</v>
      </c>
      <c r="J89" s="60" t="s">
        <v>198</v>
      </c>
      <c r="K89" s="59" t="s">
        <v>37</v>
      </c>
      <c r="L89" s="59">
        <v>67713</v>
      </c>
      <c r="M89" s="61">
        <v>2.4653930000000001E-2</v>
      </c>
      <c r="N89" s="60" t="s">
        <v>198</v>
      </c>
      <c r="O89" s="62">
        <v>16.181669629851957</v>
      </c>
      <c r="P89" s="63">
        <v>2.5293432880163254</v>
      </c>
      <c r="Q89" s="59">
        <v>1.5903909230174591</v>
      </c>
      <c r="R89" s="59" t="s">
        <v>39</v>
      </c>
      <c r="S89" s="64">
        <v>6</v>
      </c>
      <c r="T89" s="65">
        <v>1.4513150000000001E-4</v>
      </c>
      <c r="U89" s="65">
        <v>4.9518870000000005E-4</v>
      </c>
      <c r="V89" s="59" t="s">
        <v>39</v>
      </c>
      <c r="W89" s="60" t="s">
        <v>198</v>
      </c>
      <c r="X89" s="59">
        <v>5</v>
      </c>
      <c r="Y89" s="59" t="s">
        <v>201</v>
      </c>
      <c r="Z89" s="64">
        <v>236</v>
      </c>
    </row>
    <row r="90" spans="2:26" ht="15" customHeight="1">
      <c r="B90" s="59" t="s">
        <v>202</v>
      </c>
      <c r="C90" s="59">
        <v>2</v>
      </c>
      <c r="D90" s="59">
        <v>168</v>
      </c>
      <c r="E90" s="59">
        <v>122</v>
      </c>
      <c r="F90" s="59">
        <v>24</v>
      </c>
      <c r="G90" s="59">
        <v>32</v>
      </c>
      <c r="H90" s="59" t="s">
        <v>42</v>
      </c>
      <c r="I90" s="59" t="s">
        <v>35</v>
      </c>
      <c r="J90" s="60" t="s">
        <v>198</v>
      </c>
      <c r="K90" s="59" t="s">
        <v>37</v>
      </c>
      <c r="L90" s="59">
        <v>87702</v>
      </c>
      <c r="M90" s="61">
        <v>2.1558020000000001E-2</v>
      </c>
      <c r="N90" s="60" t="s">
        <v>198</v>
      </c>
      <c r="O90" s="62">
        <v>18.168384516246419</v>
      </c>
      <c r="P90" s="63">
        <v>2.628888122494093</v>
      </c>
      <c r="Q90" s="59">
        <v>1.6213846312624567</v>
      </c>
      <c r="R90" s="59" t="s">
        <v>39</v>
      </c>
      <c r="S90" s="64">
        <v>8</v>
      </c>
      <c r="T90" s="65">
        <v>1.233284E-4</v>
      </c>
      <c r="U90" s="65">
        <v>4.2079630000000002E-4</v>
      </c>
      <c r="V90" s="59" t="s">
        <v>39</v>
      </c>
      <c r="W90" s="60" t="s">
        <v>198</v>
      </c>
      <c r="X90" s="59">
        <v>5</v>
      </c>
      <c r="Y90" s="59" t="s">
        <v>203</v>
      </c>
      <c r="Z90" s="64">
        <v>318</v>
      </c>
    </row>
    <row r="91" spans="2:26" ht="15" customHeight="1">
      <c r="B91" s="59" t="s">
        <v>204</v>
      </c>
      <c r="C91" s="59">
        <v>1</v>
      </c>
      <c r="D91" s="59">
        <v>122</v>
      </c>
      <c r="E91" s="59">
        <v>141</v>
      </c>
      <c r="F91" s="59">
        <v>72</v>
      </c>
      <c r="G91" s="59">
        <v>16</v>
      </c>
      <c r="H91" s="59" t="s">
        <v>34</v>
      </c>
      <c r="I91" s="59" t="s">
        <v>35</v>
      </c>
      <c r="J91" s="60" t="s">
        <v>198</v>
      </c>
      <c r="K91" s="59" t="s">
        <v>37</v>
      </c>
      <c r="L91" s="59">
        <v>72627</v>
      </c>
      <c r="M91" s="61">
        <v>3.0794970000000001E-2</v>
      </c>
      <c r="N91" s="60" t="s">
        <v>198</v>
      </c>
      <c r="O91" s="62">
        <v>18.206279926620219</v>
      </c>
      <c r="P91" s="63">
        <v>2.6307146215288673</v>
      </c>
      <c r="Q91" s="59">
        <v>1.6219477863139946</v>
      </c>
      <c r="R91" s="59" t="s">
        <v>39</v>
      </c>
      <c r="S91" s="64">
        <v>3</v>
      </c>
      <c r="T91" s="65">
        <v>1.811208E-4</v>
      </c>
      <c r="U91" s="65">
        <v>6.1798400000000002E-4</v>
      </c>
      <c r="V91" s="59" t="s">
        <v>39</v>
      </c>
      <c r="W91" s="60" t="s">
        <v>198</v>
      </c>
      <c r="X91" s="59">
        <v>5</v>
      </c>
      <c r="Y91" s="59" t="s">
        <v>205</v>
      </c>
      <c r="Z91" s="64">
        <v>353</v>
      </c>
    </row>
    <row r="92" spans="2:26" ht="15" customHeight="1">
      <c r="B92" s="59" t="s">
        <v>206</v>
      </c>
      <c r="C92" s="59">
        <v>4</v>
      </c>
      <c r="D92" s="59">
        <v>152</v>
      </c>
      <c r="E92" s="59">
        <v>105</v>
      </c>
      <c r="F92" s="59">
        <v>38</v>
      </c>
      <c r="G92" s="59">
        <v>57</v>
      </c>
      <c r="H92" s="59" t="s">
        <v>34</v>
      </c>
      <c r="I92" s="59" t="s">
        <v>35</v>
      </c>
      <c r="J92" s="60" t="s">
        <v>198</v>
      </c>
      <c r="K92" s="59" t="s">
        <v>37</v>
      </c>
      <c r="L92" s="59">
        <v>26041</v>
      </c>
      <c r="M92" s="61">
        <v>1.4372060000000001E-2</v>
      </c>
      <c r="N92" s="60" t="s">
        <v>198</v>
      </c>
      <c r="O92" s="62">
        <v>14.134255586808315</v>
      </c>
      <c r="P92" s="63">
        <v>2.4178219358859554</v>
      </c>
      <c r="Q92" s="59">
        <v>1.5549347047017619</v>
      </c>
      <c r="R92" s="59" t="s">
        <v>39</v>
      </c>
      <c r="S92" s="64">
        <v>2</v>
      </c>
      <c r="T92" s="65">
        <v>8.4569900000000005E-5</v>
      </c>
      <c r="U92" s="65">
        <v>2.8855249999999998E-4</v>
      </c>
      <c r="V92" s="59" t="s">
        <v>39</v>
      </c>
      <c r="W92" s="60" t="s">
        <v>198</v>
      </c>
      <c r="X92" s="59">
        <v>5</v>
      </c>
      <c r="Y92" s="59" t="s">
        <v>207</v>
      </c>
      <c r="Z92" s="64">
        <v>885</v>
      </c>
    </row>
    <row r="93" spans="2:26" ht="15" customHeight="1">
      <c r="B93" s="59" t="s">
        <v>208</v>
      </c>
      <c r="C93" s="59">
        <v>4</v>
      </c>
      <c r="D93" s="59">
        <v>189</v>
      </c>
      <c r="E93" s="59">
        <v>143</v>
      </c>
      <c r="F93" s="59">
        <v>32</v>
      </c>
      <c r="G93" s="59">
        <v>85</v>
      </c>
      <c r="H93" s="59" t="s">
        <v>42</v>
      </c>
      <c r="I93" s="59" t="s">
        <v>35</v>
      </c>
      <c r="J93" s="60" t="s">
        <v>209</v>
      </c>
      <c r="K93" s="59" t="s">
        <v>37</v>
      </c>
      <c r="L93" s="59">
        <v>15246</v>
      </c>
      <c r="M93" s="61">
        <v>0.74619599999999997</v>
      </c>
      <c r="N93" s="60" t="s">
        <v>210</v>
      </c>
      <c r="O93" s="62">
        <v>12.610022371442779</v>
      </c>
      <c r="P93" s="63">
        <v>2.3275835847965487</v>
      </c>
      <c r="Q93" s="59">
        <v>1.5256420238039292</v>
      </c>
      <c r="R93" s="59" t="s">
        <v>39</v>
      </c>
      <c r="S93" s="64">
        <v>5</v>
      </c>
      <c r="T93" s="65">
        <v>2.614819E-3</v>
      </c>
      <c r="U93" s="65">
        <v>8.9217619999999997E-3</v>
      </c>
      <c r="V93" s="59" t="s">
        <v>39</v>
      </c>
      <c r="W93" s="60" t="s">
        <v>210</v>
      </c>
      <c r="X93" s="59">
        <v>5</v>
      </c>
      <c r="Y93" s="59" t="s">
        <v>211</v>
      </c>
      <c r="Z93" s="64">
        <v>783</v>
      </c>
    </row>
    <row r="94" spans="2:26" ht="15" customHeight="1">
      <c r="B94" s="59" t="s">
        <v>212</v>
      </c>
      <c r="C94" s="59">
        <v>3</v>
      </c>
      <c r="D94" s="59">
        <v>125</v>
      </c>
      <c r="E94" s="59">
        <v>115</v>
      </c>
      <c r="F94" s="59">
        <v>76</v>
      </c>
      <c r="G94" s="59">
        <v>11</v>
      </c>
      <c r="H94" s="59" t="s">
        <v>42</v>
      </c>
      <c r="I94" s="59" t="s">
        <v>35</v>
      </c>
      <c r="J94" s="60" t="s">
        <v>191</v>
      </c>
      <c r="K94" s="59" t="s">
        <v>37</v>
      </c>
      <c r="L94" s="59">
        <v>39049</v>
      </c>
      <c r="M94" s="61">
        <v>2.7066710000000001E-2</v>
      </c>
      <c r="N94" s="60" t="s">
        <v>213</v>
      </c>
      <c r="O94" s="62">
        <v>14.191586344086634</v>
      </c>
      <c r="P94" s="63">
        <v>2.4210865475805439</v>
      </c>
      <c r="Q94" s="59">
        <v>1.5559841090385673</v>
      </c>
      <c r="R94" s="59" t="s">
        <v>39</v>
      </c>
      <c r="S94" s="64">
        <v>6</v>
      </c>
      <c r="T94" s="65">
        <v>1.65172E-3</v>
      </c>
      <c r="U94" s="65">
        <v>5.6356699999999997E-3</v>
      </c>
      <c r="V94" s="59" t="s">
        <v>39</v>
      </c>
      <c r="W94" s="60" t="s">
        <v>213</v>
      </c>
      <c r="X94" s="59">
        <v>5</v>
      </c>
      <c r="Y94" s="59" t="s">
        <v>214</v>
      </c>
      <c r="Z94" s="64">
        <v>392</v>
      </c>
    </row>
    <row r="95" spans="2:26" ht="15" customHeight="1">
      <c r="B95" s="59" t="s">
        <v>215</v>
      </c>
      <c r="C95" s="59">
        <v>1</v>
      </c>
      <c r="D95" s="59">
        <v>161</v>
      </c>
      <c r="E95" s="59">
        <v>134</v>
      </c>
      <c r="F95" s="59">
        <v>85</v>
      </c>
      <c r="G95" s="59">
        <v>76</v>
      </c>
      <c r="H95" s="59" t="s">
        <v>34</v>
      </c>
      <c r="I95" s="59" t="s">
        <v>35</v>
      </c>
      <c r="J95" s="60" t="s">
        <v>216</v>
      </c>
      <c r="K95" s="59" t="s">
        <v>37</v>
      </c>
      <c r="L95" s="59">
        <v>22267</v>
      </c>
      <c r="M95" s="61">
        <v>4.1422680000000003E-2</v>
      </c>
      <c r="N95" s="60" t="s">
        <v>217</v>
      </c>
      <c r="O95" s="62">
        <v>19.244948304922268</v>
      </c>
      <c r="P95" s="63">
        <v>2.6798197465887972</v>
      </c>
      <c r="Q95" s="59">
        <v>1.6370154998010242</v>
      </c>
      <c r="R95" s="59" t="s">
        <v>39</v>
      </c>
      <c r="S95" s="64">
        <v>3</v>
      </c>
      <c r="T95" s="65">
        <v>1.3606480000000001E-4</v>
      </c>
      <c r="U95" s="65">
        <v>4.6425319999999999E-4</v>
      </c>
      <c r="V95" s="59" t="s">
        <v>39</v>
      </c>
      <c r="W95" s="60" t="s">
        <v>217</v>
      </c>
      <c r="X95" s="59">
        <v>5</v>
      </c>
      <c r="Y95" s="59" t="s">
        <v>218</v>
      </c>
      <c r="Z95" s="64">
        <v>442</v>
      </c>
    </row>
    <row r="96" spans="2:26" ht="15" customHeight="1">
      <c r="B96" s="59" t="s">
        <v>219</v>
      </c>
      <c r="C96" s="59">
        <v>3</v>
      </c>
      <c r="D96" s="59">
        <v>103</v>
      </c>
      <c r="E96" s="59">
        <v>130</v>
      </c>
      <c r="F96" s="59">
        <v>59</v>
      </c>
      <c r="G96" s="59">
        <v>73</v>
      </c>
      <c r="H96" s="59" t="s">
        <v>34</v>
      </c>
      <c r="I96" s="59" t="s">
        <v>35</v>
      </c>
      <c r="J96" s="60" t="s">
        <v>220</v>
      </c>
      <c r="K96" s="59" t="s">
        <v>37</v>
      </c>
      <c r="L96" s="59">
        <v>88751</v>
      </c>
      <c r="M96" s="61">
        <v>0.70908760000000004</v>
      </c>
      <c r="N96" s="60" t="s">
        <v>217</v>
      </c>
      <c r="O96" s="62">
        <v>14.551160993475889</v>
      </c>
      <c r="P96" s="63">
        <v>2.4413640693989747</v>
      </c>
      <c r="Q96" s="59">
        <v>1.5624865021493703</v>
      </c>
      <c r="R96" s="59" t="s">
        <v>39</v>
      </c>
      <c r="S96" s="64">
        <v>7</v>
      </c>
      <c r="T96" s="65">
        <v>2.2849189999999998E-3</v>
      </c>
      <c r="U96" s="65">
        <v>7.7961430000000002E-3</v>
      </c>
      <c r="V96" s="59" t="s">
        <v>39</v>
      </c>
      <c r="W96" s="60" t="s">
        <v>217</v>
      </c>
      <c r="X96" s="59">
        <v>5</v>
      </c>
      <c r="Y96" s="59" t="s">
        <v>221</v>
      </c>
      <c r="Z96" s="64">
        <v>804</v>
      </c>
    </row>
    <row r="97" spans="2:26" ht="15" customHeight="1">
      <c r="B97" s="59" t="s">
        <v>222</v>
      </c>
      <c r="C97" s="59">
        <v>2</v>
      </c>
      <c r="D97" s="59">
        <v>180</v>
      </c>
      <c r="E97" s="59">
        <v>121</v>
      </c>
      <c r="F97" s="59">
        <v>51</v>
      </c>
      <c r="G97" s="59">
        <v>55</v>
      </c>
      <c r="H97" s="59" t="s">
        <v>42</v>
      </c>
      <c r="I97" s="59" t="s">
        <v>35</v>
      </c>
      <c r="J97" s="60" t="s">
        <v>223</v>
      </c>
      <c r="K97" s="59" t="s">
        <v>37</v>
      </c>
      <c r="L97" s="59">
        <v>30254</v>
      </c>
      <c r="M97" s="61">
        <v>1.539977E-2</v>
      </c>
      <c r="N97" s="60" t="s">
        <v>217</v>
      </c>
      <c r="O97" s="62">
        <v>12.139495579760039</v>
      </c>
      <c r="P97" s="63">
        <v>2.2982655846516038</v>
      </c>
      <c r="Q97" s="59">
        <v>1.5160031611614813</v>
      </c>
      <c r="R97" s="59" t="s">
        <v>39</v>
      </c>
      <c r="S97" s="64">
        <v>1</v>
      </c>
      <c r="T97" s="65">
        <v>9.068824E-5</v>
      </c>
      <c r="U97" s="65">
        <v>3.0942829999999999E-4</v>
      </c>
      <c r="V97" s="59" t="s">
        <v>39</v>
      </c>
      <c r="W97" s="60" t="s">
        <v>217</v>
      </c>
      <c r="X97" s="59">
        <v>5</v>
      </c>
      <c r="Y97" s="59" t="s">
        <v>224</v>
      </c>
      <c r="Z97" s="64">
        <v>155</v>
      </c>
    </row>
    <row r="98" spans="2:26" ht="15" customHeight="1">
      <c r="B98" s="59" t="s">
        <v>225</v>
      </c>
      <c r="C98" s="59">
        <v>3</v>
      </c>
      <c r="D98" s="59">
        <v>192</v>
      </c>
      <c r="E98" s="59">
        <v>112</v>
      </c>
      <c r="F98" s="59">
        <v>65</v>
      </c>
      <c r="G98" s="59">
        <v>48</v>
      </c>
      <c r="H98" s="59" t="s">
        <v>42</v>
      </c>
      <c r="I98" s="59" t="s">
        <v>35</v>
      </c>
      <c r="J98" s="60" t="s">
        <v>226</v>
      </c>
      <c r="K98" s="59" t="s">
        <v>37</v>
      </c>
      <c r="L98" s="59">
        <v>21216</v>
      </c>
      <c r="M98" s="61">
        <v>2.6684220000000002E-2</v>
      </c>
      <c r="N98" s="60" t="s">
        <v>217</v>
      </c>
      <c r="O98" s="62">
        <v>15.190037273231336</v>
      </c>
      <c r="P98" s="63">
        <v>2.4765833366729089</v>
      </c>
      <c r="Q98" s="59">
        <v>1.5737164092278217</v>
      </c>
      <c r="R98" s="59" t="s">
        <v>39</v>
      </c>
      <c r="S98" s="64">
        <v>5</v>
      </c>
      <c r="T98" s="65">
        <v>1.5548800000000001E-4</v>
      </c>
      <c r="U98" s="65">
        <v>5.3052500000000001E-4</v>
      </c>
      <c r="V98" s="59" t="s">
        <v>39</v>
      </c>
      <c r="W98" s="60" t="s">
        <v>217</v>
      </c>
      <c r="X98" s="59">
        <v>5</v>
      </c>
      <c r="Y98" s="59" t="s">
        <v>227</v>
      </c>
      <c r="Z98" s="64">
        <v>710</v>
      </c>
    </row>
    <row r="99" spans="2:26" ht="15" customHeight="1">
      <c r="B99" s="59" t="s">
        <v>228</v>
      </c>
      <c r="C99" s="59">
        <v>1</v>
      </c>
      <c r="D99" s="59">
        <v>168</v>
      </c>
      <c r="E99" s="59">
        <v>113</v>
      </c>
      <c r="F99" s="59">
        <v>60</v>
      </c>
      <c r="G99" s="59">
        <v>22</v>
      </c>
      <c r="H99" s="59" t="s">
        <v>34</v>
      </c>
      <c r="I99" s="59" t="s">
        <v>35</v>
      </c>
      <c r="J99" s="60" t="s">
        <v>229</v>
      </c>
      <c r="K99" s="59" t="s">
        <v>37</v>
      </c>
      <c r="L99" s="59">
        <v>69744</v>
      </c>
      <c r="M99" s="61">
        <v>1.5146029999999999</v>
      </c>
      <c r="N99" s="60" t="s">
        <v>230</v>
      </c>
      <c r="O99" s="62">
        <v>19.745295081716627</v>
      </c>
      <c r="P99" s="63">
        <v>2.7028454264937412</v>
      </c>
      <c r="Q99" s="59">
        <v>1.6440332802269366</v>
      </c>
      <c r="R99" s="59" t="s">
        <v>39</v>
      </c>
      <c r="S99" s="64">
        <v>8</v>
      </c>
      <c r="T99" s="65">
        <v>0.35406969999999999</v>
      </c>
      <c r="U99" s="65">
        <v>1.208086</v>
      </c>
      <c r="V99" s="59" t="s">
        <v>39</v>
      </c>
      <c r="W99" s="60" t="s">
        <v>230</v>
      </c>
      <c r="X99" s="59">
        <v>5</v>
      </c>
      <c r="Y99" s="59" t="s">
        <v>231</v>
      </c>
      <c r="Z99" s="64">
        <v>922</v>
      </c>
    </row>
    <row r="100" spans="2:26" ht="15" customHeight="1">
      <c r="B100" s="59" t="s">
        <v>232</v>
      </c>
      <c r="C100" s="59">
        <v>2</v>
      </c>
      <c r="D100" s="59">
        <v>151</v>
      </c>
      <c r="E100" s="59">
        <v>152</v>
      </c>
      <c r="F100" s="59">
        <v>35</v>
      </c>
      <c r="G100" s="59">
        <v>61</v>
      </c>
      <c r="H100" s="59" t="s">
        <v>34</v>
      </c>
      <c r="I100" s="59" t="s">
        <v>35</v>
      </c>
      <c r="J100" s="60" t="s">
        <v>233</v>
      </c>
      <c r="K100" s="59" t="s">
        <v>37</v>
      </c>
      <c r="L100" s="59">
        <v>75127</v>
      </c>
      <c r="M100" s="61">
        <v>1.9954639999999999</v>
      </c>
      <c r="N100" s="60" t="s">
        <v>234</v>
      </c>
      <c r="O100" s="62">
        <v>21.408072933852534</v>
      </c>
      <c r="P100" s="63">
        <v>2.7766801689431508</v>
      </c>
      <c r="Q100" s="59">
        <v>1.6663373514817312</v>
      </c>
      <c r="R100" s="59" t="s">
        <v>39</v>
      </c>
      <c r="S100" s="64">
        <v>3</v>
      </c>
      <c r="T100" s="65">
        <v>4.559563E-3</v>
      </c>
      <c r="U100" s="65">
        <v>1.555723E-2</v>
      </c>
      <c r="V100" s="59" t="s">
        <v>39</v>
      </c>
      <c r="W100" s="60" t="s">
        <v>234</v>
      </c>
      <c r="X100" s="59">
        <v>5</v>
      </c>
      <c r="Y100" s="59" t="s">
        <v>235</v>
      </c>
      <c r="Z100" s="64">
        <v>498</v>
      </c>
    </row>
    <row r="101" spans="2:26" ht="15" customHeight="1">
      <c r="B101" s="59" t="s">
        <v>236</v>
      </c>
      <c r="C101" s="59">
        <v>4</v>
      </c>
      <c r="D101" s="59">
        <v>113</v>
      </c>
      <c r="E101" s="59">
        <v>128</v>
      </c>
      <c r="F101" s="59">
        <v>89</v>
      </c>
      <c r="G101" s="59">
        <v>98</v>
      </c>
      <c r="H101" s="59" t="s">
        <v>42</v>
      </c>
      <c r="I101" s="59" t="s">
        <v>35</v>
      </c>
      <c r="J101" s="60" t="s">
        <v>233</v>
      </c>
      <c r="K101" s="59" t="s">
        <v>37</v>
      </c>
      <c r="L101" s="59">
        <v>84738</v>
      </c>
      <c r="M101" s="61">
        <v>2.3613309999999998E-2</v>
      </c>
      <c r="N101" s="60" t="s">
        <v>237</v>
      </c>
      <c r="O101" s="62">
        <v>10.177279539211236</v>
      </c>
      <c r="P101" s="63">
        <v>2.167091429039802</v>
      </c>
      <c r="Q101" s="59">
        <v>1.4721044219211497</v>
      </c>
      <c r="R101" s="59" t="s">
        <v>39</v>
      </c>
      <c r="S101" s="64">
        <v>7</v>
      </c>
      <c r="T101" s="65">
        <v>1.355649E-4</v>
      </c>
      <c r="U101" s="65">
        <v>4.625473E-4</v>
      </c>
      <c r="V101" s="59" t="s">
        <v>39</v>
      </c>
      <c r="W101" s="60" t="s">
        <v>237</v>
      </c>
      <c r="X101" s="59">
        <v>5</v>
      </c>
      <c r="Y101" s="59" t="s">
        <v>238</v>
      </c>
      <c r="Z101" s="64">
        <v>556</v>
      </c>
    </row>
    <row r="102" spans="2:26" ht="15" customHeight="1">
      <c r="B102" s="59" t="s">
        <v>239</v>
      </c>
      <c r="C102" s="59">
        <v>2</v>
      </c>
      <c r="D102" s="59">
        <v>125</v>
      </c>
      <c r="E102" s="59">
        <v>128</v>
      </c>
      <c r="F102" s="59">
        <v>41</v>
      </c>
      <c r="G102" s="59">
        <v>35</v>
      </c>
      <c r="H102" s="59" t="s">
        <v>42</v>
      </c>
      <c r="I102" s="59" t="s">
        <v>35</v>
      </c>
      <c r="J102" s="60" t="s">
        <v>240</v>
      </c>
      <c r="K102" s="59" t="s">
        <v>37</v>
      </c>
      <c r="L102" s="59">
        <v>53870</v>
      </c>
      <c r="M102" s="61">
        <v>2.0545770000000001E-2</v>
      </c>
      <c r="N102" s="60" t="s">
        <v>237</v>
      </c>
      <c r="O102" s="62">
        <v>15.163883727289756</v>
      </c>
      <c r="P102" s="63">
        <v>2.4751611622995702</v>
      </c>
      <c r="Q102" s="59">
        <v>1.5732644921625767</v>
      </c>
      <c r="R102" s="59" t="s">
        <v>39</v>
      </c>
      <c r="S102" s="64">
        <v>5</v>
      </c>
      <c r="T102" s="65">
        <v>1.213748E-4</v>
      </c>
      <c r="U102" s="65">
        <v>4.1413099999999998E-4</v>
      </c>
      <c r="V102" s="59" t="s">
        <v>39</v>
      </c>
      <c r="W102" s="60" t="s">
        <v>237</v>
      </c>
      <c r="X102" s="59">
        <v>5</v>
      </c>
      <c r="Y102" s="59" t="s">
        <v>241</v>
      </c>
      <c r="Z102" s="64">
        <v>149</v>
      </c>
    </row>
    <row r="103" spans="2:26" ht="15" customHeight="1">
      <c r="B103" s="59" t="s">
        <v>242</v>
      </c>
      <c r="C103" s="59">
        <v>5</v>
      </c>
      <c r="D103" s="59">
        <v>137</v>
      </c>
      <c r="E103" s="59">
        <v>103</v>
      </c>
      <c r="F103" s="59">
        <v>94</v>
      </c>
      <c r="G103" s="59">
        <v>96</v>
      </c>
      <c r="H103" s="59" t="s">
        <v>34</v>
      </c>
      <c r="I103" s="59" t="s">
        <v>35</v>
      </c>
      <c r="J103" s="60" t="s">
        <v>230</v>
      </c>
      <c r="K103" s="59" t="s">
        <v>37</v>
      </c>
      <c r="L103" s="59">
        <v>59431</v>
      </c>
      <c r="M103" s="61">
        <v>2.0546700000000001E-2</v>
      </c>
      <c r="N103" s="60" t="s">
        <v>237</v>
      </c>
      <c r="O103" s="62">
        <v>13.163887901334439</v>
      </c>
      <c r="P103" s="63">
        <v>2.36117435935232</v>
      </c>
      <c r="Q103" s="59">
        <v>1.5366113234492058</v>
      </c>
      <c r="R103" s="59" t="s">
        <v>39</v>
      </c>
      <c r="S103" s="64">
        <v>3</v>
      </c>
      <c r="T103" s="65">
        <v>1.213917E-4</v>
      </c>
      <c r="U103" s="65">
        <v>4.1418850000000002E-4</v>
      </c>
      <c r="V103" s="59" t="s">
        <v>39</v>
      </c>
      <c r="W103" s="60" t="s">
        <v>237</v>
      </c>
      <c r="X103" s="59">
        <v>5</v>
      </c>
      <c r="Y103" s="59" t="s">
        <v>243</v>
      </c>
      <c r="Z103" s="64">
        <v>188</v>
      </c>
    </row>
    <row r="104" spans="2:26" ht="15" customHeight="1">
      <c r="B104" s="59" t="s">
        <v>244</v>
      </c>
      <c r="C104" s="59">
        <v>5</v>
      </c>
      <c r="D104" s="59">
        <v>157</v>
      </c>
      <c r="E104" s="59">
        <v>138</v>
      </c>
      <c r="F104" s="59">
        <v>92</v>
      </c>
      <c r="G104" s="59">
        <v>52</v>
      </c>
      <c r="H104" s="59" t="s">
        <v>34</v>
      </c>
      <c r="I104" s="59" t="s">
        <v>35</v>
      </c>
      <c r="J104" s="60" t="s">
        <v>245</v>
      </c>
      <c r="K104" s="59" t="s">
        <v>37</v>
      </c>
      <c r="L104" s="59">
        <v>64635</v>
      </c>
      <c r="M104" s="61">
        <v>0.51622190000000001</v>
      </c>
      <c r="N104" s="60" t="s">
        <v>246</v>
      </c>
      <c r="O104" s="62">
        <v>17.234707738412979</v>
      </c>
      <c r="P104" s="63">
        <v>2.5830608734496954</v>
      </c>
      <c r="Q104" s="59">
        <v>1.607190366275786</v>
      </c>
      <c r="R104" s="59" t="s">
        <v>39</v>
      </c>
      <c r="S104" s="64">
        <v>2</v>
      </c>
      <c r="T104" s="65">
        <v>1.23321E-3</v>
      </c>
      <c r="U104" s="65">
        <v>4.2077119999999997E-3</v>
      </c>
      <c r="V104" s="59" t="s">
        <v>39</v>
      </c>
      <c r="W104" s="60" t="s">
        <v>246</v>
      </c>
      <c r="X104" s="59">
        <v>5</v>
      </c>
      <c r="Y104" s="59" t="s">
        <v>247</v>
      </c>
      <c r="Z104" s="64">
        <v>139</v>
      </c>
    </row>
    <row r="105" spans="2:26" ht="15" customHeight="1">
      <c r="B105" s="59" t="s">
        <v>248</v>
      </c>
      <c r="C105" s="59">
        <v>3</v>
      </c>
      <c r="D105" s="59">
        <v>102</v>
      </c>
      <c r="E105" s="59">
        <v>107</v>
      </c>
      <c r="F105" s="59">
        <v>45</v>
      </c>
      <c r="G105" s="59">
        <v>31</v>
      </c>
      <c r="H105" s="59" t="s">
        <v>42</v>
      </c>
      <c r="I105" s="59" t="s">
        <v>35</v>
      </c>
      <c r="J105" s="60" t="s">
        <v>249</v>
      </c>
      <c r="K105" s="59" t="s">
        <v>37</v>
      </c>
      <c r="L105" s="59">
        <v>99712</v>
      </c>
      <c r="M105" s="61">
        <v>0.79040849999999996</v>
      </c>
      <c r="N105" s="60" t="s">
        <v>246</v>
      </c>
      <c r="O105" s="62">
        <v>19.679457711236363</v>
      </c>
      <c r="P105" s="63">
        <v>2.6998380200602128</v>
      </c>
      <c r="Q105" s="59">
        <v>1.6431183828501867</v>
      </c>
      <c r="R105" s="59" t="s">
        <v>39</v>
      </c>
      <c r="S105" s="64">
        <v>6</v>
      </c>
      <c r="T105" s="65">
        <v>1.6182010000000001E-3</v>
      </c>
      <c r="U105" s="65">
        <v>5.521303E-3</v>
      </c>
      <c r="V105" s="59" t="s">
        <v>39</v>
      </c>
      <c r="W105" s="60" t="s">
        <v>246</v>
      </c>
      <c r="X105" s="59">
        <v>5</v>
      </c>
      <c r="Y105" s="59" t="s">
        <v>250</v>
      </c>
      <c r="Z105" s="64">
        <v>444</v>
      </c>
    </row>
    <row r="106" spans="2:26" ht="15" customHeight="1">
      <c r="B106" s="59" t="s">
        <v>251</v>
      </c>
      <c r="C106" s="59">
        <v>2</v>
      </c>
      <c r="D106" s="59">
        <v>199</v>
      </c>
      <c r="E106" s="59">
        <v>143</v>
      </c>
      <c r="F106" s="59">
        <v>47</v>
      </c>
      <c r="G106" s="59">
        <v>99</v>
      </c>
      <c r="H106" s="59" t="s">
        <v>42</v>
      </c>
      <c r="I106" s="59" t="s">
        <v>35</v>
      </c>
      <c r="J106" s="60" t="s">
        <v>245</v>
      </c>
      <c r="K106" s="59" t="s">
        <v>37</v>
      </c>
      <c r="L106" s="59">
        <v>98307</v>
      </c>
      <c r="M106" s="61">
        <v>1.3373729999999999</v>
      </c>
      <c r="N106" s="60" t="s">
        <v>246</v>
      </c>
      <c r="O106" s="62">
        <v>21.49382144243053</v>
      </c>
      <c r="P106" s="63">
        <v>2.7803824949628457</v>
      </c>
      <c r="Q106" s="59">
        <v>1.6674478987251282</v>
      </c>
      <c r="R106" s="59" t="s">
        <v>39</v>
      </c>
      <c r="S106" s="64">
        <v>6</v>
      </c>
      <c r="T106" s="65">
        <v>1.2601020000000001E-4</v>
      </c>
      <c r="U106" s="65">
        <v>4.2994669999999997E-4</v>
      </c>
      <c r="V106" s="59" t="s">
        <v>39</v>
      </c>
      <c r="W106" s="60" t="s">
        <v>246</v>
      </c>
      <c r="X106" s="59">
        <v>5</v>
      </c>
      <c r="Y106" s="59" t="s">
        <v>252</v>
      </c>
      <c r="Z106" s="64">
        <v>490</v>
      </c>
    </row>
    <row r="107" spans="2:26" ht="15" customHeight="1">
      <c r="B107" s="59" t="s">
        <v>253</v>
      </c>
      <c r="C107" s="59">
        <v>2</v>
      </c>
      <c r="D107" s="59">
        <v>106</v>
      </c>
      <c r="E107" s="59">
        <v>120</v>
      </c>
      <c r="F107" s="59">
        <v>31</v>
      </c>
      <c r="G107" s="59">
        <v>90</v>
      </c>
      <c r="H107" s="59" t="s">
        <v>34</v>
      </c>
      <c r="I107" s="59" t="s">
        <v>35</v>
      </c>
      <c r="J107" s="60" t="s">
        <v>245</v>
      </c>
      <c r="K107" s="59" t="s">
        <v>37</v>
      </c>
      <c r="L107" s="59">
        <v>51130</v>
      </c>
      <c r="M107" s="61">
        <v>0.1079465</v>
      </c>
      <c r="N107" s="60" t="s">
        <v>254</v>
      </c>
      <c r="O107" s="62">
        <v>15.436498626762255</v>
      </c>
      <c r="P107" s="63">
        <v>2.4899058918730468</v>
      </c>
      <c r="Q107" s="59">
        <v>1.577943564223083</v>
      </c>
      <c r="R107" s="59" t="s">
        <v>39</v>
      </c>
      <c r="S107" s="64">
        <v>9</v>
      </c>
      <c r="T107" s="65">
        <v>3.2753360000000001E-4</v>
      </c>
      <c r="U107" s="65">
        <v>1.117545E-3</v>
      </c>
      <c r="V107" s="59" t="s">
        <v>39</v>
      </c>
      <c r="W107" s="60" t="s">
        <v>254</v>
      </c>
      <c r="X107" s="59">
        <v>5</v>
      </c>
      <c r="Y107" s="59" t="s">
        <v>255</v>
      </c>
      <c r="Z107" s="64">
        <v>695</v>
      </c>
    </row>
    <row r="108" spans="2:26" ht="15" customHeight="1">
      <c r="B108" s="59" t="s">
        <v>256</v>
      </c>
      <c r="C108" s="59">
        <v>2</v>
      </c>
      <c r="D108" s="59">
        <v>101</v>
      </c>
      <c r="E108" s="59">
        <v>117</v>
      </c>
      <c r="F108" s="59">
        <v>63</v>
      </c>
      <c r="G108" s="59">
        <v>45</v>
      </c>
      <c r="H108" s="59" t="s">
        <v>34</v>
      </c>
      <c r="I108" s="59" t="s">
        <v>35</v>
      </c>
      <c r="J108" s="60" t="s">
        <v>257</v>
      </c>
      <c r="K108" s="59" t="s">
        <v>37</v>
      </c>
      <c r="L108" s="59">
        <v>60357</v>
      </c>
      <c r="M108" s="61">
        <v>0.12694910000000001</v>
      </c>
      <c r="N108" s="60" t="s">
        <v>246</v>
      </c>
      <c r="O108" s="62">
        <v>17.483248272045067</v>
      </c>
      <c r="P108" s="63">
        <v>2.5954183745633381</v>
      </c>
      <c r="Q108" s="59">
        <v>1.6110302214928613</v>
      </c>
      <c r="R108" s="59" t="s">
        <v>39</v>
      </c>
      <c r="S108" s="64">
        <v>8</v>
      </c>
      <c r="T108" s="65">
        <v>4.0680060000000001E-4</v>
      </c>
      <c r="U108" s="65">
        <v>1.388004E-3</v>
      </c>
      <c r="V108" s="59" t="s">
        <v>39</v>
      </c>
      <c r="W108" s="60" t="s">
        <v>246</v>
      </c>
      <c r="X108" s="59">
        <v>5</v>
      </c>
      <c r="Y108" s="59" t="s">
        <v>258</v>
      </c>
      <c r="Z108" s="64">
        <v>626</v>
      </c>
    </row>
    <row r="109" spans="2:26" ht="15" customHeight="1">
      <c r="B109" s="59" t="s">
        <v>259</v>
      </c>
      <c r="C109" s="59">
        <v>3</v>
      </c>
      <c r="D109" s="59">
        <v>127</v>
      </c>
      <c r="E109" s="59">
        <v>131</v>
      </c>
      <c r="F109" s="59">
        <v>25</v>
      </c>
      <c r="G109" s="59">
        <v>25</v>
      </c>
      <c r="H109" s="59" t="s">
        <v>42</v>
      </c>
      <c r="I109" s="59" t="s">
        <v>35</v>
      </c>
      <c r="J109" s="60" t="s">
        <v>237</v>
      </c>
      <c r="K109" s="59" t="s">
        <v>37</v>
      </c>
      <c r="L109" s="59">
        <v>68214</v>
      </c>
      <c r="M109" s="61">
        <v>3.6446689999999997E-2</v>
      </c>
      <c r="N109" s="60" t="s">
        <v>260</v>
      </c>
      <c r="O109" s="62">
        <v>19.227356852118206</v>
      </c>
      <c r="P109" s="63">
        <v>2.6790029730473028</v>
      </c>
      <c r="Q109" s="59">
        <v>1.6367660104753223</v>
      </c>
      <c r="R109" s="59" t="s">
        <v>39</v>
      </c>
      <c r="S109" s="64">
        <v>6</v>
      </c>
      <c r="T109" s="65">
        <v>2.1354969999999999E-4</v>
      </c>
      <c r="U109" s="65">
        <v>7.2863159999999997E-4</v>
      </c>
      <c r="V109" s="59" t="s">
        <v>39</v>
      </c>
      <c r="W109" s="60" t="s">
        <v>260</v>
      </c>
      <c r="X109" s="59">
        <v>5</v>
      </c>
      <c r="Y109" s="59" t="s">
        <v>261</v>
      </c>
      <c r="Z109" s="64">
        <v>113</v>
      </c>
    </row>
    <row r="110" spans="2:26" ht="15" customHeight="1">
      <c r="B110" s="59" t="s">
        <v>262</v>
      </c>
      <c r="C110" s="59">
        <v>5</v>
      </c>
      <c r="D110" s="59">
        <v>134</v>
      </c>
      <c r="E110" s="59">
        <v>139</v>
      </c>
      <c r="F110" s="59">
        <v>84</v>
      </c>
      <c r="G110" s="59">
        <v>85</v>
      </c>
      <c r="H110" s="59" t="s">
        <v>42</v>
      </c>
      <c r="I110" s="59" t="s">
        <v>35</v>
      </c>
      <c r="J110" s="60" t="s">
        <v>263</v>
      </c>
      <c r="K110" s="59" t="s">
        <v>37</v>
      </c>
      <c r="L110" s="59">
        <v>81546</v>
      </c>
      <c r="M110" s="61">
        <v>0.1525976</v>
      </c>
      <c r="N110" s="60" t="s">
        <v>264</v>
      </c>
      <c r="O110" s="62">
        <v>17.543235027802304</v>
      </c>
      <c r="P110" s="63">
        <v>2.5983833652201627</v>
      </c>
      <c r="Q110" s="59">
        <v>1.611950174546398</v>
      </c>
      <c r="R110" s="59" t="s">
        <v>39</v>
      </c>
      <c r="S110" s="64">
        <v>4</v>
      </c>
      <c r="T110" s="65">
        <v>4.4746960000000002E-4</v>
      </c>
      <c r="U110" s="65">
        <v>1.5267659999999999E-3</v>
      </c>
      <c r="V110" s="59" t="s">
        <v>39</v>
      </c>
      <c r="W110" s="60" t="s">
        <v>264</v>
      </c>
      <c r="X110" s="59">
        <v>5</v>
      </c>
      <c r="Y110" s="59" t="s">
        <v>265</v>
      </c>
      <c r="Z110" s="64">
        <v>391</v>
      </c>
    </row>
    <row r="111" spans="2:26" ht="15" customHeight="1">
      <c r="B111" s="59" t="s">
        <v>266</v>
      </c>
      <c r="C111" s="59">
        <v>1</v>
      </c>
      <c r="D111" s="59">
        <v>191</v>
      </c>
      <c r="E111" s="59">
        <v>159</v>
      </c>
      <c r="F111" s="59">
        <v>60</v>
      </c>
      <c r="G111" s="59">
        <v>70</v>
      </c>
      <c r="H111" s="59" t="s">
        <v>34</v>
      </c>
      <c r="I111" s="59" t="s">
        <v>35</v>
      </c>
      <c r="J111" s="60" t="s">
        <v>267</v>
      </c>
      <c r="K111" s="59" t="s">
        <v>37</v>
      </c>
      <c r="L111" s="59">
        <v>87606</v>
      </c>
      <c r="M111" s="61">
        <v>2.7793000000000001</v>
      </c>
      <c r="N111" s="60" t="s">
        <v>268</v>
      </c>
      <c r="O111" s="62">
        <v>15.446423270787136</v>
      </c>
      <c r="P111" s="63">
        <v>2.4904393922948742</v>
      </c>
      <c r="Q111" s="59">
        <v>1.5781126044407841</v>
      </c>
      <c r="R111" s="59" t="s">
        <v>39</v>
      </c>
      <c r="S111" s="64">
        <v>6</v>
      </c>
      <c r="T111" s="65">
        <v>8.284975E-3</v>
      </c>
      <c r="U111" s="65">
        <v>2.8268330000000001E-2</v>
      </c>
      <c r="V111" s="59" t="s">
        <v>39</v>
      </c>
      <c r="W111" s="60" t="s">
        <v>268</v>
      </c>
      <c r="X111" s="59">
        <v>5</v>
      </c>
      <c r="Y111" s="59" t="s">
        <v>269</v>
      </c>
      <c r="Z111" s="64">
        <v>696</v>
      </c>
    </row>
    <row r="112" spans="2:26" ht="15" customHeight="1">
      <c r="B112" s="59" t="s">
        <v>270</v>
      </c>
      <c r="C112" s="59">
        <v>5</v>
      </c>
      <c r="D112" s="59">
        <v>107</v>
      </c>
      <c r="E112" s="59">
        <v>140</v>
      </c>
      <c r="F112" s="59">
        <v>41</v>
      </c>
      <c r="G112" s="59">
        <v>45</v>
      </c>
      <c r="H112" s="59" t="s">
        <v>34</v>
      </c>
      <c r="I112" s="59" t="s">
        <v>35</v>
      </c>
      <c r="J112" s="60" t="s">
        <v>271</v>
      </c>
      <c r="K112" s="59" t="s">
        <v>37</v>
      </c>
      <c r="L112" s="59">
        <v>41594</v>
      </c>
      <c r="M112" s="61">
        <v>0.32801079999999999</v>
      </c>
      <c r="N112" s="60" t="s">
        <v>272</v>
      </c>
      <c r="O112" s="62">
        <v>11.900733071262433</v>
      </c>
      <c r="P112" s="63">
        <v>2.2830980936407603</v>
      </c>
      <c r="Q112" s="59">
        <v>1.5109924201136022</v>
      </c>
      <c r="R112" s="59" t="s">
        <v>39</v>
      </c>
      <c r="S112" s="64">
        <v>2</v>
      </c>
      <c r="T112" s="65">
        <v>9.6878329999999996E-4</v>
      </c>
      <c r="U112" s="65">
        <v>3.305489E-3</v>
      </c>
      <c r="V112" s="59" t="s">
        <v>39</v>
      </c>
      <c r="W112" s="60" t="s">
        <v>272</v>
      </c>
      <c r="X112" s="59">
        <v>5</v>
      </c>
      <c r="Y112" s="59" t="s">
        <v>273</v>
      </c>
      <c r="Z112" s="64">
        <v>587</v>
      </c>
    </row>
    <row r="113" spans="2:26" ht="15" customHeight="1">
      <c r="B113" s="59" t="s">
        <v>274</v>
      </c>
      <c r="C113" s="59">
        <v>5</v>
      </c>
      <c r="D113" s="59">
        <v>117</v>
      </c>
      <c r="E113" s="59">
        <v>149</v>
      </c>
      <c r="F113" s="59">
        <v>43</v>
      </c>
      <c r="G113" s="59">
        <v>66</v>
      </c>
      <c r="H113" s="59" t="s">
        <v>42</v>
      </c>
      <c r="I113" s="59" t="s">
        <v>35</v>
      </c>
      <c r="J113" s="60" t="s">
        <v>275</v>
      </c>
      <c r="K113" s="59" t="s">
        <v>37</v>
      </c>
      <c r="L113" s="59">
        <v>40233</v>
      </c>
      <c r="M113" s="61">
        <v>1.3972789999999999</v>
      </c>
      <c r="N113" s="60" t="s">
        <v>276</v>
      </c>
      <c r="O113" s="62">
        <v>20.57934456501744</v>
      </c>
      <c r="P113" s="63">
        <v>2.7403782562054517</v>
      </c>
      <c r="Q113" s="59">
        <v>1.6554087882470154</v>
      </c>
      <c r="R113" s="59" t="s">
        <v>39</v>
      </c>
      <c r="S113" s="64">
        <v>8</v>
      </c>
      <c r="T113" s="65">
        <v>4.0051519999999997E-3</v>
      </c>
      <c r="U113" s="65">
        <v>1.366558E-2</v>
      </c>
      <c r="V113" s="59" t="s">
        <v>39</v>
      </c>
      <c r="W113" s="60" t="s">
        <v>276</v>
      </c>
      <c r="X113" s="59">
        <v>5</v>
      </c>
      <c r="Y113" s="59" t="s">
        <v>277</v>
      </c>
      <c r="Z113" s="64">
        <v>968</v>
      </c>
    </row>
    <row r="114" spans="2:26" ht="15" customHeight="1">
      <c r="B114" s="59" t="s">
        <v>278</v>
      </c>
      <c r="C114" s="59">
        <v>1</v>
      </c>
      <c r="D114" s="59">
        <v>113</v>
      </c>
      <c r="E114" s="59">
        <v>156</v>
      </c>
      <c r="F114" s="59">
        <v>68</v>
      </c>
      <c r="G114" s="59">
        <v>83</v>
      </c>
      <c r="H114" s="59" t="s">
        <v>42</v>
      </c>
      <c r="I114" s="59" t="s">
        <v>35</v>
      </c>
      <c r="J114" s="60" t="s">
        <v>279</v>
      </c>
      <c r="K114" s="59" t="s">
        <v>37</v>
      </c>
      <c r="L114" s="59">
        <v>66050</v>
      </c>
      <c r="M114" s="61">
        <v>0.83462820000000004</v>
      </c>
      <c r="N114" s="60" t="s">
        <v>280</v>
      </c>
      <c r="O114" s="62">
        <v>15.748208081564826</v>
      </c>
      <c r="P114" s="63">
        <v>2.506553901220903</v>
      </c>
      <c r="Q114" s="59">
        <v>1.5832099990907407</v>
      </c>
      <c r="R114" s="59" t="s">
        <v>39</v>
      </c>
      <c r="S114" s="64">
        <v>7</v>
      </c>
      <c r="T114" s="65">
        <v>3.2299220000000001E-3</v>
      </c>
      <c r="U114" s="65">
        <v>1.1020490000000001E-2</v>
      </c>
      <c r="V114" s="59" t="s">
        <v>39</v>
      </c>
      <c r="W114" s="60" t="s">
        <v>280</v>
      </c>
      <c r="X114" s="59">
        <v>5</v>
      </c>
      <c r="Y114" s="59" t="s">
        <v>281</v>
      </c>
      <c r="Z114" s="64">
        <v>857</v>
      </c>
    </row>
    <row r="115" spans="2:26" ht="15" customHeight="1">
      <c r="B115" s="59" t="s">
        <v>282</v>
      </c>
      <c r="C115" s="59">
        <v>5</v>
      </c>
      <c r="D115" s="59">
        <v>167</v>
      </c>
      <c r="E115" s="59">
        <v>120</v>
      </c>
      <c r="F115" s="59">
        <v>36</v>
      </c>
      <c r="G115" s="59">
        <v>54</v>
      </c>
      <c r="H115" s="59" t="s">
        <v>34</v>
      </c>
      <c r="I115" s="59" t="s">
        <v>35</v>
      </c>
      <c r="J115" s="60" t="s">
        <v>279</v>
      </c>
      <c r="K115" s="59" t="s">
        <v>37</v>
      </c>
      <c r="L115" s="59">
        <v>58389</v>
      </c>
      <c r="M115" s="61">
        <v>2.5462240000000001E-2</v>
      </c>
      <c r="N115" s="60" t="s">
        <v>260</v>
      </c>
      <c r="O115" s="62">
        <v>10.185031159279413</v>
      </c>
      <c r="P115" s="63">
        <v>2.1676414845579535</v>
      </c>
      <c r="Q115" s="59">
        <v>1.4722912363245098</v>
      </c>
      <c r="R115" s="59" t="s">
        <v>39</v>
      </c>
      <c r="S115" s="64">
        <v>1</v>
      </c>
      <c r="T115" s="65">
        <v>1.4937230000000001E-4</v>
      </c>
      <c r="U115" s="65">
        <v>5.0965820000000003E-4</v>
      </c>
      <c r="V115" s="59" t="s">
        <v>39</v>
      </c>
      <c r="W115" s="60" t="s">
        <v>260</v>
      </c>
      <c r="X115" s="59">
        <v>5</v>
      </c>
      <c r="Y115" s="59" t="s">
        <v>283</v>
      </c>
      <c r="Z115" s="64">
        <v>338</v>
      </c>
    </row>
    <row r="116" spans="2:26" ht="15" customHeight="1">
      <c r="B116" s="59" t="s">
        <v>284</v>
      </c>
      <c r="C116" s="59">
        <v>4</v>
      </c>
      <c r="D116" s="59">
        <v>156</v>
      </c>
      <c r="E116" s="59">
        <v>139</v>
      </c>
      <c r="F116" s="59">
        <v>49</v>
      </c>
      <c r="G116" s="59">
        <v>89</v>
      </c>
      <c r="H116" s="59" t="s">
        <v>34</v>
      </c>
      <c r="I116" s="59" t="s">
        <v>35</v>
      </c>
      <c r="J116" s="60" t="s">
        <v>285</v>
      </c>
      <c r="K116" s="59" t="s">
        <v>37</v>
      </c>
      <c r="L116" s="59">
        <v>60517</v>
      </c>
      <c r="M116" s="61">
        <v>3.0081420000000001E-2</v>
      </c>
      <c r="N116" s="60" t="s">
        <v>286</v>
      </c>
      <c r="O116" s="62">
        <v>16.203521380793351</v>
      </c>
      <c r="P116" s="63">
        <v>2.5304813188938353</v>
      </c>
      <c r="Q116" s="59">
        <v>1.5907486661612624</v>
      </c>
      <c r="R116" s="59" t="s">
        <v>39</v>
      </c>
      <c r="S116" s="64">
        <v>4</v>
      </c>
      <c r="T116" s="65">
        <v>1.762895E-4</v>
      </c>
      <c r="U116" s="65">
        <v>6.0149970000000004E-4</v>
      </c>
      <c r="V116" s="59" t="s">
        <v>39</v>
      </c>
      <c r="W116" s="60" t="s">
        <v>286</v>
      </c>
      <c r="X116" s="59">
        <v>5</v>
      </c>
      <c r="Y116" s="59" t="s">
        <v>287</v>
      </c>
      <c r="Z116" s="64">
        <v>776</v>
      </c>
    </row>
    <row r="117" spans="2:26" ht="15" customHeight="1">
      <c r="B117" s="59" t="s">
        <v>288</v>
      </c>
      <c r="C117" s="59">
        <v>1</v>
      </c>
      <c r="D117" s="59">
        <v>129</v>
      </c>
      <c r="E117" s="59">
        <v>1009</v>
      </c>
      <c r="F117" s="59">
        <v>35</v>
      </c>
      <c r="G117" s="59">
        <v>35</v>
      </c>
      <c r="H117" s="59" t="s">
        <v>42</v>
      </c>
      <c r="I117" s="59" t="s">
        <v>35</v>
      </c>
      <c r="J117" s="60" t="s">
        <v>289</v>
      </c>
      <c r="K117" s="59" t="s">
        <v>37</v>
      </c>
      <c r="L117" s="59">
        <v>85851</v>
      </c>
      <c r="M117" s="61">
        <v>56.951340000000002</v>
      </c>
      <c r="N117" s="60" t="s">
        <v>290</v>
      </c>
      <c r="O117" s="62">
        <v>76.497951159984325</v>
      </c>
      <c r="P117" s="63">
        <v>4.2450544763800417</v>
      </c>
      <c r="Q117" s="59">
        <v>2.0603529980030224</v>
      </c>
      <c r="R117" s="59" t="s">
        <v>39</v>
      </c>
      <c r="S117" s="64">
        <v>6</v>
      </c>
      <c r="T117" s="65">
        <v>0.17119090000000001</v>
      </c>
      <c r="U117" s="65">
        <v>0.5841035</v>
      </c>
      <c r="V117" s="59" t="s">
        <v>39</v>
      </c>
      <c r="W117" s="60" t="s">
        <v>290</v>
      </c>
      <c r="X117" s="59">
        <v>5</v>
      </c>
      <c r="Y117" s="59" t="s">
        <v>291</v>
      </c>
      <c r="Z117" s="64">
        <v>843</v>
      </c>
    </row>
    <row r="118" spans="2:26" ht="15" customHeight="1">
      <c r="B118" s="59" t="s">
        <v>292</v>
      </c>
      <c r="C118" s="59">
        <v>3</v>
      </c>
      <c r="D118" s="59">
        <v>138</v>
      </c>
      <c r="E118" s="59">
        <v>138</v>
      </c>
      <c r="F118" s="59">
        <v>97</v>
      </c>
      <c r="G118" s="59">
        <v>13</v>
      </c>
      <c r="H118" s="59" t="s">
        <v>42</v>
      </c>
      <c r="I118" s="59" t="s">
        <v>35</v>
      </c>
      <c r="J118" s="60" t="s">
        <v>293</v>
      </c>
      <c r="K118" s="59" t="s">
        <v>37</v>
      </c>
      <c r="L118" s="59">
        <v>88085</v>
      </c>
      <c r="M118" s="61">
        <v>8.7494810000000006E-2</v>
      </c>
      <c r="N118" s="60" t="s">
        <v>294</v>
      </c>
      <c r="O118" s="62">
        <v>19.383290026323724</v>
      </c>
      <c r="P118" s="63">
        <v>2.6862256887692033</v>
      </c>
      <c r="Q118" s="59">
        <v>1.6389709237107299</v>
      </c>
      <c r="R118" s="59" t="s">
        <v>39</v>
      </c>
      <c r="S118" s="64">
        <v>8</v>
      </c>
      <c r="T118" s="65">
        <v>7.4805279999999997E-4</v>
      </c>
      <c r="U118" s="65">
        <v>2.552356E-3</v>
      </c>
      <c r="V118" s="59" t="s">
        <v>39</v>
      </c>
      <c r="W118" s="60" t="s">
        <v>294</v>
      </c>
      <c r="X118" s="59">
        <v>5</v>
      </c>
      <c r="Y118" s="59" t="s">
        <v>295</v>
      </c>
      <c r="Z118" s="64">
        <v>242</v>
      </c>
    </row>
    <row r="119" spans="2:26" ht="15" customHeight="1">
      <c r="B119" s="59" t="s">
        <v>296</v>
      </c>
      <c r="C119" s="59">
        <v>5</v>
      </c>
      <c r="D119" s="59">
        <v>156</v>
      </c>
      <c r="E119" s="59">
        <v>123</v>
      </c>
      <c r="F119" s="59">
        <v>20</v>
      </c>
      <c r="G119" s="59">
        <v>44</v>
      </c>
      <c r="H119" s="59" t="s">
        <v>34</v>
      </c>
      <c r="I119" s="59" t="s">
        <v>35</v>
      </c>
      <c r="J119" s="60" t="s">
        <v>297</v>
      </c>
      <c r="K119" s="59" t="s">
        <v>37</v>
      </c>
      <c r="L119" s="59">
        <v>98910</v>
      </c>
      <c r="M119" s="61">
        <v>0.32077929999999999</v>
      </c>
      <c r="N119" s="60" t="s">
        <v>298</v>
      </c>
      <c r="O119" s="62">
        <v>10.887153116485191</v>
      </c>
      <c r="P119" s="63">
        <v>2.2163488068671917</v>
      </c>
      <c r="Q119" s="59">
        <v>1.4887406781797801</v>
      </c>
      <c r="R119" s="59" t="s">
        <v>39</v>
      </c>
      <c r="S119" s="64">
        <v>1</v>
      </c>
      <c r="T119" s="65">
        <v>1.001512E-3</v>
      </c>
      <c r="U119" s="65">
        <v>3.4171589999999999E-3</v>
      </c>
      <c r="V119" s="59" t="s">
        <v>39</v>
      </c>
      <c r="W119" s="60" t="s">
        <v>298</v>
      </c>
      <c r="X119" s="59">
        <v>5</v>
      </c>
      <c r="Y119" s="59" t="s">
        <v>299</v>
      </c>
      <c r="Z119" s="64">
        <v>655</v>
      </c>
    </row>
    <row r="120" spans="2:26" ht="15" customHeight="1">
      <c r="B120" s="59" t="s">
        <v>300</v>
      </c>
      <c r="C120" s="59">
        <v>5</v>
      </c>
      <c r="D120" s="59">
        <v>173</v>
      </c>
      <c r="E120" s="59">
        <v>103.04</v>
      </c>
      <c r="F120" s="59">
        <v>77</v>
      </c>
      <c r="G120" s="59">
        <v>60</v>
      </c>
      <c r="H120" s="59" t="s">
        <v>34</v>
      </c>
      <c r="I120" s="59" t="s">
        <v>35</v>
      </c>
      <c r="J120" s="60" t="s">
        <v>301</v>
      </c>
      <c r="K120" s="59" t="s">
        <v>37</v>
      </c>
      <c r="L120" s="59">
        <v>35512</v>
      </c>
      <c r="M120" s="61">
        <v>18.765940000000001</v>
      </c>
      <c r="N120" s="60" t="s">
        <v>301</v>
      </c>
      <c r="O120" s="62">
        <v>41.097907220559271</v>
      </c>
      <c r="P120" s="63">
        <v>3.450959817538068</v>
      </c>
      <c r="Q120" s="59">
        <v>1.8576759183286162</v>
      </c>
      <c r="R120" s="59" t="s">
        <v>39</v>
      </c>
      <c r="S120" s="64">
        <v>6</v>
      </c>
      <c r="T120" s="65">
        <v>0.79067690000000002</v>
      </c>
      <c r="U120" s="65">
        <v>2.6977899999999999</v>
      </c>
      <c r="V120" s="59" t="s">
        <v>39</v>
      </c>
      <c r="W120" s="60" t="s">
        <v>301</v>
      </c>
      <c r="X120" s="59">
        <v>5</v>
      </c>
      <c r="Y120" s="59" t="s">
        <v>302</v>
      </c>
      <c r="Z120" s="64">
        <v>386</v>
      </c>
    </row>
    <row r="121" spans="2:26" ht="15" customHeight="1">
      <c r="B121" s="59" t="s">
        <v>303</v>
      </c>
      <c r="C121" s="59">
        <v>3</v>
      </c>
      <c r="D121" s="59">
        <v>147</v>
      </c>
      <c r="E121" s="59">
        <v>127</v>
      </c>
      <c r="F121" s="59">
        <v>90</v>
      </c>
      <c r="G121" s="59">
        <v>19</v>
      </c>
      <c r="H121" s="59" t="s">
        <v>42</v>
      </c>
      <c r="I121" s="59" t="s">
        <v>35</v>
      </c>
      <c r="J121" s="60" t="s">
        <v>286</v>
      </c>
      <c r="K121" s="59" t="s">
        <v>37</v>
      </c>
      <c r="L121" s="59">
        <v>78466</v>
      </c>
      <c r="M121" s="61">
        <v>0.34099629999999997</v>
      </c>
      <c r="N121" s="60" t="s">
        <v>304</v>
      </c>
      <c r="O121" s="62">
        <v>18.92494518474934</v>
      </c>
      <c r="P121" s="63">
        <v>2.6648833910517591</v>
      </c>
      <c r="Q121" s="59">
        <v>1.6324470561251776</v>
      </c>
      <c r="R121" s="59" t="s">
        <v>39</v>
      </c>
      <c r="S121" s="64">
        <v>7</v>
      </c>
      <c r="T121" s="65">
        <v>1.0676380000000001E-3</v>
      </c>
      <c r="U121" s="65">
        <v>3.6427809999999999E-3</v>
      </c>
      <c r="V121" s="59" t="s">
        <v>39</v>
      </c>
      <c r="W121" s="60" t="s">
        <v>304</v>
      </c>
      <c r="X121" s="59">
        <v>5</v>
      </c>
      <c r="Y121" s="59" t="s">
        <v>305</v>
      </c>
      <c r="Z121" s="64">
        <v>447</v>
      </c>
    </row>
    <row r="122" spans="2:26" ht="15" customHeight="1">
      <c r="B122" s="59" t="s">
        <v>306</v>
      </c>
      <c r="C122" s="59">
        <v>3</v>
      </c>
      <c r="D122" s="59">
        <v>116</v>
      </c>
      <c r="E122" s="59">
        <v>146</v>
      </c>
      <c r="F122" s="59">
        <v>39</v>
      </c>
      <c r="G122" s="59">
        <v>67</v>
      </c>
      <c r="H122" s="59" t="s">
        <v>42</v>
      </c>
      <c r="I122" s="59" t="s">
        <v>35</v>
      </c>
      <c r="J122" s="60" t="s">
        <v>307</v>
      </c>
      <c r="K122" s="59" t="s">
        <v>37</v>
      </c>
      <c r="L122" s="59">
        <v>31773</v>
      </c>
      <c r="M122" s="61">
        <v>1.7480420000000001</v>
      </c>
      <c r="N122" s="60" t="s">
        <v>308</v>
      </c>
      <c r="O122" s="62">
        <v>14.070177393974459</v>
      </c>
      <c r="P122" s="63">
        <v>2.414162637446323</v>
      </c>
      <c r="Q122" s="59">
        <v>1.5537575864485178</v>
      </c>
      <c r="R122" s="59" t="s">
        <v>39</v>
      </c>
      <c r="S122" s="64">
        <v>7</v>
      </c>
      <c r="T122" s="65">
        <v>1.965783E-3</v>
      </c>
      <c r="U122" s="65">
        <v>6.7072520000000004E-3</v>
      </c>
      <c r="V122" s="59" t="s">
        <v>39</v>
      </c>
      <c r="W122" s="60" t="s">
        <v>308</v>
      </c>
      <c r="X122" s="59">
        <v>5</v>
      </c>
      <c r="Y122" s="59" t="s">
        <v>309</v>
      </c>
      <c r="Z122" s="64">
        <v>442</v>
      </c>
    </row>
    <row r="123" spans="2:26" ht="15" customHeight="1">
      <c r="B123" s="59" t="s">
        <v>310</v>
      </c>
      <c r="C123" s="59">
        <v>2</v>
      </c>
      <c r="D123" s="59">
        <v>194</v>
      </c>
      <c r="E123" s="59">
        <v>120</v>
      </c>
      <c r="F123" s="59">
        <v>38</v>
      </c>
      <c r="G123" s="59">
        <v>16</v>
      </c>
      <c r="H123" s="59" t="s">
        <v>34</v>
      </c>
      <c r="I123" s="59" t="s">
        <v>35</v>
      </c>
      <c r="J123" s="60" t="s">
        <v>304</v>
      </c>
      <c r="K123" s="59" t="s">
        <v>37</v>
      </c>
      <c r="L123" s="59">
        <v>87222</v>
      </c>
      <c r="M123" s="61">
        <v>0.84045789999999998</v>
      </c>
      <c r="N123" s="60" t="s">
        <v>311</v>
      </c>
      <c r="O123" s="62">
        <v>20.757222809886937</v>
      </c>
      <c r="P123" s="63">
        <v>2.7482511331049571</v>
      </c>
      <c r="Q123" s="59">
        <v>1.6577850081071903</v>
      </c>
      <c r="R123" s="59" t="s">
        <v>39</v>
      </c>
      <c r="S123" s="64">
        <v>8</v>
      </c>
      <c r="T123" s="65">
        <v>6.2621850000000007E-2</v>
      </c>
      <c r="U123" s="65">
        <v>0.21366569999999999</v>
      </c>
      <c r="V123" s="59" t="s">
        <v>39</v>
      </c>
      <c r="W123" s="60" t="s">
        <v>311</v>
      </c>
      <c r="X123" s="59">
        <v>5</v>
      </c>
      <c r="Y123" s="59" t="s">
        <v>312</v>
      </c>
      <c r="Z123" s="64">
        <v>913</v>
      </c>
    </row>
    <row r="124" spans="2:26" ht="15" customHeight="1">
      <c r="B124" s="59" t="s">
        <v>313</v>
      </c>
      <c r="C124" s="59">
        <v>5</v>
      </c>
      <c r="D124" s="59">
        <v>158</v>
      </c>
      <c r="E124" s="59">
        <v>130</v>
      </c>
      <c r="F124" s="59">
        <v>58</v>
      </c>
      <c r="G124" s="59">
        <v>99</v>
      </c>
      <c r="H124" s="59" t="s">
        <v>34</v>
      </c>
      <c r="I124" s="59" t="s">
        <v>35</v>
      </c>
      <c r="J124" s="60" t="s">
        <v>304</v>
      </c>
      <c r="K124" s="59" t="s">
        <v>37</v>
      </c>
      <c r="L124" s="59">
        <v>91975</v>
      </c>
      <c r="M124" s="61">
        <v>4.8508810000000002</v>
      </c>
      <c r="N124" s="60" t="s">
        <v>311</v>
      </c>
      <c r="O124" s="62">
        <v>23.05335256621828</v>
      </c>
      <c r="P124" s="63">
        <v>2.8460642324986791</v>
      </c>
      <c r="Q124" s="59">
        <v>1.6870282251636097</v>
      </c>
      <c r="R124" s="59" t="s">
        <v>39</v>
      </c>
      <c r="S124" s="64">
        <v>2</v>
      </c>
      <c r="T124" s="65">
        <v>6.9489770000000006E-2</v>
      </c>
      <c r="U124" s="65">
        <v>0.23709910000000001</v>
      </c>
      <c r="V124" s="59" t="s">
        <v>39</v>
      </c>
      <c r="W124" s="60" t="s">
        <v>311</v>
      </c>
      <c r="X124" s="59">
        <v>5</v>
      </c>
      <c r="Y124" s="59" t="s">
        <v>314</v>
      </c>
      <c r="Z124" s="64">
        <v>595</v>
      </c>
    </row>
    <row r="125" spans="2:26" ht="15" customHeight="1">
      <c r="B125" s="59" t="s">
        <v>315</v>
      </c>
      <c r="C125" s="59">
        <v>5</v>
      </c>
      <c r="D125" s="59">
        <v>166</v>
      </c>
      <c r="E125" s="59">
        <v>127</v>
      </c>
      <c r="F125" s="59">
        <v>33</v>
      </c>
      <c r="G125" s="59">
        <v>25</v>
      </c>
      <c r="H125" s="59" t="s">
        <v>42</v>
      </c>
      <c r="I125" s="59" t="s">
        <v>35</v>
      </c>
      <c r="J125" s="60" t="s">
        <v>316</v>
      </c>
      <c r="K125" s="59" t="s">
        <v>37</v>
      </c>
      <c r="L125" s="59">
        <v>70869</v>
      </c>
      <c r="M125" s="61">
        <v>0.51215699999999997</v>
      </c>
      <c r="N125" s="60" t="s">
        <v>317</v>
      </c>
      <c r="O125" s="62">
        <v>11.227808451476205</v>
      </c>
      <c r="P125" s="63">
        <v>2.2392280803410149</v>
      </c>
      <c r="Q125" s="59">
        <v>1.4964050522305166</v>
      </c>
      <c r="R125" s="59" t="s">
        <v>39</v>
      </c>
      <c r="S125" s="64">
        <v>2</v>
      </c>
      <c r="T125" s="65">
        <v>1.8785539999999999E-3</v>
      </c>
      <c r="U125" s="65">
        <v>6.4096270000000002E-3</v>
      </c>
      <c r="V125" s="59" t="s">
        <v>39</v>
      </c>
      <c r="W125" s="60" t="s">
        <v>317</v>
      </c>
      <c r="X125" s="59">
        <v>5</v>
      </c>
      <c r="Y125" s="59" t="s">
        <v>318</v>
      </c>
      <c r="Z125" s="64">
        <v>733</v>
      </c>
    </row>
    <row r="126" spans="2:26" ht="15" customHeight="1">
      <c r="B126" s="59" t="s">
        <v>319</v>
      </c>
      <c r="C126" s="59">
        <v>3</v>
      </c>
      <c r="D126" s="59">
        <v>148</v>
      </c>
      <c r="E126" s="59">
        <v>140</v>
      </c>
      <c r="F126" s="59">
        <v>77</v>
      </c>
      <c r="G126" s="59">
        <v>48</v>
      </c>
      <c r="H126" s="59" t="s">
        <v>42</v>
      </c>
      <c r="I126" s="59" t="s">
        <v>35</v>
      </c>
      <c r="J126" s="60" t="s">
        <v>304</v>
      </c>
      <c r="K126" s="59" t="s">
        <v>37</v>
      </c>
      <c r="L126" s="59">
        <v>54848</v>
      </c>
      <c r="M126" s="61">
        <v>0.1556322</v>
      </c>
      <c r="N126" s="60" t="s">
        <v>317</v>
      </c>
      <c r="O126" s="62">
        <v>18.550134671475149</v>
      </c>
      <c r="P126" s="63">
        <v>2.6471731893551365</v>
      </c>
      <c r="Q126" s="59">
        <v>1.6270135799541245</v>
      </c>
      <c r="R126" s="59" t="s">
        <v>39</v>
      </c>
      <c r="S126" s="64">
        <v>8</v>
      </c>
      <c r="T126" s="65">
        <v>1.214118E-2</v>
      </c>
      <c r="U126" s="65">
        <v>4.1425709999999998E-2</v>
      </c>
      <c r="V126" s="59" t="s">
        <v>39</v>
      </c>
      <c r="W126" s="60" t="s">
        <v>317</v>
      </c>
      <c r="X126" s="59">
        <v>5</v>
      </c>
      <c r="Y126" s="59" t="s">
        <v>320</v>
      </c>
      <c r="Z126" s="64">
        <v>288</v>
      </c>
    </row>
    <row r="127" spans="2:26" ht="15" customHeight="1">
      <c r="B127" s="59" t="s">
        <v>321</v>
      </c>
      <c r="C127" s="59">
        <v>4</v>
      </c>
      <c r="D127" s="59">
        <v>160</v>
      </c>
      <c r="E127" s="59">
        <v>110</v>
      </c>
      <c r="F127" s="59">
        <v>81</v>
      </c>
      <c r="G127" s="59">
        <v>10</v>
      </c>
      <c r="H127" s="59" t="s">
        <v>34</v>
      </c>
      <c r="I127" s="59" t="s">
        <v>35</v>
      </c>
      <c r="J127" s="60" t="s">
        <v>322</v>
      </c>
      <c r="K127" s="59" t="s">
        <v>37</v>
      </c>
      <c r="L127" s="59">
        <v>97292</v>
      </c>
      <c r="M127" s="61">
        <v>1.2834589999999999</v>
      </c>
      <c r="N127" s="60" t="s">
        <v>317</v>
      </c>
      <c r="O127" s="62">
        <v>19.416357495011798</v>
      </c>
      <c r="P127" s="63">
        <v>2.6877523683546398</v>
      </c>
      <c r="Q127" s="59">
        <v>1.6394366008951489</v>
      </c>
      <c r="R127" s="59" t="s">
        <v>39</v>
      </c>
      <c r="S127" s="64">
        <v>7</v>
      </c>
      <c r="T127" s="65">
        <v>6.3117409999999999E-2</v>
      </c>
      <c r="U127" s="65">
        <v>0.21535660000000001</v>
      </c>
      <c r="V127" s="59" t="s">
        <v>39</v>
      </c>
      <c r="W127" s="60" t="s">
        <v>317</v>
      </c>
      <c r="X127" s="59">
        <v>5</v>
      </c>
      <c r="Y127" s="59" t="s">
        <v>323</v>
      </c>
      <c r="Z127" s="64">
        <v>122</v>
      </c>
    </row>
    <row r="128" spans="2:26" ht="15" customHeight="1">
      <c r="B128" s="59" t="s">
        <v>324</v>
      </c>
      <c r="C128" s="59">
        <v>2</v>
      </c>
      <c r="D128" s="59">
        <v>156</v>
      </c>
      <c r="E128" s="59">
        <v>151</v>
      </c>
      <c r="F128" s="59">
        <v>84</v>
      </c>
      <c r="G128" s="59">
        <v>60</v>
      </c>
      <c r="H128" s="59" t="s">
        <v>34</v>
      </c>
      <c r="I128" s="59" t="s">
        <v>35</v>
      </c>
      <c r="J128" s="60" t="s">
        <v>316</v>
      </c>
      <c r="K128" s="59" t="s">
        <v>37</v>
      </c>
      <c r="L128" s="59">
        <v>51344</v>
      </c>
      <c r="M128" s="61">
        <v>2.5665439999999999</v>
      </c>
      <c r="N128" s="60" t="s">
        <v>317</v>
      </c>
      <c r="O128" s="62">
        <v>16.168587694784883</v>
      </c>
      <c r="P128" s="63">
        <v>2.5286614954658213</v>
      </c>
      <c r="Q128" s="59">
        <v>1.5901765610981131</v>
      </c>
      <c r="R128" s="59" t="s">
        <v>39</v>
      </c>
      <c r="S128" s="64">
        <v>8</v>
      </c>
      <c r="T128" s="65">
        <v>1.2683059999999999E-2</v>
      </c>
      <c r="U128" s="65">
        <v>4.3274590000000002E-2</v>
      </c>
      <c r="V128" s="59" t="s">
        <v>39</v>
      </c>
      <c r="W128" s="60" t="s">
        <v>317</v>
      </c>
      <c r="X128" s="59">
        <v>5</v>
      </c>
      <c r="Y128" s="59" t="s">
        <v>325</v>
      </c>
      <c r="Z128" s="64">
        <v>601</v>
      </c>
    </row>
    <row r="129" spans="2:26" ht="15" customHeight="1">
      <c r="B129" s="59" t="s">
        <v>326</v>
      </c>
      <c r="C129" s="59">
        <v>5</v>
      </c>
      <c r="D129" s="59">
        <v>160</v>
      </c>
      <c r="E129" s="59">
        <v>138</v>
      </c>
      <c r="F129" s="59">
        <v>16</v>
      </c>
      <c r="G129" s="59">
        <v>15</v>
      </c>
      <c r="H129" s="59" t="s">
        <v>42</v>
      </c>
      <c r="I129" s="59" t="s">
        <v>35</v>
      </c>
      <c r="J129" s="60" t="s">
        <v>290</v>
      </c>
      <c r="K129" s="59" t="s">
        <v>37</v>
      </c>
      <c r="L129" s="59">
        <v>61344</v>
      </c>
      <c r="M129" s="61">
        <v>0.56585540000000001</v>
      </c>
      <c r="N129" s="60" t="s">
        <v>317</v>
      </c>
      <c r="O129" s="62">
        <v>19.31808900733219</v>
      </c>
      <c r="P129" s="63">
        <v>2.6832103526711761</v>
      </c>
      <c r="Q129" s="59">
        <v>1.6380507784165839</v>
      </c>
      <c r="R129" s="59" t="s">
        <v>39</v>
      </c>
      <c r="S129" s="64">
        <v>2</v>
      </c>
      <c r="T129" s="65">
        <v>1.682685E-3</v>
      </c>
      <c r="U129" s="65">
        <v>5.7413209999999998E-3</v>
      </c>
      <c r="V129" s="59" t="s">
        <v>39</v>
      </c>
      <c r="W129" s="60" t="s">
        <v>317</v>
      </c>
      <c r="X129" s="59">
        <v>5</v>
      </c>
      <c r="Y129" s="59" t="s">
        <v>327</v>
      </c>
      <c r="Z129" s="64">
        <v>386</v>
      </c>
    </row>
    <row r="130" spans="2:26" ht="15" customHeight="1">
      <c r="B130" s="59" t="s">
        <v>328</v>
      </c>
      <c r="C130" s="59">
        <v>5</v>
      </c>
      <c r="D130" s="59">
        <v>146</v>
      </c>
      <c r="E130" s="59">
        <v>136</v>
      </c>
      <c r="F130" s="59">
        <v>11</v>
      </c>
      <c r="G130" s="59">
        <v>36</v>
      </c>
      <c r="H130" s="59" t="s">
        <v>42</v>
      </c>
      <c r="I130" s="59" t="s">
        <v>35</v>
      </c>
      <c r="J130" s="60" t="s">
        <v>329</v>
      </c>
      <c r="K130" s="59" t="s">
        <v>37</v>
      </c>
      <c r="L130" s="59">
        <v>28983</v>
      </c>
      <c r="M130" s="61">
        <v>35.912790000000001</v>
      </c>
      <c r="N130" s="60" t="s">
        <v>330</v>
      </c>
      <c r="O130" s="62">
        <v>55.90551809328106</v>
      </c>
      <c r="P130" s="63">
        <v>3.8237095188035131</v>
      </c>
      <c r="Q130" s="59">
        <v>1.95543077576362</v>
      </c>
      <c r="R130" s="59" t="s">
        <v>39</v>
      </c>
      <c r="S130" s="64">
        <v>9</v>
      </c>
      <c r="T130" s="65">
        <v>1.9892180000000001E-3</v>
      </c>
      <c r="U130" s="65">
        <v>6.7872130000000003E-3</v>
      </c>
      <c r="V130" s="59" t="s">
        <v>39</v>
      </c>
      <c r="W130" s="60" t="s">
        <v>330</v>
      </c>
      <c r="X130" s="59">
        <v>5</v>
      </c>
      <c r="Y130" s="59" t="s">
        <v>331</v>
      </c>
      <c r="Z130" s="64">
        <v>513</v>
      </c>
    </row>
    <row r="131" spans="2:26" ht="15" customHeight="1">
      <c r="B131" s="59" t="s">
        <v>332</v>
      </c>
      <c r="C131" s="59">
        <v>3</v>
      </c>
      <c r="D131" s="59">
        <v>199</v>
      </c>
      <c r="E131" s="59">
        <v>238</v>
      </c>
      <c r="F131" s="59">
        <v>10</v>
      </c>
      <c r="G131" s="59">
        <v>54</v>
      </c>
      <c r="H131" s="59" t="s">
        <v>34</v>
      </c>
      <c r="I131" s="59" t="s">
        <v>35</v>
      </c>
      <c r="J131" s="60" t="s">
        <v>333</v>
      </c>
      <c r="K131" s="59" t="s">
        <v>37</v>
      </c>
      <c r="L131" s="59">
        <v>49407</v>
      </c>
      <c r="M131" s="61">
        <v>1.261757</v>
      </c>
      <c r="N131" s="60" t="s">
        <v>334</v>
      </c>
      <c r="O131" s="62">
        <v>16.385036573392128</v>
      </c>
      <c r="P131" s="63">
        <v>2.539895245095507</v>
      </c>
      <c r="Q131" s="59">
        <v>1.5937048801755949</v>
      </c>
      <c r="R131" s="59" t="s">
        <v>39</v>
      </c>
      <c r="S131" s="64">
        <v>3</v>
      </c>
      <c r="T131" s="65">
        <v>8.7636929999999995E-3</v>
      </c>
      <c r="U131" s="65">
        <v>2.990172E-2</v>
      </c>
      <c r="V131" s="59" t="s">
        <v>39</v>
      </c>
      <c r="W131" s="60" t="s">
        <v>334</v>
      </c>
      <c r="X131" s="59">
        <v>5</v>
      </c>
      <c r="Y131" s="59" t="s">
        <v>335</v>
      </c>
      <c r="Z131" s="64">
        <v>523</v>
      </c>
    </row>
    <row r="132" spans="2:26" ht="15" customHeight="1">
      <c r="B132" s="59" t="s">
        <v>336</v>
      </c>
      <c r="C132" s="59">
        <v>2</v>
      </c>
      <c r="D132" s="59">
        <v>128</v>
      </c>
      <c r="E132" s="59">
        <v>125</v>
      </c>
      <c r="F132" s="59">
        <v>31</v>
      </c>
      <c r="G132" s="59">
        <v>60</v>
      </c>
      <c r="H132" s="59" t="s">
        <v>34</v>
      </c>
      <c r="I132" s="59" t="s">
        <v>35</v>
      </c>
      <c r="J132" s="60" t="s">
        <v>337</v>
      </c>
      <c r="K132" s="59" t="s">
        <v>37</v>
      </c>
      <c r="L132" s="59">
        <v>72682</v>
      </c>
      <c r="M132" s="61">
        <v>0.65606419999999999</v>
      </c>
      <c r="N132" s="60" t="s">
        <v>337</v>
      </c>
      <c r="O132" s="62">
        <v>16.466042100933105</v>
      </c>
      <c r="P132" s="63">
        <v>2.5440740054255655</v>
      </c>
      <c r="Q132" s="59">
        <v>1.595015362128392</v>
      </c>
      <c r="R132" s="59" t="s">
        <v>39</v>
      </c>
      <c r="S132" s="64">
        <v>8</v>
      </c>
      <c r="T132" s="65">
        <v>1.595604E-3</v>
      </c>
      <c r="U132" s="65">
        <v>5.4441999999999997E-3</v>
      </c>
      <c r="V132" s="59" t="s">
        <v>39</v>
      </c>
      <c r="W132" s="60" t="s">
        <v>337</v>
      </c>
      <c r="X132" s="59">
        <v>5</v>
      </c>
      <c r="Y132" s="59" t="s">
        <v>338</v>
      </c>
      <c r="Z132" s="64">
        <v>627</v>
      </c>
    </row>
    <row r="133" spans="2:26" ht="15" customHeight="1">
      <c r="B133" s="59" t="s">
        <v>339</v>
      </c>
      <c r="C133" s="59">
        <v>4</v>
      </c>
      <c r="D133" s="59">
        <v>144</v>
      </c>
      <c r="E133" s="59">
        <v>144</v>
      </c>
      <c r="F133" s="59">
        <v>63</v>
      </c>
      <c r="G133" s="59">
        <v>47</v>
      </c>
      <c r="H133" s="59" t="s">
        <v>42</v>
      </c>
      <c r="I133" s="59" t="s">
        <v>35</v>
      </c>
      <c r="J133" s="60" t="s">
        <v>340</v>
      </c>
      <c r="K133" s="59" t="s">
        <v>37</v>
      </c>
      <c r="L133" s="59">
        <v>62808</v>
      </c>
      <c r="M133" s="61">
        <v>0.3359568</v>
      </c>
      <c r="N133" s="60" t="s">
        <v>341</v>
      </c>
      <c r="O133" s="62">
        <v>11.915574605109539</v>
      </c>
      <c r="P133" s="63">
        <v>2.2840467915402343</v>
      </c>
      <c r="Q133" s="59">
        <v>1.5113063195594183</v>
      </c>
      <c r="R133" s="59" t="s">
        <v>39</v>
      </c>
      <c r="S133" s="64">
        <v>3</v>
      </c>
      <c r="T133" s="65">
        <v>1.006973E-3</v>
      </c>
      <c r="U133" s="65">
        <v>3.4357929999999999E-3</v>
      </c>
      <c r="V133" s="59" t="s">
        <v>39</v>
      </c>
      <c r="W133" s="60" t="s">
        <v>341</v>
      </c>
      <c r="X133" s="59">
        <v>5</v>
      </c>
      <c r="Y133" s="59" t="s">
        <v>342</v>
      </c>
      <c r="Z133" s="64">
        <v>363</v>
      </c>
    </row>
    <row r="134" spans="2:26" ht="15" customHeight="1">
      <c r="B134" s="59" t="s">
        <v>343</v>
      </c>
      <c r="C134" s="59">
        <v>2</v>
      </c>
      <c r="D134" s="59">
        <v>178</v>
      </c>
      <c r="E134" s="59">
        <v>141</v>
      </c>
      <c r="F134" s="59">
        <v>47</v>
      </c>
      <c r="G134" s="59">
        <v>13</v>
      </c>
      <c r="H134" s="59" t="s">
        <v>42</v>
      </c>
      <c r="I134" s="59" t="s">
        <v>35</v>
      </c>
      <c r="J134" s="60" t="s">
        <v>344</v>
      </c>
      <c r="K134" s="59" t="s">
        <v>37</v>
      </c>
      <c r="L134" s="59">
        <v>84726</v>
      </c>
      <c r="M134" s="61">
        <v>14.061629999999999</v>
      </c>
      <c r="N134" s="60" t="s">
        <v>345</v>
      </c>
      <c r="O134" s="62">
        <v>27.811513998205811</v>
      </c>
      <c r="P134" s="63">
        <v>3.0297598809890185</v>
      </c>
      <c r="Q134" s="59">
        <v>1.740620544802634</v>
      </c>
      <c r="R134" s="59" t="s">
        <v>39</v>
      </c>
      <c r="S134" s="64">
        <v>1</v>
      </c>
      <c r="T134" s="65">
        <v>7.8031110000000004E-4</v>
      </c>
      <c r="U134" s="65">
        <v>2.6624209999999999E-3</v>
      </c>
      <c r="V134" s="59" t="s">
        <v>39</v>
      </c>
      <c r="W134" s="60" t="s">
        <v>345</v>
      </c>
      <c r="X134" s="59">
        <v>5</v>
      </c>
      <c r="Y134" s="59" t="s">
        <v>346</v>
      </c>
      <c r="Z134" s="64">
        <v>848</v>
      </c>
    </row>
    <row r="135" spans="2:26" ht="15" customHeight="1">
      <c r="B135" s="59" t="s">
        <v>347</v>
      </c>
      <c r="C135" s="59">
        <v>5</v>
      </c>
      <c r="D135" s="59">
        <v>139</v>
      </c>
      <c r="E135" s="59">
        <v>93</v>
      </c>
      <c r="F135" s="59">
        <v>50</v>
      </c>
      <c r="G135" s="59">
        <v>77</v>
      </c>
      <c r="H135" s="59" t="s">
        <v>34</v>
      </c>
      <c r="I135" s="59" t="s">
        <v>35</v>
      </c>
      <c r="J135" s="60" t="s">
        <v>344</v>
      </c>
      <c r="K135" s="59" t="s">
        <v>37</v>
      </c>
      <c r="L135" s="59">
        <v>83906</v>
      </c>
      <c r="M135" s="61">
        <v>3.227125</v>
      </c>
      <c r="N135" s="60" t="s">
        <v>345</v>
      </c>
      <c r="O135" s="62">
        <v>23.023545051101635</v>
      </c>
      <c r="P135" s="63">
        <v>2.8448370690944556</v>
      </c>
      <c r="Q135" s="59">
        <v>1.6866644802966759</v>
      </c>
      <c r="R135" s="59" t="s">
        <v>39</v>
      </c>
      <c r="S135" s="64">
        <v>4</v>
      </c>
      <c r="T135" s="65">
        <v>1.7878340000000001E-4</v>
      </c>
      <c r="U135" s="65">
        <v>6.1000900000000001E-4</v>
      </c>
      <c r="V135" s="59" t="s">
        <v>39</v>
      </c>
      <c r="W135" s="60" t="s">
        <v>345</v>
      </c>
      <c r="X135" s="59">
        <v>5</v>
      </c>
      <c r="Y135" s="59" t="s">
        <v>348</v>
      </c>
      <c r="Z135" s="64">
        <v>231</v>
      </c>
    </row>
    <row r="136" spans="2:26" ht="15" customHeight="1">
      <c r="B136" s="59" t="s">
        <v>349</v>
      </c>
      <c r="C136" s="59">
        <v>3</v>
      </c>
      <c r="D136" s="59">
        <v>160</v>
      </c>
      <c r="E136" s="59">
        <v>93.5</v>
      </c>
      <c r="F136" s="59">
        <v>31</v>
      </c>
      <c r="G136" s="59">
        <v>40</v>
      </c>
      <c r="H136" s="59" t="s">
        <v>34</v>
      </c>
      <c r="I136" s="59" t="s">
        <v>35</v>
      </c>
      <c r="J136" s="60" t="s">
        <v>344</v>
      </c>
      <c r="K136" s="59" t="s">
        <v>37</v>
      </c>
      <c r="L136" s="59">
        <v>21788</v>
      </c>
      <c r="M136" s="61">
        <v>1.173435</v>
      </c>
      <c r="N136" s="60" t="s">
        <v>345</v>
      </c>
      <c r="O136" s="62">
        <v>15.256687048232543</v>
      </c>
      <c r="P136" s="63">
        <v>2.4802002444229458</v>
      </c>
      <c r="Q136" s="59">
        <v>1.5748651511869027</v>
      </c>
      <c r="R136" s="59" t="s">
        <v>39</v>
      </c>
      <c r="S136" s="64">
        <v>3</v>
      </c>
      <c r="T136" s="65">
        <v>6.4844669999999997E-5</v>
      </c>
      <c r="U136" s="65">
        <v>2.2125000000000001E-4</v>
      </c>
      <c r="V136" s="59" t="s">
        <v>39</v>
      </c>
      <c r="W136" s="60" t="s">
        <v>345</v>
      </c>
      <c r="X136" s="59">
        <v>5</v>
      </c>
      <c r="Y136" s="59" t="s">
        <v>350</v>
      </c>
      <c r="Z136" s="64">
        <v>851</v>
      </c>
    </row>
    <row r="137" spans="2:26" ht="15" customHeight="1">
      <c r="B137" s="59" t="s">
        <v>351</v>
      </c>
      <c r="C137" s="59">
        <v>5</v>
      </c>
      <c r="D137" s="59">
        <v>192</v>
      </c>
      <c r="E137" s="59">
        <v>93.5</v>
      </c>
      <c r="F137" s="59">
        <v>93</v>
      </c>
      <c r="G137" s="59">
        <v>60</v>
      </c>
      <c r="H137" s="59" t="s">
        <v>42</v>
      </c>
      <c r="I137" s="59" t="s">
        <v>35</v>
      </c>
      <c r="J137" s="60" t="s">
        <v>344</v>
      </c>
      <c r="K137" s="59" t="s">
        <v>37</v>
      </c>
      <c r="L137" s="59">
        <v>18657</v>
      </c>
      <c r="M137" s="61">
        <v>5.8673799999999998</v>
      </c>
      <c r="N137" s="60" t="s">
        <v>345</v>
      </c>
      <c r="O137" s="62">
        <v>23.289647532705668</v>
      </c>
      <c r="P137" s="63">
        <v>2.8557551718051264</v>
      </c>
      <c r="Q137" s="59">
        <v>1.6898979767444917</v>
      </c>
      <c r="R137" s="59" t="s">
        <v>39</v>
      </c>
      <c r="S137" s="64">
        <v>8</v>
      </c>
      <c r="T137" s="65">
        <v>3.2475880000000003E-4</v>
      </c>
      <c r="U137" s="65">
        <v>1.1080770000000001E-3</v>
      </c>
      <c r="V137" s="59" t="s">
        <v>39</v>
      </c>
      <c r="W137" s="60" t="s">
        <v>345</v>
      </c>
      <c r="X137" s="59">
        <v>5</v>
      </c>
      <c r="Y137" s="59" t="s">
        <v>352</v>
      </c>
      <c r="Z137" s="64">
        <v>336</v>
      </c>
    </row>
    <row r="138" spans="2:26" ht="15" customHeight="1">
      <c r="B138" s="59" t="s">
        <v>353</v>
      </c>
      <c r="C138" s="59">
        <v>5</v>
      </c>
      <c r="D138" s="59">
        <v>140</v>
      </c>
      <c r="E138" s="59">
        <v>134</v>
      </c>
      <c r="F138" s="59">
        <v>70</v>
      </c>
      <c r="G138" s="59">
        <v>44</v>
      </c>
      <c r="H138" s="59" t="s">
        <v>42</v>
      </c>
      <c r="I138" s="59" t="s">
        <v>35</v>
      </c>
      <c r="J138" s="60" t="s">
        <v>354</v>
      </c>
      <c r="K138" s="59" t="s">
        <v>37</v>
      </c>
      <c r="L138" s="59">
        <v>11594</v>
      </c>
      <c r="M138" s="61">
        <v>5.1760549999999999</v>
      </c>
      <c r="N138" s="60" t="s">
        <v>355</v>
      </c>
      <c r="O138" s="62">
        <v>19.451149503531663</v>
      </c>
      <c r="P138" s="63">
        <v>2.6893567974075117</v>
      </c>
      <c r="Q138" s="59">
        <v>1.6399258511919104</v>
      </c>
      <c r="R138" s="59" t="s">
        <v>39</v>
      </c>
      <c r="S138" s="64">
        <v>3</v>
      </c>
      <c r="T138" s="65">
        <v>1.9146639999999999E-2</v>
      </c>
      <c r="U138" s="65">
        <v>6.5328339999999999E-2</v>
      </c>
      <c r="V138" s="59" t="s">
        <v>39</v>
      </c>
      <c r="W138" s="60" t="s">
        <v>355</v>
      </c>
      <c r="X138" s="59">
        <v>5</v>
      </c>
      <c r="Y138" s="59" t="s">
        <v>356</v>
      </c>
      <c r="Z138" s="64">
        <v>952</v>
      </c>
    </row>
    <row r="139" spans="2:26" ht="15" customHeight="1">
      <c r="B139" s="59" t="s">
        <v>357</v>
      </c>
      <c r="C139" s="59">
        <v>1</v>
      </c>
      <c r="D139" s="59">
        <v>180</v>
      </c>
      <c r="E139" s="59">
        <v>130</v>
      </c>
      <c r="F139" s="59">
        <v>85</v>
      </c>
      <c r="G139" s="59">
        <v>68</v>
      </c>
      <c r="H139" s="59" t="s">
        <v>34</v>
      </c>
      <c r="I139" s="59" t="s">
        <v>35</v>
      </c>
      <c r="J139" s="60" t="s">
        <v>354</v>
      </c>
      <c r="K139" s="59" t="s">
        <v>37</v>
      </c>
      <c r="L139" s="59">
        <v>70840</v>
      </c>
      <c r="M139" s="61">
        <v>4.3507189999999998</v>
      </c>
      <c r="N139" s="60" t="s">
        <v>355</v>
      </c>
      <c r="O139" s="62">
        <v>20.436556721396368</v>
      </c>
      <c r="P139" s="63">
        <v>2.7340255888854768</v>
      </c>
      <c r="Q139" s="59">
        <v>1.6534889140497666</v>
      </c>
      <c r="R139" s="59" t="s">
        <v>39</v>
      </c>
      <c r="S139" s="64">
        <v>8</v>
      </c>
      <c r="T139" s="65">
        <v>1.557678E-2</v>
      </c>
      <c r="U139" s="65">
        <v>5.3147989999999999E-2</v>
      </c>
      <c r="V139" s="59" t="s">
        <v>39</v>
      </c>
      <c r="W139" s="60" t="s">
        <v>355</v>
      </c>
      <c r="X139" s="59">
        <v>5</v>
      </c>
      <c r="Y139" s="59" t="s">
        <v>358</v>
      </c>
      <c r="Z139" s="64">
        <v>893</v>
      </c>
    </row>
    <row r="140" spans="2:26" ht="15" customHeight="1">
      <c r="B140" s="59" t="s">
        <v>359</v>
      </c>
      <c r="C140" s="59">
        <v>2</v>
      </c>
      <c r="D140" s="59">
        <v>163</v>
      </c>
      <c r="E140" s="59">
        <v>106</v>
      </c>
      <c r="F140" s="59">
        <v>69</v>
      </c>
      <c r="G140" s="59">
        <v>78</v>
      </c>
      <c r="H140" s="59" t="s">
        <v>34</v>
      </c>
      <c r="I140" s="59" t="s">
        <v>35</v>
      </c>
      <c r="J140" s="60" t="s">
        <v>360</v>
      </c>
      <c r="K140" s="59" t="s">
        <v>37</v>
      </c>
      <c r="L140" s="59">
        <v>39140</v>
      </c>
      <c r="M140" s="61">
        <v>26.09929</v>
      </c>
      <c r="N140" s="60" t="s">
        <v>361</v>
      </c>
      <c r="O140" s="62">
        <v>44.208036421579365</v>
      </c>
      <c r="P140" s="63">
        <v>3.535903536552035</v>
      </c>
      <c r="Q140" s="59">
        <v>1.8803998342246351</v>
      </c>
      <c r="R140" s="59" t="s">
        <v>39</v>
      </c>
      <c r="S140" s="64">
        <v>7</v>
      </c>
      <c r="T140" s="65">
        <v>1.4430160000000001E-3</v>
      </c>
      <c r="U140" s="65">
        <v>4.9235700000000004E-3</v>
      </c>
      <c r="V140" s="59" t="s">
        <v>39</v>
      </c>
      <c r="W140" s="60" t="s">
        <v>361</v>
      </c>
      <c r="X140" s="59">
        <v>5</v>
      </c>
      <c r="Y140" s="59" t="s">
        <v>362</v>
      </c>
      <c r="Z140" s="64">
        <v>802</v>
      </c>
    </row>
    <row r="141" spans="2:26" ht="15" customHeight="1">
      <c r="B141" s="59" t="s">
        <v>363</v>
      </c>
      <c r="C141" s="59">
        <v>3</v>
      </c>
      <c r="D141" s="59">
        <v>101</v>
      </c>
      <c r="E141" s="59">
        <v>156</v>
      </c>
      <c r="F141" s="59">
        <v>62</v>
      </c>
      <c r="G141" s="59">
        <v>75</v>
      </c>
      <c r="H141" s="59" t="s">
        <v>42</v>
      </c>
      <c r="I141" s="59" t="s">
        <v>35</v>
      </c>
      <c r="J141" s="60" t="s">
        <v>360</v>
      </c>
      <c r="K141" s="59" t="s">
        <v>37</v>
      </c>
      <c r="L141" s="59">
        <v>60897</v>
      </c>
      <c r="M141" s="61">
        <v>13.45504</v>
      </c>
      <c r="N141" s="60" t="s">
        <v>364</v>
      </c>
      <c r="O141" s="62">
        <v>35.123151230592661</v>
      </c>
      <c r="P141" s="63">
        <v>3.2748983510386505</v>
      </c>
      <c r="Q141" s="59">
        <v>1.8096680223285846</v>
      </c>
      <c r="R141" s="59" t="s">
        <v>39</v>
      </c>
      <c r="S141" s="64">
        <v>6</v>
      </c>
      <c r="T141" s="65">
        <v>7.4551209999999997E-4</v>
      </c>
      <c r="U141" s="65">
        <v>2.5436870000000002E-3</v>
      </c>
      <c r="V141" s="59" t="s">
        <v>39</v>
      </c>
      <c r="W141" s="60" t="s">
        <v>364</v>
      </c>
      <c r="X141" s="59">
        <v>5</v>
      </c>
      <c r="Y141" s="59" t="s">
        <v>365</v>
      </c>
      <c r="Z141" s="64">
        <v>748</v>
      </c>
    </row>
    <row r="142" spans="2:26" ht="15" customHeight="1">
      <c r="B142" s="59" t="s">
        <v>366</v>
      </c>
      <c r="C142" s="59">
        <v>1</v>
      </c>
      <c r="D142" s="59">
        <v>195</v>
      </c>
      <c r="E142" s="59">
        <v>155</v>
      </c>
      <c r="F142" s="59">
        <v>36</v>
      </c>
      <c r="G142" s="59">
        <v>92</v>
      </c>
      <c r="H142" s="59" t="s">
        <v>42</v>
      </c>
      <c r="I142" s="59" t="s">
        <v>35</v>
      </c>
      <c r="J142" s="60" t="s">
        <v>367</v>
      </c>
      <c r="K142" s="59" t="s">
        <v>37</v>
      </c>
      <c r="L142" s="59">
        <v>39402</v>
      </c>
      <c r="M142" s="61">
        <v>0.97783529999999996</v>
      </c>
      <c r="N142" s="60" t="s">
        <v>368</v>
      </c>
      <c r="O142" s="62">
        <v>14.966690850624055</v>
      </c>
      <c r="P142" s="63">
        <v>2.4643852230571368</v>
      </c>
      <c r="Q142" s="59">
        <v>1.5698360497380408</v>
      </c>
      <c r="R142" s="59" t="s">
        <v>39</v>
      </c>
      <c r="S142" s="64">
        <v>4</v>
      </c>
      <c r="T142" s="65">
        <v>2.5413419999999999E-2</v>
      </c>
      <c r="U142" s="65">
        <v>8.6710590000000004E-2</v>
      </c>
      <c r="V142" s="59" t="s">
        <v>39</v>
      </c>
      <c r="W142" s="60" t="s">
        <v>368</v>
      </c>
      <c r="X142" s="59">
        <v>5</v>
      </c>
      <c r="Y142" s="59" t="s">
        <v>369</v>
      </c>
      <c r="Z142" s="64">
        <v>150</v>
      </c>
    </row>
    <row r="143" spans="2:26" ht="15" customHeight="1">
      <c r="B143" s="59" t="s">
        <v>370</v>
      </c>
      <c r="C143" s="59">
        <v>3</v>
      </c>
      <c r="D143" s="59">
        <v>111</v>
      </c>
      <c r="E143" s="59">
        <v>99</v>
      </c>
      <c r="F143" s="59">
        <v>49</v>
      </c>
      <c r="G143" s="59">
        <v>17</v>
      </c>
      <c r="H143" s="59" t="s">
        <v>34</v>
      </c>
      <c r="I143" s="59" t="s">
        <v>35</v>
      </c>
      <c r="J143" s="60" t="s">
        <v>371</v>
      </c>
      <c r="K143" s="59" t="s">
        <v>37</v>
      </c>
      <c r="L143" s="59">
        <v>91031</v>
      </c>
      <c r="M143" s="61">
        <v>1.739986</v>
      </c>
      <c r="N143" s="60" t="s">
        <v>372</v>
      </c>
      <c r="O143" s="62">
        <v>20.059071289130316</v>
      </c>
      <c r="P143" s="63">
        <v>2.7170873923301402</v>
      </c>
      <c r="Q143" s="59">
        <v>1.6483589998329067</v>
      </c>
      <c r="R143" s="59" t="s">
        <v>39</v>
      </c>
      <c r="S143" s="64">
        <v>2</v>
      </c>
      <c r="T143" s="65">
        <v>1.5597460000000001E-4</v>
      </c>
      <c r="U143" s="65">
        <v>5.3218540000000004E-4</v>
      </c>
      <c r="V143" s="59" t="s">
        <v>39</v>
      </c>
      <c r="W143" s="60" t="s">
        <v>372</v>
      </c>
      <c r="X143" s="59">
        <v>5</v>
      </c>
      <c r="Y143" s="59" t="s">
        <v>373</v>
      </c>
      <c r="Z143" s="64">
        <v>676</v>
      </c>
    </row>
    <row r="144" spans="2:26" ht="15" customHeight="1">
      <c r="B144" s="59" t="s">
        <v>374</v>
      </c>
      <c r="C144" s="59">
        <v>4</v>
      </c>
      <c r="D144" s="59">
        <v>133</v>
      </c>
      <c r="E144" s="59">
        <v>127</v>
      </c>
      <c r="F144" s="59">
        <v>97</v>
      </c>
      <c r="G144" s="59">
        <v>59</v>
      </c>
      <c r="H144" s="59" t="s">
        <v>34</v>
      </c>
      <c r="I144" s="59" t="s">
        <v>35</v>
      </c>
      <c r="J144" s="60" t="s">
        <v>371</v>
      </c>
      <c r="K144" s="59" t="s">
        <v>37</v>
      </c>
      <c r="L144" s="59">
        <v>26562</v>
      </c>
      <c r="M144" s="61">
        <v>28.527509999999999</v>
      </c>
      <c r="N144" s="60" t="s">
        <v>372</v>
      </c>
      <c r="O144" s="62">
        <v>48.868625052121608</v>
      </c>
      <c r="P144" s="63">
        <v>3.6560324353306366</v>
      </c>
      <c r="Q144" s="59">
        <v>1.9120754261614881</v>
      </c>
      <c r="R144" s="59" t="s">
        <v>39</v>
      </c>
      <c r="S144" s="64">
        <v>9</v>
      </c>
      <c r="T144" s="65">
        <v>2.5494049999999998E-3</v>
      </c>
      <c r="U144" s="65">
        <v>8.6985689999999997E-3</v>
      </c>
      <c r="V144" s="59" t="s">
        <v>39</v>
      </c>
      <c r="W144" s="60" t="s">
        <v>372</v>
      </c>
      <c r="X144" s="59">
        <v>5</v>
      </c>
      <c r="Y144" s="59" t="s">
        <v>375</v>
      </c>
      <c r="Z144" s="64">
        <v>930</v>
      </c>
    </row>
    <row r="145" spans="2:26" ht="15" customHeight="1">
      <c r="B145" s="59" t="s">
        <v>376</v>
      </c>
      <c r="C145" s="59">
        <v>1</v>
      </c>
      <c r="D145" s="59">
        <v>115</v>
      </c>
      <c r="E145" s="59">
        <v>260</v>
      </c>
      <c r="F145" s="59">
        <v>44</v>
      </c>
      <c r="G145" s="59">
        <v>97</v>
      </c>
      <c r="H145" s="59" t="s">
        <v>42</v>
      </c>
      <c r="I145" s="59" t="s">
        <v>35</v>
      </c>
      <c r="J145" s="60" t="s">
        <v>377</v>
      </c>
      <c r="K145" s="59" t="s">
        <v>37</v>
      </c>
      <c r="L145" s="59">
        <v>97617</v>
      </c>
      <c r="M145" s="61">
        <v>3.8373309999999998</v>
      </c>
      <c r="N145" s="60" t="s">
        <v>378</v>
      </c>
      <c r="O145" s="62">
        <v>24.796241666671659</v>
      </c>
      <c r="P145" s="63">
        <v>2.9160521517157552</v>
      </c>
      <c r="Q145" s="59">
        <v>1.7076452066268786</v>
      </c>
      <c r="R145" s="59" t="s">
        <v>39</v>
      </c>
      <c r="S145" s="64">
        <v>4</v>
      </c>
      <c r="T145" s="65">
        <v>6.7736210000000005E-2</v>
      </c>
      <c r="U145" s="65">
        <v>0.23111590000000001</v>
      </c>
      <c r="V145" s="59" t="s">
        <v>39</v>
      </c>
      <c r="W145" s="60" t="s">
        <v>378</v>
      </c>
      <c r="X145" s="59">
        <v>5</v>
      </c>
      <c r="Y145" s="59" t="s">
        <v>379</v>
      </c>
      <c r="Z145" s="64">
        <v>621</v>
      </c>
    </row>
    <row r="146" spans="2:26" ht="15" customHeight="1">
      <c r="B146" s="59" t="s">
        <v>380</v>
      </c>
      <c r="C146" s="59">
        <v>3</v>
      </c>
      <c r="D146" s="59">
        <v>188</v>
      </c>
      <c r="E146" s="59">
        <v>263</v>
      </c>
      <c r="F146" s="59">
        <v>33</v>
      </c>
      <c r="G146" s="59">
        <v>25</v>
      </c>
      <c r="H146" s="59" t="s">
        <v>42</v>
      </c>
      <c r="I146" s="59" t="s">
        <v>35</v>
      </c>
      <c r="J146" s="60" t="s">
        <v>378</v>
      </c>
      <c r="K146" s="59" t="s">
        <v>37</v>
      </c>
      <c r="L146" s="59">
        <v>81867</v>
      </c>
      <c r="M146" s="61">
        <v>3.3378079999999999</v>
      </c>
      <c r="N146" s="60" t="s">
        <v>378</v>
      </c>
      <c r="O146" s="62">
        <v>18.164774885304709</v>
      </c>
      <c r="P146" s="63">
        <v>2.628714011537689</v>
      </c>
      <c r="Q146" s="59">
        <v>1.6213309383150896</v>
      </c>
      <c r="R146" s="59" t="s">
        <v>39</v>
      </c>
      <c r="S146" s="64">
        <v>9</v>
      </c>
      <c r="T146" s="65">
        <v>3.8175840000000003E-2</v>
      </c>
      <c r="U146" s="65">
        <v>0.13025600000000001</v>
      </c>
      <c r="V146" s="59" t="s">
        <v>39</v>
      </c>
      <c r="W146" s="60" t="s">
        <v>378</v>
      </c>
      <c r="X146" s="59">
        <v>5</v>
      </c>
      <c r="Y146" s="59" t="s">
        <v>381</v>
      </c>
      <c r="Z146" s="64">
        <v>755</v>
      </c>
    </row>
    <row r="147" spans="2:26" ht="15" customHeight="1">
      <c r="B147" s="59" t="s">
        <v>382</v>
      </c>
      <c r="C147" s="59">
        <v>3</v>
      </c>
      <c r="D147" s="59">
        <v>151</v>
      </c>
      <c r="E147" s="59">
        <v>1298</v>
      </c>
      <c r="F147" s="59">
        <v>54</v>
      </c>
      <c r="G147" s="59">
        <v>59</v>
      </c>
      <c r="H147" s="59" t="s">
        <v>34</v>
      </c>
      <c r="I147" s="59" t="s">
        <v>35</v>
      </c>
      <c r="J147" s="60" t="s">
        <v>383</v>
      </c>
      <c r="K147" s="59" t="s">
        <v>37</v>
      </c>
      <c r="L147" s="59">
        <v>38585</v>
      </c>
      <c r="M147" s="61">
        <v>3.55619</v>
      </c>
      <c r="N147" s="60" t="s">
        <v>384</v>
      </c>
      <c r="O147" s="62">
        <v>23.441976308148408</v>
      </c>
      <c r="P147" s="63">
        <v>2.8619677847837104</v>
      </c>
      <c r="Q147" s="59">
        <v>1.6917351402579868</v>
      </c>
      <c r="R147" s="59" t="s">
        <v>39</v>
      </c>
      <c r="S147" s="64">
        <v>6</v>
      </c>
      <c r="T147" s="65">
        <v>6.4332219999999997E-3</v>
      </c>
      <c r="U147" s="65">
        <v>2.1950150000000002E-2</v>
      </c>
      <c r="V147" s="59" t="s">
        <v>39</v>
      </c>
      <c r="W147" s="60" t="s">
        <v>384</v>
      </c>
      <c r="X147" s="59">
        <v>5</v>
      </c>
      <c r="Y147" s="59" t="s">
        <v>385</v>
      </c>
      <c r="Z147" s="64">
        <v>728</v>
      </c>
    </row>
    <row r="148" spans="2:26" ht="15" customHeight="1">
      <c r="B148" s="59" t="s">
        <v>386</v>
      </c>
      <c r="C148" s="59">
        <v>3</v>
      </c>
      <c r="D148" s="59">
        <v>109</v>
      </c>
      <c r="E148" s="59">
        <v>123</v>
      </c>
      <c r="F148" s="59">
        <v>78</v>
      </c>
      <c r="G148" s="59">
        <v>60</v>
      </c>
      <c r="H148" s="59" t="s">
        <v>34</v>
      </c>
      <c r="I148" s="59" t="s">
        <v>35</v>
      </c>
      <c r="J148" s="60" t="s">
        <v>387</v>
      </c>
      <c r="K148" s="59" t="s">
        <v>37</v>
      </c>
      <c r="L148" s="59">
        <v>19326</v>
      </c>
      <c r="M148" s="61">
        <v>17.804200000000002</v>
      </c>
      <c r="N148" s="60" t="s">
        <v>388</v>
      </c>
      <c r="O148" s="62">
        <v>36.023702340324036</v>
      </c>
      <c r="P148" s="63">
        <v>3.3026517510566018</v>
      </c>
      <c r="Q148" s="59">
        <v>1.8173199363503945</v>
      </c>
      <c r="R148" s="59" t="s">
        <v>39</v>
      </c>
      <c r="S148" s="64">
        <v>1</v>
      </c>
      <c r="T148" s="65">
        <v>1.59088E-3</v>
      </c>
      <c r="U148" s="65">
        <v>5.4280819999999999E-3</v>
      </c>
      <c r="V148" s="59" t="s">
        <v>39</v>
      </c>
      <c r="W148" s="60" t="s">
        <v>388</v>
      </c>
      <c r="X148" s="59">
        <v>5</v>
      </c>
      <c r="Y148" s="59" t="s">
        <v>389</v>
      </c>
      <c r="Z148" s="64">
        <v>155</v>
      </c>
    </row>
    <row r="149" spans="2:26" ht="15" customHeight="1">
      <c r="B149" s="59" t="s">
        <v>390</v>
      </c>
      <c r="C149" s="59">
        <v>5</v>
      </c>
      <c r="D149" s="59">
        <v>131</v>
      </c>
      <c r="E149" s="59">
        <v>90</v>
      </c>
      <c r="F149" s="59">
        <v>75</v>
      </c>
      <c r="G149" s="59">
        <v>72</v>
      </c>
      <c r="H149" s="59" t="s">
        <v>42</v>
      </c>
      <c r="I149" s="59" t="s">
        <v>35</v>
      </c>
      <c r="J149" s="60" t="s">
        <v>387</v>
      </c>
      <c r="K149" s="59" t="s">
        <v>37</v>
      </c>
      <c r="L149" s="59">
        <v>17529</v>
      </c>
      <c r="M149" s="61">
        <v>2.8945120000000002</v>
      </c>
      <c r="N149" s="60" t="s">
        <v>388</v>
      </c>
      <c r="O149" s="62">
        <v>14.59583854126126</v>
      </c>
      <c r="P149" s="63">
        <v>2.4438601524040027</v>
      </c>
      <c r="Q149" s="59">
        <v>1.5632850515513805</v>
      </c>
      <c r="R149" s="59" t="s">
        <v>39</v>
      </c>
      <c r="S149" s="64">
        <v>7</v>
      </c>
      <c r="T149" s="65">
        <v>2.610302E-4</v>
      </c>
      <c r="U149" s="65">
        <v>8.9063490000000005E-4</v>
      </c>
      <c r="V149" s="59" t="s">
        <v>39</v>
      </c>
      <c r="W149" s="60" t="s">
        <v>388</v>
      </c>
      <c r="X149" s="59">
        <v>5</v>
      </c>
      <c r="Y149" s="59" t="s">
        <v>391</v>
      </c>
      <c r="Z149" s="64">
        <v>402</v>
      </c>
    </row>
    <row r="150" spans="2:26" ht="15" customHeight="1">
      <c r="B150" s="59" t="s">
        <v>392</v>
      </c>
      <c r="C150" s="59">
        <v>5</v>
      </c>
      <c r="D150" s="59">
        <v>180</v>
      </c>
      <c r="E150" s="59">
        <v>119</v>
      </c>
      <c r="F150" s="59">
        <v>47</v>
      </c>
      <c r="G150" s="59">
        <v>57</v>
      </c>
      <c r="H150" s="59" t="s">
        <v>42</v>
      </c>
      <c r="I150" s="59" t="s">
        <v>35</v>
      </c>
      <c r="J150" s="60" t="s">
        <v>378</v>
      </c>
      <c r="K150" s="59" t="s">
        <v>37</v>
      </c>
      <c r="L150" s="59">
        <v>23428</v>
      </c>
      <c r="M150" s="61">
        <v>1.3777919999999999</v>
      </c>
      <c r="N150" s="60" t="s">
        <v>393</v>
      </c>
      <c r="O150" s="62">
        <v>16.551585849021198</v>
      </c>
      <c r="P150" s="63">
        <v>2.548472023172252</v>
      </c>
      <c r="Q150" s="59">
        <v>1.596393442473456</v>
      </c>
      <c r="R150" s="59" t="s">
        <v>39</v>
      </c>
      <c r="S150" s="64">
        <v>8</v>
      </c>
      <c r="T150" s="65">
        <v>3.6326079999999998E-3</v>
      </c>
      <c r="U150" s="65">
        <v>1.239446E-2</v>
      </c>
      <c r="V150" s="59" t="s">
        <v>39</v>
      </c>
      <c r="W150" s="60" t="s">
        <v>393</v>
      </c>
      <c r="X150" s="59">
        <v>5</v>
      </c>
      <c r="Y150" s="59" t="s">
        <v>394</v>
      </c>
      <c r="Z150" s="64">
        <v>200</v>
      </c>
    </row>
    <row r="151" spans="2:26" ht="15" customHeight="1">
      <c r="B151" s="59" t="s">
        <v>395</v>
      </c>
      <c r="C151" s="59">
        <v>3</v>
      </c>
      <c r="D151" s="59">
        <v>114</v>
      </c>
      <c r="E151" s="59">
        <v>104</v>
      </c>
      <c r="F151" s="59">
        <v>56</v>
      </c>
      <c r="G151" s="59">
        <v>20</v>
      </c>
      <c r="H151" s="59" t="s">
        <v>34</v>
      </c>
      <c r="I151" s="59" t="s">
        <v>35</v>
      </c>
      <c r="J151" s="60" t="s">
        <v>396</v>
      </c>
      <c r="K151" s="59" t="s">
        <v>37</v>
      </c>
      <c r="L151" s="59">
        <v>73363</v>
      </c>
      <c r="M151" s="61">
        <v>0.69571090000000002</v>
      </c>
      <c r="N151" s="60" t="s">
        <v>393</v>
      </c>
      <c r="O151" s="62">
        <v>14.529803760537723</v>
      </c>
      <c r="P151" s="63">
        <v>2.440169060250228</v>
      </c>
      <c r="Q151" s="59">
        <v>1.5621040491113989</v>
      </c>
      <c r="R151" s="59" t="s">
        <v>39</v>
      </c>
      <c r="S151" s="64">
        <v>3</v>
      </c>
      <c r="T151" s="65">
        <v>2.0795560000000002E-3</v>
      </c>
      <c r="U151" s="65">
        <v>7.0954470000000004E-3</v>
      </c>
      <c r="V151" s="59" t="s">
        <v>39</v>
      </c>
      <c r="W151" s="60" t="s">
        <v>393</v>
      </c>
      <c r="X151" s="59">
        <v>5</v>
      </c>
      <c r="Y151" s="59" t="s">
        <v>397</v>
      </c>
      <c r="Z151" s="64">
        <v>778</v>
      </c>
    </row>
    <row r="152" spans="2:26" ht="15" customHeight="1">
      <c r="B152" s="59" t="s">
        <v>398</v>
      </c>
      <c r="C152" s="59">
        <v>4</v>
      </c>
      <c r="D152" s="59">
        <v>178</v>
      </c>
      <c r="E152" s="59">
        <v>973</v>
      </c>
      <c r="F152" s="59">
        <v>87</v>
      </c>
      <c r="G152" s="59">
        <v>83</v>
      </c>
      <c r="H152" s="59" t="s">
        <v>34</v>
      </c>
      <c r="I152" s="59" t="s">
        <v>35</v>
      </c>
      <c r="J152" s="60" t="s">
        <v>399</v>
      </c>
      <c r="K152" s="59" t="s">
        <v>37</v>
      </c>
      <c r="L152" s="59">
        <v>26511</v>
      </c>
      <c r="M152" s="61">
        <v>8.5711969999999997</v>
      </c>
      <c r="N152" s="60" t="s">
        <v>400</v>
      </c>
      <c r="O152" s="62">
        <v>26.49885767022802</v>
      </c>
      <c r="P152" s="63">
        <v>2.9813231392233384</v>
      </c>
      <c r="Q152" s="59">
        <v>1.7266508446189515</v>
      </c>
      <c r="R152" s="59" t="s">
        <v>39</v>
      </c>
      <c r="S152" s="64">
        <v>2</v>
      </c>
      <c r="T152" s="65">
        <v>1.549553E-2</v>
      </c>
      <c r="U152" s="65">
        <v>5.2870769999999997E-2</v>
      </c>
      <c r="V152" s="59" t="s">
        <v>39</v>
      </c>
      <c r="W152" s="60" t="s">
        <v>400</v>
      </c>
      <c r="X152" s="59">
        <v>5</v>
      </c>
      <c r="Y152" s="59" t="s">
        <v>401</v>
      </c>
      <c r="Z152" s="64">
        <v>605</v>
      </c>
    </row>
    <row r="153" spans="2:26" ht="15" customHeight="1">
      <c r="B153" s="59" t="s">
        <v>402</v>
      </c>
      <c r="C153" s="59">
        <v>5</v>
      </c>
      <c r="D153" s="59">
        <v>104</v>
      </c>
      <c r="E153" s="59">
        <v>115</v>
      </c>
      <c r="F153" s="59">
        <v>23</v>
      </c>
      <c r="G153" s="59">
        <v>60</v>
      </c>
      <c r="H153" s="59" t="s">
        <v>42</v>
      </c>
      <c r="I153" s="59" t="s">
        <v>35</v>
      </c>
      <c r="J153" s="60" t="s">
        <v>403</v>
      </c>
      <c r="K153" s="59" t="s">
        <v>37</v>
      </c>
      <c r="L153" s="59">
        <v>51756</v>
      </c>
      <c r="M153" s="61">
        <v>31.158110000000001</v>
      </c>
      <c r="N153" s="60" t="s">
        <v>83</v>
      </c>
      <c r="O153" s="62">
        <v>46.740055001520531</v>
      </c>
      <c r="P153" s="63">
        <v>3.6021606114820193</v>
      </c>
      <c r="Q153" s="59">
        <v>1.8979358818152996</v>
      </c>
      <c r="R153" s="59" t="s">
        <v>39</v>
      </c>
      <c r="S153" s="64">
        <v>1</v>
      </c>
      <c r="T153" s="65">
        <v>1.723336E-3</v>
      </c>
      <c r="U153" s="65">
        <v>5.8800220000000004E-3</v>
      </c>
      <c r="V153" s="59" t="s">
        <v>39</v>
      </c>
      <c r="W153" s="60" t="s">
        <v>83</v>
      </c>
      <c r="X153" s="59">
        <v>1</v>
      </c>
      <c r="Y153" s="59" t="s">
        <v>404</v>
      </c>
      <c r="Z153" s="64">
        <v>770</v>
      </c>
    </row>
    <row r="154" spans="2:26" ht="15" customHeight="1">
      <c r="B154" s="59" t="s">
        <v>405</v>
      </c>
      <c r="C154" s="59">
        <v>5</v>
      </c>
      <c r="D154" s="59">
        <v>194</v>
      </c>
      <c r="E154" s="59">
        <v>94</v>
      </c>
      <c r="F154" s="59">
        <v>28</v>
      </c>
      <c r="G154" s="59">
        <v>56</v>
      </c>
      <c r="H154" s="59" t="s">
        <v>42</v>
      </c>
      <c r="I154" s="59" t="s">
        <v>35</v>
      </c>
      <c r="J154" s="60" t="s">
        <v>403</v>
      </c>
      <c r="K154" s="59" t="s">
        <v>37</v>
      </c>
      <c r="L154" s="59">
        <v>49005</v>
      </c>
      <c r="M154" s="61">
        <v>5.8673799999999998</v>
      </c>
      <c r="N154" s="60" t="s">
        <v>83</v>
      </c>
      <c r="O154" s="62">
        <v>26.289647532705668</v>
      </c>
      <c r="P154" s="63">
        <v>2.9734564893529662</v>
      </c>
      <c r="Q154" s="59">
        <v>1.7243713316316083</v>
      </c>
      <c r="R154" s="59" t="s">
        <v>39</v>
      </c>
      <c r="S154" s="64">
        <v>1</v>
      </c>
      <c r="T154" s="65">
        <v>3.2475880000000003E-4</v>
      </c>
      <c r="U154" s="65">
        <v>1.1080770000000001E-3</v>
      </c>
      <c r="V154" s="59" t="s">
        <v>39</v>
      </c>
      <c r="W154" s="60" t="s">
        <v>83</v>
      </c>
      <c r="X154" s="59">
        <v>1</v>
      </c>
      <c r="Y154" s="59" t="s">
        <v>406</v>
      </c>
      <c r="Z154" s="64">
        <v>831</v>
      </c>
    </row>
    <row r="155" spans="2:26" ht="15" customHeight="1">
      <c r="B155" s="59" t="s">
        <v>407</v>
      </c>
      <c r="C155" s="59">
        <v>2</v>
      </c>
      <c r="D155" s="59">
        <v>182</v>
      </c>
      <c r="E155" s="59">
        <v>102</v>
      </c>
      <c r="F155" s="59">
        <v>47</v>
      </c>
      <c r="G155" s="59">
        <v>28</v>
      </c>
      <c r="H155" s="59" t="s">
        <v>34</v>
      </c>
      <c r="I155" s="59" t="s">
        <v>35</v>
      </c>
      <c r="J155" s="60" t="s">
        <v>387</v>
      </c>
      <c r="K155" s="59" t="s">
        <v>37</v>
      </c>
      <c r="L155" s="59">
        <v>17759</v>
      </c>
      <c r="M155" s="61">
        <v>7.2751990000000002E-2</v>
      </c>
      <c r="N155" s="60" t="s">
        <v>408</v>
      </c>
      <c r="O155" s="62">
        <v>13.342477758142387</v>
      </c>
      <c r="P155" s="63">
        <v>2.3718041748346788</v>
      </c>
      <c r="Q155" s="59">
        <v>1.5400662891040369</v>
      </c>
      <c r="R155" s="59" t="s">
        <v>39</v>
      </c>
      <c r="S155" s="64">
        <v>5</v>
      </c>
      <c r="T155" s="65">
        <v>3.3226380000000002E-4</v>
      </c>
      <c r="U155" s="65">
        <v>1.133684E-3</v>
      </c>
      <c r="V155" s="59" t="s">
        <v>39</v>
      </c>
      <c r="W155" s="60" t="s">
        <v>408</v>
      </c>
      <c r="X155" s="59">
        <v>1</v>
      </c>
      <c r="Y155" s="59" t="s">
        <v>409</v>
      </c>
      <c r="Z155" s="64">
        <v>544</v>
      </c>
    </row>
    <row r="156" spans="2:26" ht="15" customHeight="1">
      <c r="B156" s="59" t="s">
        <v>410</v>
      </c>
      <c r="C156" s="59">
        <v>3</v>
      </c>
      <c r="D156" s="59">
        <v>140</v>
      </c>
      <c r="E156" s="59">
        <v>119</v>
      </c>
      <c r="F156" s="59">
        <v>80</v>
      </c>
      <c r="G156" s="59">
        <v>95</v>
      </c>
      <c r="H156" s="59" t="s">
        <v>34</v>
      </c>
      <c r="I156" s="59" t="s">
        <v>35</v>
      </c>
      <c r="J156" s="60" t="s">
        <v>387</v>
      </c>
      <c r="K156" s="59" t="s">
        <v>37</v>
      </c>
      <c r="L156" s="59">
        <v>75622</v>
      </c>
      <c r="M156" s="61">
        <v>8.1481639999999994E-2</v>
      </c>
      <c r="N156" s="60" t="s">
        <v>408</v>
      </c>
      <c r="O156" s="62">
        <v>15.366931530523713</v>
      </c>
      <c r="P156" s="63">
        <v>2.4861598700054683</v>
      </c>
      <c r="Q156" s="59">
        <v>1.5767561225520794</v>
      </c>
      <c r="R156" s="59" t="s">
        <v>39</v>
      </c>
      <c r="S156" s="64">
        <v>9</v>
      </c>
      <c r="T156" s="65">
        <v>4.0221849999999998E-4</v>
      </c>
      <c r="U156" s="65">
        <v>1.372369E-3</v>
      </c>
      <c r="V156" s="59" t="s">
        <v>39</v>
      </c>
      <c r="W156" s="60" t="s">
        <v>408</v>
      </c>
      <c r="X156" s="59">
        <v>1</v>
      </c>
      <c r="Y156" s="59" t="s">
        <v>411</v>
      </c>
      <c r="Z156" s="64">
        <v>529</v>
      </c>
    </row>
    <row r="157" spans="2:26" ht="15" customHeight="1">
      <c r="B157" s="59" t="s">
        <v>412</v>
      </c>
      <c r="C157" s="59">
        <v>4</v>
      </c>
      <c r="D157" s="59">
        <v>190</v>
      </c>
      <c r="E157" s="59">
        <v>113</v>
      </c>
      <c r="F157" s="59">
        <v>68</v>
      </c>
      <c r="G157" s="59">
        <v>84</v>
      </c>
      <c r="H157" s="59" t="s">
        <v>42</v>
      </c>
      <c r="I157" s="59" t="s">
        <v>35</v>
      </c>
      <c r="J157" s="60" t="s">
        <v>387</v>
      </c>
      <c r="K157" s="59" t="s">
        <v>37</v>
      </c>
      <c r="L157" s="59">
        <v>42125</v>
      </c>
      <c r="M157" s="61">
        <v>5.7526140000000003E-2</v>
      </c>
      <c r="N157" s="60" t="s">
        <v>408</v>
      </c>
      <c r="O157" s="62">
        <v>15.297372215640191</v>
      </c>
      <c r="P157" s="63">
        <v>2.4824029462627739</v>
      </c>
      <c r="Q157" s="59">
        <v>1.5755643262852754</v>
      </c>
      <c r="R157" s="59" t="s">
        <v>39</v>
      </c>
      <c r="S157" s="64">
        <v>7</v>
      </c>
      <c r="T157" s="65">
        <v>3.3035479999999999E-4</v>
      </c>
      <c r="U157" s="65">
        <v>1.1271709999999999E-3</v>
      </c>
      <c r="V157" s="59" t="s">
        <v>39</v>
      </c>
      <c r="W157" s="60" t="s">
        <v>408</v>
      </c>
      <c r="X157" s="59">
        <v>1</v>
      </c>
      <c r="Y157" s="59" t="s">
        <v>413</v>
      </c>
      <c r="Z157" s="64">
        <v>796</v>
      </c>
    </row>
    <row r="158" spans="2:26" ht="15" customHeight="1">
      <c r="B158" s="59" t="s">
        <v>414</v>
      </c>
      <c r="C158" s="59">
        <v>1</v>
      </c>
      <c r="D158" s="59">
        <v>112</v>
      </c>
      <c r="E158" s="59">
        <v>92</v>
      </c>
      <c r="F158" s="59">
        <v>42</v>
      </c>
      <c r="G158" s="59">
        <v>42</v>
      </c>
      <c r="H158" s="59" t="s">
        <v>42</v>
      </c>
      <c r="I158" s="59" t="s">
        <v>35</v>
      </c>
      <c r="J158" s="60" t="s">
        <v>387</v>
      </c>
      <c r="K158" s="59" t="s">
        <v>37</v>
      </c>
      <c r="L158" s="59">
        <v>64409</v>
      </c>
      <c r="M158" s="61">
        <v>0.4138174</v>
      </c>
      <c r="N158" s="60" t="s">
        <v>408</v>
      </c>
      <c r="O158" s="62">
        <v>14.057103805887765</v>
      </c>
      <c r="P158" s="63">
        <v>2.4134146831626286</v>
      </c>
      <c r="Q158" s="59">
        <v>1.5535168757250848</v>
      </c>
      <c r="R158" s="59" t="s">
        <v>39</v>
      </c>
      <c r="S158" s="64">
        <v>5</v>
      </c>
      <c r="T158" s="65">
        <v>1.457E-3</v>
      </c>
      <c r="U158" s="65">
        <v>4.9712849999999998E-3</v>
      </c>
      <c r="V158" s="59" t="s">
        <v>39</v>
      </c>
      <c r="W158" s="60" t="s">
        <v>408</v>
      </c>
      <c r="X158" s="59">
        <v>1</v>
      </c>
      <c r="Y158" s="59" t="s">
        <v>415</v>
      </c>
      <c r="Z158" s="64">
        <v>432</v>
      </c>
    </row>
    <row r="159" spans="2:26" ht="15" customHeight="1">
      <c r="B159" s="59" t="s">
        <v>416</v>
      </c>
      <c r="C159" s="59">
        <v>4</v>
      </c>
      <c r="D159" s="59">
        <v>150</v>
      </c>
      <c r="E159" s="59">
        <v>97</v>
      </c>
      <c r="F159" s="59">
        <v>70</v>
      </c>
      <c r="G159" s="59">
        <v>26</v>
      </c>
      <c r="H159" s="59" t="s">
        <v>34</v>
      </c>
      <c r="I159" s="59" t="s">
        <v>35</v>
      </c>
      <c r="J159" s="60" t="s">
        <v>387</v>
      </c>
      <c r="K159" s="59" t="s">
        <v>37</v>
      </c>
      <c r="L159" s="59">
        <v>31531</v>
      </c>
      <c r="M159" s="61">
        <v>0.48495349999999998</v>
      </c>
      <c r="N159" s="60" t="s">
        <v>408</v>
      </c>
      <c r="O159" s="62">
        <v>16.181339528004582</v>
      </c>
      <c r="P159" s="63">
        <v>2.5293260885845261</v>
      </c>
      <c r="Q159" s="59">
        <v>1.5903855157113718</v>
      </c>
      <c r="R159" s="59" t="s">
        <v>39</v>
      </c>
      <c r="S159" s="64">
        <v>2</v>
      </c>
      <c r="T159" s="65">
        <v>1.5790870000000001E-3</v>
      </c>
      <c r="U159" s="65">
        <v>5.3878440000000001E-3</v>
      </c>
      <c r="V159" s="59" t="s">
        <v>39</v>
      </c>
      <c r="W159" s="60" t="s">
        <v>408</v>
      </c>
      <c r="X159" s="59">
        <v>1</v>
      </c>
      <c r="Y159" s="59" t="s">
        <v>417</v>
      </c>
      <c r="Z159" s="64">
        <v>514</v>
      </c>
    </row>
    <row r="160" spans="2:26" ht="15" customHeight="1">
      <c r="B160" s="59" t="s">
        <v>418</v>
      </c>
      <c r="C160" s="59">
        <v>1</v>
      </c>
      <c r="D160" s="59">
        <v>192</v>
      </c>
      <c r="E160" s="59">
        <v>147</v>
      </c>
      <c r="F160" s="59">
        <v>82</v>
      </c>
      <c r="G160" s="59">
        <v>76</v>
      </c>
      <c r="H160" s="59" t="s">
        <v>34</v>
      </c>
      <c r="I160" s="59" t="s">
        <v>35</v>
      </c>
      <c r="J160" s="60" t="s">
        <v>419</v>
      </c>
      <c r="K160" s="59" t="s">
        <v>37</v>
      </c>
      <c r="L160" s="59">
        <v>41714</v>
      </c>
      <c r="M160" s="61">
        <v>6.7757869999999998E-2</v>
      </c>
      <c r="N160" s="60" t="s">
        <v>420</v>
      </c>
      <c r="O160" s="62">
        <v>13.328061289109314</v>
      </c>
      <c r="P160" s="63">
        <v>2.3709496268118451</v>
      </c>
      <c r="Q160" s="59">
        <v>1.5397888253951726</v>
      </c>
      <c r="R160" s="59" t="s">
        <v>39</v>
      </c>
      <c r="S160" s="64">
        <v>4</v>
      </c>
      <c r="T160" s="65">
        <v>3.8448790000000002E-4</v>
      </c>
      <c r="U160" s="65">
        <v>1.3118730000000001E-3</v>
      </c>
      <c r="V160" s="59" t="s">
        <v>39</v>
      </c>
      <c r="W160" s="60" t="s">
        <v>420</v>
      </c>
      <c r="X160" s="59">
        <v>1</v>
      </c>
      <c r="Y160" s="59" t="s">
        <v>421</v>
      </c>
      <c r="Z160" s="64">
        <v>584</v>
      </c>
    </row>
    <row r="161" spans="2:26" ht="15" customHeight="1">
      <c r="B161" s="59" t="s">
        <v>422</v>
      </c>
      <c r="C161" s="59">
        <v>3</v>
      </c>
      <c r="D161" s="59">
        <v>124</v>
      </c>
      <c r="E161" s="59">
        <v>124</v>
      </c>
      <c r="F161" s="59">
        <v>73</v>
      </c>
      <c r="G161" s="59">
        <v>19</v>
      </c>
      <c r="H161" s="59" t="s">
        <v>42</v>
      </c>
      <c r="I161" s="59" t="s">
        <v>35</v>
      </c>
      <c r="J161" s="60" t="s">
        <v>423</v>
      </c>
      <c r="K161" s="59" t="s">
        <v>37</v>
      </c>
      <c r="L161" s="59">
        <v>80401</v>
      </c>
      <c r="M161" s="61">
        <v>8.9629759999999994</v>
      </c>
      <c r="N161" s="60" t="s">
        <v>424</v>
      </c>
      <c r="O161" s="62">
        <v>30.956798974058415</v>
      </c>
      <c r="P161" s="63">
        <v>3.1399207173667381</v>
      </c>
      <c r="Q161" s="59">
        <v>1.7719821436365373</v>
      </c>
      <c r="R161" s="59" t="s">
        <v>39</v>
      </c>
      <c r="S161" s="64">
        <v>7</v>
      </c>
      <c r="T161" s="65">
        <v>4.9615309999999997E-4</v>
      </c>
      <c r="U161" s="65">
        <v>1.692874E-3</v>
      </c>
      <c r="V161" s="59" t="s">
        <v>39</v>
      </c>
      <c r="W161" s="60" t="s">
        <v>424</v>
      </c>
      <c r="X161" s="59">
        <v>5</v>
      </c>
      <c r="Y161" s="59" t="s">
        <v>425</v>
      </c>
      <c r="Z161" s="64">
        <v>506</v>
      </c>
    </row>
    <row r="162" spans="2:26" ht="15" customHeight="1">
      <c r="B162" s="59" t="s">
        <v>426</v>
      </c>
      <c r="C162" s="59">
        <v>5</v>
      </c>
      <c r="D162" s="59">
        <v>120</v>
      </c>
      <c r="E162" s="59">
        <v>141</v>
      </c>
      <c r="F162" s="59">
        <v>78</v>
      </c>
      <c r="G162" s="59">
        <v>91</v>
      </c>
      <c r="H162" s="59" t="s">
        <v>42</v>
      </c>
      <c r="I162" s="59" t="s">
        <v>35</v>
      </c>
      <c r="J162" s="60" t="s">
        <v>80</v>
      </c>
      <c r="K162" s="59" t="s">
        <v>37</v>
      </c>
      <c r="L162" s="59">
        <v>72699</v>
      </c>
      <c r="M162" s="61">
        <v>1.093985</v>
      </c>
      <c r="N162" s="60" t="s">
        <v>85</v>
      </c>
      <c r="O162" s="62">
        <v>17.139922378622639</v>
      </c>
      <c r="P162" s="63">
        <v>2.5783168306950306</v>
      </c>
      <c r="Q162" s="59">
        <v>1.605713807219403</v>
      </c>
      <c r="R162" s="59" t="s">
        <v>39</v>
      </c>
      <c r="S162" s="64">
        <v>2</v>
      </c>
      <c r="T162" s="65">
        <v>3.4814720000000002E-3</v>
      </c>
      <c r="U162" s="65">
        <v>1.187878E-2</v>
      </c>
      <c r="V162" s="59" t="s">
        <v>39</v>
      </c>
      <c r="W162" s="60" t="s">
        <v>85</v>
      </c>
      <c r="X162" s="59">
        <v>5</v>
      </c>
      <c r="Y162" s="59" t="s">
        <v>427</v>
      </c>
      <c r="Z162" s="64">
        <v>678</v>
      </c>
    </row>
    <row r="163" spans="2:26" ht="15" customHeight="1">
      <c r="B163" s="59" t="s">
        <v>428</v>
      </c>
      <c r="C163" s="59">
        <v>3</v>
      </c>
      <c r="D163" s="59">
        <v>141</v>
      </c>
      <c r="E163" s="59">
        <v>118</v>
      </c>
      <c r="F163" s="59">
        <v>71</v>
      </c>
      <c r="G163" s="59">
        <v>51</v>
      </c>
      <c r="H163" s="59" t="s">
        <v>34</v>
      </c>
      <c r="I163" s="59" t="s">
        <v>35</v>
      </c>
      <c r="J163" s="60" t="s">
        <v>429</v>
      </c>
      <c r="K163" s="59" t="s">
        <v>37</v>
      </c>
      <c r="L163" s="59">
        <v>76981</v>
      </c>
      <c r="M163" s="61">
        <v>21.14349</v>
      </c>
      <c r="N163" s="60" t="s">
        <v>430</v>
      </c>
      <c r="O163" s="62">
        <v>43.741695084595513</v>
      </c>
      <c r="P163" s="63">
        <v>3.5234263910856556</v>
      </c>
      <c r="Q163" s="59">
        <v>1.8770792181167144</v>
      </c>
      <c r="R163" s="59" t="s">
        <v>39</v>
      </c>
      <c r="S163" s="64">
        <v>1</v>
      </c>
      <c r="T163" s="65">
        <v>1.1721259999999999E-3</v>
      </c>
      <c r="U163" s="65">
        <v>3.9992919999999998E-3</v>
      </c>
      <c r="V163" s="59" t="s">
        <v>39</v>
      </c>
      <c r="W163" s="60" t="s">
        <v>430</v>
      </c>
      <c r="X163" s="59">
        <v>0</v>
      </c>
      <c r="Y163" s="59" t="s">
        <v>431</v>
      </c>
      <c r="Z163" s="64">
        <v>897</v>
      </c>
    </row>
    <row r="164" spans="2:26" ht="15" customHeight="1">
      <c r="B164" s="59" t="s">
        <v>432</v>
      </c>
      <c r="C164" s="59">
        <v>3</v>
      </c>
      <c r="D164" s="59">
        <v>105</v>
      </c>
      <c r="E164" s="59">
        <v>126</v>
      </c>
      <c r="F164" s="59">
        <v>21</v>
      </c>
      <c r="G164" s="59">
        <v>19</v>
      </c>
      <c r="H164" s="59" t="s">
        <v>34</v>
      </c>
      <c r="I164" s="59" t="s">
        <v>35</v>
      </c>
      <c r="J164" s="60" t="s">
        <v>433</v>
      </c>
      <c r="K164" s="59" t="s">
        <v>37</v>
      </c>
      <c r="L164" s="59">
        <v>35187</v>
      </c>
      <c r="M164" s="61">
        <v>0.1446991</v>
      </c>
      <c r="N164" s="60" t="s">
        <v>434</v>
      </c>
      <c r="O164" s="62">
        <v>15.525092449048062</v>
      </c>
      <c r="P164" s="63">
        <v>2.4946602000173517</v>
      </c>
      <c r="Q164" s="59">
        <v>1.5794493344255622</v>
      </c>
      <c r="R164" s="59" t="s">
        <v>39</v>
      </c>
      <c r="S164" s="64">
        <v>8</v>
      </c>
      <c r="T164" s="65">
        <v>3.650033E-3</v>
      </c>
      <c r="U164" s="65">
        <v>1.245391E-2</v>
      </c>
      <c r="V164" s="59" t="s">
        <v>39</v>
      </c>
      <c r="W164" s="60" t="s">
        <v>434</v>
      </c>
      <c r="X164" s="59">
        <v>5</v>
      </c>
      <c r="Y164" s="59" t="s">
        <v>435</v>
      </c>
      <c r="Z164" s="64">
        <v>939</v>
      </c>
    </row>
    <row r="165" spans="2:26" ht="15" customHeight="1">
      <c r="B165" s="59" t="s">
        <v>436</v>
      </c>
      <c r="C165" s="59">
        <v>1</v>
      </c>
      <c r="D165" s="59">
        <v>172</v>
      </c>
      <c r="E165" s="59">
        <v>122</v>
      </c>
      <c r="F165" s="59">
        <v>34</v>
      </c>
      <c r="G165" s="59">
        <v>91</v>
      </c>
      <c r="H165" s="59" t="s">
        <v>42</v>
      </c>
      <c r="I165" s="59" t="s">
        <v>35</v>
      </c>
      <c r="J165" s="60" t="s">
        <v>437</v>
      </c>
      <c r="K165" s="59" t="s">
        <v>37</v>
      </c>
      <c r="L165" s="59">
        <v>64146</v>
      </c>
      <c r="M165" s="61">
        <v>0.73344109999999996</v>
      </c>
      <c r="N165" s="60" t="s">
        <v>434</v>
      </c>
      <c r="O165" s="62">
        <v>20.589852858443333</v>
      </c>
      <c r="P165" s="63">
        <v>2.7408446105264246</v>
      </c>
      <c r="Q165" s="59">
        <v>1.6555496400067333</v>
      </c>
      <c r="R165" s="59" t="s">
        <v>39</v>
      </c>
      <c r="S165" s="64">
        <v>8</v>
      </c>
      <c r="T165" s="65">
        <v>2.8525220000000001E-3</v>
      </c>
      <c r="U165" s="65">
        <v>9.7328050000000006E-3</v>
      </c>
      <c r="V165" s="59" t="s">
        <v>39</v>
      </c>
      <c r="W165" s="60" t="s">
        <v>434</v>
      </c>
      <c r="X165" s="59">
        <v>5</v>
      </c>
      <c r="Y165" s="59" t="s">
        <v>438</v>
      </c>
      <c r="Z165" s="64">
        <v>158</v>
      </c>
    </row>
    <row r="166" spans="2:26" ht="15" customHeight="1">
      <c r="B166" s="59" t="s">
        <v>439</v>
      </c>
      <c r="C166" s="59">
        <v>5</v>
      </c>
      <c r="D166" s="59">
        <v>178</v>
      </c>
      <c r="E166" s="59">
        <v>112</v>
      </c>
      <c r="F166" s="59">
        <v>60</v>
      </c>
      <c r="G166" s="59">
        <v>16</v>
      </c>
      <c r="H166" s="59" t="s">
        <v>42</v>
      </c>
      <c r="I166" s="59" t="s">
        <v>35</v>
      </c>
      <c r="J166" s="60" t="s">
        <v>430</v>
      </c>
      <c r="K166" s="59" t="s">
        <v>37</v>
      </c>
      <c r="L166" s="59">
        <v>38181</v>
      </c>
      <c r="M166" s="61">
        <v>0.42463869999999998</v>
      </c>
      <c r="N166" s="60" t="s">
        <v>434</v>
      </c>
      <c r="O166" s="62">
        <v>15.076281777151902</v>
      </c>
      <c r="P166" s="63">
        <v>2.4703856084224238</v>
      </c>
      <c r="Q166" s="59">
        <v>1.5717460381443382</v>
      </c>
      <c r="R166" s="59" t="s">
        <v>39</v>
      </c>
      <c r="S166" s="64">
        <v>9</v>
      </c>
      <c r="T166" s="65">
        <v>8.2225889999999996E-2</v>
      </c>
      <c r="U166" s="65">
        <v>0.28055469999999999</v>
      </c>
      <c r="V166" s="59" t="s">
        <v>39</v>
      </c>
      <c r="W166" s="60" t="s">
        <v>434</v>
      </c>
      <c r="X166" s="59">
        <v>5</v>
      </c>
      <c r="Y166" s="59" t="s">
        <v>440</v>
      </c>
      <c r="Z166" s="64">
        <v>676</v>
      </c>
    </row>
    <row r="167" spans="2:26" ht="15" customHeight="1">
      <c r="B167" s="59" t="s">
        <v>441</v>
      </c>
      <c r="C167" s="59">
        <v>2</v>
      </c>
      <c r="D167" s="59">
        <v>163</v>
      </c>
      <c r="E167" s="59">
        <v>107</v>
      </c>
      <c r="F167" s="59">
        <v>65</v>
      </c>
      <c r="G167" s="59">
        <v>41</v>
      </c>
      <c r="H167" s="59" t="s">
        <v>34</v>
      </c>
      <c r="I167" s="59" t="s">
        <v>35</v>
      </c>
      <c r="J167" s="60" t="s">
        <v>442</v>
      </c>
      <c r="K167" s="59" t="s">
        <v>37</v>
      </c>
      <c r="L167" s="59">
        <v>68439</v>
      </c>
      <c r="M167" s="61">
        <v>1.2594689999999999</v>
      </c>
      <c r="N167" s="60" t="s">
        <v>443</v>
      </c>
      <c r="O167" s="62">
        <v>14.381729664908113</v>
      </c>
      <c r="P167" s="63">
        <v>2.4318514380561309</v>
      </c>
      <c r="Q167" s="59">
        <v>1.5594394627737658</v>
      </c>
      <c r="R167" s="59" t="s">
        <v>39</v>
      </c>
      <c r="S167" s="64">
        <v>7</v>
      </c>
      <c r="T167" s="65">
        <v>6.0783900000000004E-3</v>
      </c>
      <c r="U167" s="65">
        <v>2.0739469999999999E-2</v>
      </c>
      <c r="V167" s="59" t="s">
        <v>39</v>
      </c>
      <c r="W167" s="60" t="s">
        <v>443</v>
      </c>
      <c r="X167" s="59">
        <v>5</v>
      </c>
      <c r="Y167" s="59" t="s">
        <v>444</v>
      </c>
      <c r="Z167" s="64">
        <v>178</v>
      </c>
    </row>
    <row r="168" spans="2:26" ht="15" customHeight="1">
      <c r="B168" s="59" t="s">
        <v>445</v>
      </c>
      <c r="C168" s="59">
        <v>4</v>
      </c>
      <c r="D168" s="59">
        <v>181</v>
      </c>
      <c r="E168" s="59">
        <v>113</v>
      </c>
      <c r="F168" s="59">
        <v>34</v>
      </c>
      <c r="G168" s="59">
        <v>78</v>
      </c>
      <c r="H168" s="59" t="s">
        <v>34</v>
      </c>
      <c r="I168" s="59" t="s">
        <v>35</v>
      </c>
      <c r="J168" s="60" t="s">
        <v>446</v>
      </c>
      <c r="K168" s="59" t="s">
        <v>37</v>
      </c>
      <c r="L168" s="59">
        <v>62829</v>
      </c>
      <c r="M168" s="61">
        <v>1.934134</v>
      </c>
      <c r="N168" s="60" t="s">
        <v>447</v>
      </c>
      <c r="O168" s="62">
        <v>15.324865462216916</v>
      </c>
      <c r="P168" s="63">
        <v>2.4838892248432791</v>
      </c>
      <c r="Q168" s="59">
        <v>1.5760359211779658</v>
      </c>
      <c r="R168" s="59" t="s">
        <v>39</v>
      </c>
      <c r="S168" s="64">
        <v>1</v>
      </c>
      <c r="T168" s="65">
        <v>9.4958000000000004E-3</v>
      </c>
      <c r="U168" s="65">
        <v>3.2399669999999998E-2</v>
      </c>
      <c r="V168" s="59" t="s">
        <v>39</v>
      </c>
      <c r="W168" s="60" t="s">
        <v>447</v>
      </c>
      <c r="X168" s="59">
        <v>0</v>
      </c>
      <c r="Y168" s="59" t="s">
        <v>448</v>
      </c>
      <c r="Z168" s="64">
        <v>411</v>
      </c>
    </row>
    <row r="169" spans="2:26" ht="15" customHeight="1">
      <c r="B169" s="59" t="s">
        <v>449</v>
      </c>
      <c r="C169" s="59">
        <v>4</v>
      </c>
      <c r="D169" s="59">
        <v>100</v>
      </c>
      <c r="E169" s="59">
        <v>117</v>
      </c>
      <c r="F169" s="59">
        <v>94</v>
      </c>
      <c r="G169" s="59">
        <v>22</v>
      </c>
      <c r="H169" s="59" t="s">
        <v>42</v>
      </c>
      <c r="I169" s="59" t="s">
        <v>35</v>
      </c>
      <c r="J169" s="60" t="s">
        <v>450</v>
      </c>
      <c r="K169" s="59" t="s">
        <v>37</v>
      </c>
      <c r="L169" s="59">
        <v>51452</v>
      </c>
      <c r="M169" s="61">
        <v>2.6463079999999999</v>
      </c>
      <c r="N169" s="60" t="s">
        <v>451</v>
      </c>
      <c r="O169" s="62">
        <v>16.273055675578483</v>
      </c>
      <c r="P169" s="63">
        <v>2.5340958447224575</v>
      </c>
      <c r="Q169" s="59">
        <v>1.5918843691432043</v>
      </c>
      <c r="R169" s="59" t="s">
        <v>39</v>
      </c>
      <c r="S169" s="64">
        <v>2</v>
      </c>
      <c r="T169" s="65">
        <v>6.9001330000000001E-3</v>
      </c>
      <c r="U169" s="65">
        <v>2.3543250000000002E-2</v>
      </c>
      <c r="V169" s="59" t="s">
        <v>39</v>
      </c>
      <c r="W169" s="60" t="s">
        <v>451</v>
      </c>
      <c r="X169" s="59">
        <v>5</v>
      </c>
      <c r="Y169" s="59" t="s">
        <v>452</v>
      </c>
      <c r="Z169" s="64">
        <v>649</v>
      </c>
    </row>
    <row r="170" spans="2:26" ht="15" customHeight="1">
      <c r="B170" s="59" t="s">
        <v>453</v>
      </c>
      <c r="C170" s="59">
        <v>1</v>
      </c>
      <c r="D170" s="59">
        <v>144</v>
      </c>
      <c r="E170" s="59">
        <v>117</v>
      </c>
      <c r="F170" s="59">
        <v>18</v>
      </c>
      <c r="G170" s="59">
        <v>25</v>
      </c>
      <c r="H170" s="59" t="s">
        <v>42</v>
      </c>
      <c r="I170" s="59" t="s">
        <v>35</v>
      </c>
      <c r="J170" s="60" t="s">
        <v>454</v>
      </c>
      <c r="K170" s="59" t="s">
        <v>37</v>
      </c>
      <c r="L170" s="59">
        <v>21015</v>
      </c>
      <c r="M170" s="61">
        <v>1.9231</v>
      </c>
      <c r="N170" s="60" t="s">
        <v>451</v>
      </c>
      <c r="O170" s="62">
        <v>21.309858811041057</v>
      </c>
      <c r="P170" s="63">
        <v>2.7724274537570941</v>
      </c>
      <c r="Q170" s="59">
        <v>1.665060795814103</v>
      </c>
      <c r="R170" s="59" t="s">
        <v>39</v>
      </c>
      <c r="S170" s="64">
        <v>2</v>
      </c>
      <c r="T170" s="65">
        <v>0.6028734</v>
      </c>
      <c r="U170" s="65">
        <v>2.0570040000000001</v>
      </c>
      <c r="V170" s="59" t="s">
        <v>39</v>
      </c>
      <c r="W170" s="60" t="s">
        <v>451</v>
      </c>
      <c r="X170" s="59">
        <v>5</v>
      </c>
      <c r="Y170" s="59" t="s">
        <v>455</v>
      </c>
      <c r="Z170" s="64">
        <v>537</v>
      </c>
    </row>
    <row r="171" spans="2:26" ht="15" customHeight="1">
      <c r="B171" s="59" t="s">
        <v>456</v>
      </c>
      <c r="C171" s="59">
        <v>1</v>
      </c>
      <c r="D171" s="59">
        <v>159</v>
      </c>
      <c r="E171" s="59">
        <v>49.441569999999999</v>
      </c>
      <c r="F171" s="59">
        <v>24</v>
      </c>
      <c r="G171" s="59">
        <v>99</v>
      </c>
      <c r="H171" s="59" t="s">
        <v>34</v>
      </c>
      <c r="I171" s="59" t="s">
        <v>457</v>
      </c>
      <c r="J171" s="60" t="s">
        <v>458</v>
      </c>
      <c r="K171" s="59" t="s">
        <v>37</v>
      </c>
      <c r="L171" s="59">
        <v>11520</v>
      </c>
      <c r="M171" s="61">
        <v>1.785947</v>
      </c>
      <c r="N171" s="60" t="s">
        <v>459</v>
      </c>
      <c r="O171" s="62">
        <v>13.12234028043806</v>
      </c>
      <c r="P171" s="63">
        <v>2.3586876429755046</v>
      </c>
      <c r="Q171" s="59">
        <v>1.5358019543468178</v>
      </c>
      <c r="R171" s="59" t="s">
        <v>39</v>
      </c>
      <c r="S171" s="64">
        <v>8</v>
      </c>
      <c r="T171" s="65">
        <v>4.855285E-3</v>
      </c>
      <c r="U171" s="65">
        <v>1.6566919999999999E-2</v>
      </c>
      <c r="V171" s="59" t="s">
        <v>39</v>
      </c>
      <c r="W171" s="60" t="s">
        <v>459</v>
      </c>
      <c r="X171" s="59">
        <v>5</v>
      </c>
      <c r="Y171" s="59" t="s">
        <v>456</v>
      </c>
      <c r="Z171" s="64">
        <v>721</v>
      </c>
    </row>
    <row r="172" spans="2:26" ht="15" customHeight="1">
      <c r="B172" s="59" t="s">
        <v>460</v>
      </c>
      <c r="C172" s="59">
        <v>2</v>
      </c>
      <c r="D172" s="59">
        <v>123</v>
      </c>
      <c r="E172" s="59">
        <v>61.234969999999997</v>
      </c>
      <c r="F172" s="59">
        <v>58</v>
      </c>
      <c r="G172" s="59">
        <v>56</v>
      </c>
      <c r="H172" s="59" t="s">
        <v>34</v>
      </c>
      <c r="I172" s="59" t="s">
        <v>457</v>
      </c>
      <c r="J172" s="60" t="s">
        <v>461</v>
      </c>
      <c r="K172" s="59" t="s">
        <v>37</v>
      </c>
      <c r="L172" s="59">
        <v>15171</v>
      </c>
      <c r="M172" s="61">
        <v>1.5472319999999999</v>
      </c>
      <c r="N172" s="60" t="s">
        <v>462</v>
      </c>
      <c r="O172" s="62">
        <v>21.791109807503616</v>
      </c>
      <c r="P172" s="63">
        <v>2.7931426502848415</v>
      </c>
      <c r="Q172" s="59">
        <v>1.6712697718455993</v>
      </c>
      <c r="R172" s="59" t="s">
        <v>39</v>
      </c>
      <c r="S172" s="64">
        <v>6</v>
      </c>
      <c r="T172" s="65">
        <v>4.7972609999999997E-3</v>
      </c>
      <c r="U172" s="65">
        <v>1.636893E-2</v>
      </c>
      <c r="V172" s="59" t="s">
        <v>39</v>
      </c>
      <c r="W172" s="60" t="s">
        <v>462</v>
      </c>
      <c r="X172" s="59">
        <v>5</v>
      </c>
      <c r="Y172" s="59" t="s">
        <v>460</v>
      </c>
      <c r="Z172" s="64">
        <v>666</v>
      </c>
    </row>
    <row r="173" spans="2:26" ht="15" customHeight="1">
      <c r="B173" s="59" t="s">
        <v>463</v>
      </c>
      <c r="C173" s="59">
        <v>2</v>
      </c>
      <c r="D173" s="59">
        <v>132</v>
      </c>
      <c r="E173" s="59">
        <v>102.0583</v>
      </c>
      <c r="F173" s="59">
        <v>36</v>
      </c>
      <c r="G173" s="59">
        <v>93</v>
      </c>
      <c r="H173" s="59" t="s">
        <v>42</v>
      </c>
      <c r="I173" s="59" t="s">
        <v>457</v>
      </c>
      <c r="J173" s="60" t="s">
        <v>464</v>
      </c>
      <c r="K173" s="59" t="s">
        <v>37</v>
      </c>
      <c r="L173" s="59">
        <v>48719</v>
      </c>
      <c r="M173" s="61">
        <v>0.51471500000000003</v>
      </c>
      <c r="N173" s="60" t="s">
        <v>465</v>
      </c>
      <c r="O173" s="62">
        <v>17.232151408331777</v>
      </c>
      <c r="P173" s="63">
        <v>2.5829331566971683</v>
      </c>
      <c r="Q173" s="59">
        <v>1.607150632858404</v>
      </c>
      <c r="R173" s="59" t="s">
        <v>39</v>
      </c>
      <c r="S173" s="64">
        <v>5</v>
      </c>
      <c r="T173" s="65">
        <v>4.1402220000000003E-2</v>
      </c>
      <c r="U173" s="65">
        <v>0.14127020000000001</v>
      </c>
      <c r="V173" s="59" t="s">
        <v>39</v>
      </c>
      <c r="W173" s="60" t="s">
        <v>465</v>
      </c>
      <c r="X173" s="59">
        <v>5</v>
      </c>
      <c r="Y173" s="59" t="s">
        <v>463</v>
      </c>
      <c r="Z173" s="64">
        <v>278</v>
      </c>
    </row>
    <row r="174" spans="2:26" ht="15" customHeight="1">
      <c r="B174" s="59" t="s">
        <v>466</v>
      </c>
      <c r="C174" s="59">
        <v>4</v>
      </c>
      <c r="D174" s="59">
        <v>130</v>
      </c>
      <c r="E174" s="59">
        <v>49.895159999999997</v>
      </c>
      <c r="F174" s="59">
        <v>95</v>
      </c>
      <c r="G174" s="59">
        <v>74</v>
      </c>
      <c r="H174" s="59" t="s">
        <v>42</v>
      </c>
      <c r="I174" s="59" t="s">
        <v>457</v>
      </c>
      <c r="J174" s="60" t="s">
        <v>467</v>
      </c>
      <c r="K174" s="59" t="s">
        <v>37</v>
      </c>
      <c r="L174" s="59">
        <v>83299</v>
      </c>
      <c r="M174" s="61">
        <v>2.4706929999999998</v>
      </c>
      <c r="N174" s="60" t="s">
        <v>468</v>
      </c>
      <c r="O174" s="62">
        <v>15.042536821758384</v>
      </c>
      <c r="P174" s="63">
        <v>2.4685410924801752</v>
      </c>
      <c r="Q174" s="59">
        <v>1.5711591556809816</v>
      </c>
      <c r="R174" s="59" t="s">
        <v>39</v>
      </c>
      <c r="S174" s="64">
        <v>3</v>
      </c>
      <c r="T174" s="65">
        <v>1.151042E-2</v>
      </c>
      <c r="U174" s="65">
        <v>3.9275190000000001E-2</v>
      </c>
      <c r="V174" s="59" t="s">
        <v>39</v>
      </c>
      <c r="W174" s="60" t="s">
        <v>468</v>
      </c>
      <c r="X174" s="59">
        <v>5</v>
      </c>
      <c r="Y174" s="59" t="s">
        <v>466</v>
      </c>
      <c r="Z174" s="64">
        <v>942</v>
      </c>
    </row>
    <row r="175" spans="2:26" ht="15" customHeight="1">
      <c r="B175" s="59" t="s">
        <v>469</v>
      </c>
      <c r="C175" s="59">
        <v>3</v>
      </c>
      <c r="D175" s="59">
        <v>178</v>
      </c>
      <c r="E175" s="59">
        <v>71.667599999999993</v>
      </c>
      <c r="F175" s="59">
        <v>39</v>
      </c>
      <c r="G175" s="59">
        <v>88</v>
      </c>
      <c r="H175" s="59" t="s">
        <v>34</v>
      </c>
      <c r="I175" s="59" t="s">
        <v>457</v>
      </c>
      <c r="J175" s="60" t="s">
        <v>464</v>
      </c>
      <c r="K175" s="59" t="s">
        <v>37</v>
      </c>
      <c r="L175" s="59">
        <v>78601</v>
      </c>
      <c r="M175" s="61">
        <v>1.7268509999999999</v>
      </c>
      <c r="N175" s="60" t="s">
        <v>465</v>
      </c>
      <c r="O175" s="62">
        <v>20.040948028381084</v>
      </c>
      <c r="P175" s="63">
        <v>2.7162688545867524</v>
      </c>
      <c r="Q175" s="59">
        <v>1.6481106924556834</v>
      </c>
      <c r="R175" s="59" t="s">
        <v>39</v>
      </c>
      <c r="S175" s="64">
        <v>4</v>
      </c>
      <c r="T175" s="65">
        <v>3.191774E-2</v>
      </c>
      <c r="U175" s="65">
        <v>0.1089078</v>
      </c>
      <c r="V175" s="59" t="s">
        <v>39</v>
      </c>
      <c r="W175" s="60" t="s">
        <v>465</v>
      </c>
      <c r="X175" s="59">
        <v>5</v>
      </c>
      <c r="Y175" s="59" t="s">
        <v>469</v>
      </c>
      <c r="Z175" s="64">
        <v>721</v>
      </c>
    </row>
    <row r="176" spans="2:26" ht="15" customHeight="1">
      <c r="B176" s="59" t="s">
        <v>470</v>
      </c>
      <c r="C176" s="59">
        <v>5</v>
      </c>
      <c r="D176" s="59">
        <v>112</v>
      </c>
      <c r="E176" s="59">
        <v>52.616720000000001</v>
      </c>
      <c r="F176" s="59">
        <v>67</v>
      </c>
      <c r="G176" s="59">
        <v>55</v>
      </c>
      <c r="H176" s="59" t="s">
        <v>34</v>
      </c>
      <c r="I176" s="59" t="s">
        <v>457</v>
      </c>
      <c r="J176" s="60" t="s">
        <v>464</v>
      </c>
      <c r="K176" s="59" t="s">
        <v>37</v>
      </c>
      <c r="L176" s="59">
        <v>36409</v>
      </c>
      <c r="M176" s="61">
        <v>1.559256</v>
      </c>
      <c r="N176" s="60" t="s">
        <v>465</v>
      </c>
      <c r="O176" s="62">
        <v>19.807957725793635</v>
      </c>
      <c r="P176" s="63">
        <v>2.7057016105489033</v>
      </c>
      <c r="Q176" s="59">
        <v>1.6449017023971078</v>
      </c>
      <c r="R176" s="59" t="s">
        <v>39</v>
      </c>
      <c r="S176" s="64">
        <v>6</v>
      </c>
      <c r="T176" s="65">
        <v>6.1700060000000001E-2</v>
      </c>
      <c r="U176" s="65">
        <v>0.2105293</v>
      </c>
      <c r="V176" s="59" t="s">
        <v>39</v>
      </c>
      <c r="W176" s="60" t="s">
        <v>465</v>
      </c>
      <c r="X176" s="59">
        <v>5</v>
      </c>
      <c r="Y176" s="59" t="s">
        <v>470</v>
      </c>
      <c r="Z176" s="64">
        <v>202</v>
      </c>
    </row>
    <row r="177" spans="2:26" ht="15" customHeight="1">
      <c r="B177" s="59" t="s">
        <v>471</v>
      </c>
      <c r="C177" s="59">
        <v>2</v>
      </c>
      <c r="D177" s="59">
        <v>161</v>
      </c>
      <c r="E177" s="59">
        <v>58.513420000000004</v>
      </c>
      <c r="F177" s="59">
        <v>11</v>
      </c>
      <c r="G177" s="59">
        <v>91</v>
      </c>
      <c r="H177" s="59" t="s">
        <v>42</v>
      </c>
      <c r="I177" s="59" t="s">
        <v>457</v>
      </c>
      <c r="J177" s="60" t="s">
        <v>472</v>
      </c>
      <c r="K177" s="59" t="s">
        <v>37</v>
      </c>
      <c r="L177" s="59">
        <v>27577</v>
      </c>
      <c r="M177" s="61">
        <v>1.1125890000000001</v>
      </c>
      <c r="N177" s="60" t="s">
        <v>468</v>
      </c>
      <c r="O177" s="62">
        <v>19.167382344688903</v>
      </c>
      <c r="P177" s="63">
        <v>2.6762145982600809</v>
      </c>
      <c r="Q177" s="59">
        <v>1.6359139947625856</v>
      </c>
      <c r="R177" s="59" t="s">
        <v>39</v>
      </c>
      <c r="S177" s="64">
        <v>4</v>
      </c>
      <c r="T177" s="65">
        <v>8.1104109999999997E-3</v>
      </c>
      <c r="U177" s="65">
        <v>2.767387E-2</v>
      </c>
      <c r="V177" s="59" t="s">
        <v>39</v>
      </c>
      <c r="W177" s="60" t="s">
        <v>468</v>
      </c>
      <c r="X177" s="59">
        <v>5</v>
      </c>
      <c r="Y177" s="59" t="s">
        <v>471</v>
      </c>
      <c r="Z177" s="64">
        <v>421</v>
      </c>
    </row>
    <row r="178" spans="2:26" ht="15" customHeight="1">
      <c r="B178" s="59" t="s">
        <v>473</v>
      </c>
      <c r="C178" s="59">
        <v>4</v>
      </c>
      <c r="D178" s="59">
        <v>160</v>
      </c>
      <c r="E178" s="59">
        <v>65.317310000000006</v>
      </c>
      <c r="F178" s="59">
        <v>29</v>
      </c>
      <c r="G178" s="59">
        <v>71</v>
      </c>
      <c r="H178" s="59" t="s">
        <v>42</v>
      </c>
      <c r="I178" s="59" t="s">
        <v>457</v>
      </c>
      <c r="J178" s="60" t="s">
        <v>474</v>
      </c>
      <c r="K178" s="59" t="s">
        <v>37</v>
      </c>
      <c r="L178" s="59">
        <v>65466</v>
      </c>
      <c r="M178" s="61">
        <v>0.1016869</v>
      </c>
      <c r="N178" s="60" t="s">
        <v>468</v>
      </c>
      <c r="O178" s="62">
        <v>19.420570734648294</v>
      </c>
      <c r="P178" s="63">
        <v>2.6879467633095344</v>
      </c>
      <c r="Q178" s="59">
        <v>1.6394958869449885</v>
      </c>
      <c r="R178" s="59" t="s">
        <v>39</v>
      </c>
      <c r="S178" s="64">
        <v>6</v>
      </c>
      <c r="T178" s="65">
        <v>2.9567310000000002E-4</v>
      </c>
      <c r="U178" s="65">
        <v>1.0088779999999999E-3</v>
      </c>
      <c r="V178" s="59" t="s">
        <v>39</v>
      </c>
      <c r="W178" s="60" t="s">
        <v>468</v>
      </c>
      <c r="X178" s="59">
        <v>5</v>
      </c>
      <c r="Y178" s="59" t="s">
        <v>473</v>
      </c>
      <c r="Z178" s="64">
        <v>925</v>
      </c>
    </row>
    <row r="179" spans="2:26" ht="15" customHeight="1">
      <c r="B179" s="59" t="s">
        <v>475</v>
      </c>
      <c r="C179" s="59">
        <v>4</v>
      </c>
      <c r="D179" s="59">
        <v>185</v>
      </c>
      <c r="E179" s="59">
        <v>66.224490000000003</v>
      </c>
      <c r="F179" s="59">
        <v>85</v>
      </c>
      <c r="G179" s="59">
        <v>13</v>
      </c>
      <c r="H179" s="59" t="s">
        <v>34</v>
      </c>
      <c r="I179" s="59" t="s">
        <v>457</v>
      </c>
      <c r="J179" s="60" t="s">
        <v>476</v>
      </c>
      <c r="K179" s="59" t="s">
        <v>37</v>
      </c>
      <c r="L179" s="59">
        <v>10886</v>
      </c>
      <c r="M179" s="61">
        <v>1.560662</v>
      </c>
      <c r="N179" s="60" t="s">
        <v>468</v>
      </c>
      <c r="O179" s="62">
        <v>12.809926583665126</v>
      </c>
      <c r="P179" s="63">
        <v>2.3398187323768633</v>
      </c>
      <c r="Q179" s="59">
        <v>1.5296466037542342</v>
      </c>
      <c r="R179" s="59" t="s">
        <v>39</v>
      </c>
      <c r="S179" s="64">
        <v>8</v>
      </c>
      <c r="T179" s="65">
        <v>3.36024E-3</v>
      </c>
      <c r="U179" s="65">
        <v>1.1465609999999999E-2</v>
      </c>
      <c r="V179" s="59" t="s">
        <v>39</v>
      </c>
      <c r="W179" s="60" t="s">
        <v>468</v>
      </c>
      <c r="X179" s="59">
        <v>5</v>
      </c>
      <c r="Y179" s="59" t="s">
        <v>475</v>
      </c>
      <c r="Z179" s="64">
        <v>172</v>
      </c>
    </row>
    <row r="180" spans="2:26" ht="15" customHeight="1">
      <c r="B180" s="59" t="s">
        <v>477</v>
      </c>
      <c r="C180" s="59">
        <v>5</v>
      </c>
      <c r="D180" s="59">
        <v>193</v>
      </c>
      <c r="E180" s="59">
        <v>45.812829999999998</v>
      </c>
      <c r="F180" s="59">
        <v>70</v>
      </c>
      <c r="G180" s="59">
        <v>34</v>
      </c>
      <c r="H180" s="59" t="s">
        <v>34</v>
      </c>
      <c r="I180" s="59" t="s">
        <v>457</v>
      </c>
      <c r="J180" s="60" t="s">
        <v>474</v>
      </c>
      <c r="K180" s="59" t="s">
        <v>37</v>
      </c>
      <c r="L180" s="59">
        <v>87494</v>
      </c>
      <c r="M180" s="61">
        <v>1.1796199999999999</v>
      </c>
      <c r="N180" s="60" t="s">
        <v>468</v>
      </c>
      <c r="O180" s="62">
        <v>12.265723125858681</v>
      </c>
      <c r="P180" s="63">
        <v>2.3062039892652177</v>
      </c>
      <c r="Q180" s="59">
        <v>1.5186191060516847</v>
      </c>
      <c r="R180" s="59" t="s">
        <v>39</v>
      </c>
      <c r="S180" s="64">
        <v>2</v>
      </c>
      <c r="T180" s="65">
        <v>4.8052340000000002E-3</v>
      </c>
      <c r="U180" s="65">
        <v>1.639614E-2</v>
      </c>
      <c r="V180" s="59" t="s">
        <v>39</v>
      </c>
      <c r="W180" s="60" t="s">
        <v>468</v>
      </c>
      <c r="X180" s="59">
        <v>5</v>
      </c>
      <c r="Y180" s="59" t="s">
        <v>477</v>
      </c>
      <c r="Z180" s="64">
        <v>341</v>
      </c>
    </row>
    <row r="181" spans="2:26" ht="15" customHeight="1">
      <c r="B181" s="59" t="s">
        <v>478</v>
      </c>
      <c r="C181" s="59">
        <v>5</v>
      </c>
      <c r="D181" s="59">
        <v>171</v>
      </c>
      <c r="E181" s="59">
        <v>46.26643</v>
      </c>
      <c r="F181" s="59">
        <v>54</v>
      </c>
      <c r="G181" s="59">
        <v>67</v>
      </c>
      <c r="H181" s="59" t="s">
        <v>42</v>
      </c>
      <c r="I181" s="59" t="s">
        <v>457</v>
      </c>
      <c r="J181" s="60" t="s">
        <v>479</v>
      </c>
      <c r="K181" s="59" t="s">
        <v>37</v>
      </c>
      <c r="L181" s="59">
        <v>77147</v>
      </c>
      <c r="M181" s="61">
        <v>1.4749840000000001</v>
      </c>
      <c r="N181" s="60" t="s">
        <v>468</v>
      </c>
      <c r="O181" s="62">
        <v>12.689473193035491</v>
      </c>
      <c r="P181" s="63">
        <v>2.332461752052704</v>
      </c>
      <c r="Q181" s="59">
        <v>1.5272399130630079</v>
      </c>
      <c r="R181" s="59" t="s">
        <v>39</v>
      </c>
      <c r="S181" s="64">
        <v>5</v>
      </c>
      <c r="T181" s="65">
        <v>3.860488E-3</v>
      </c>
      <c r="U181" s="65">
        <v>1.317253E-2</v>
      </c>
      <c r="V181" s="59" t="s">
        <v>39</v>
      </c>
      <c r="W181" s="60" t="s">
        <v>468</v>
      </c>
      <c r="X181" s="59">
        <v>5</v>
      </c>
      <c r="Y181" s="59" t="s">
        <v>478</v>
      </c>
      <c r="Z181" s="64">
        <v>284</v>
      </c>
    </row>
    <row r="182" spans="2:26" ht="15" customHeight="1">
      <c r="B182" s="59" t="s">
        <v>480</v>
      </c>
      <c r="C182" s="59">
        <v>4</v>
      </c>
      <c r="D182" s="59">
        <v>165</v>
      </c>
      <c r="E182" s="59">
        <v>69.853229999999996</v>
      </c>
      <c r="F182" s="59">
        <v>14</v>
      </c>
      <c r="G182" s="59">
        <v>10</v>
      </c>
      <c r="H182" s="59" t="s">
        <v>42</v>
      </c>
      <c r="I182" s="59" t="s">
        <v>457</v>
      </c>
      <c r="J182" s="60" t="s">
        <v>481</v>
      </c>
      <c r="K182" s="59" t="s">
        <v>37</v>
      </c>
      <c r="L182" s="59">
        <v>33213</v>
      </c>
      <c r="M182" s="61">
        <v>0.26107609999999998</v>
      </c>
      <c r="N182" s="60" t="s">
        <v>468</v>
      </c>
      <c r="O182" s="62">
        <v>11.772032164647442</v>
      </c>
      <c r="P182" s="63">
        <v>2.2748380299063728</v>
      </c>
      <c r="Q182" s="59">
        <v>1.5082566193809237</v>
      </c>
      <c r="R182" s="59" t="s">
        <v>39</v>
      </c>
      <c r="S182" s="64">
        <v>3</v>
      </c>
      <c r="T182" s="65">
        <v>3.4078400000000001E-3</v>
      </c>
      <c r="U182" s="65">
        <v>1.1628029999999999E-2</v>
      </c>
      <c r="V182" s="59" t="s">
        <v>39</v>
      </c>
      <c r="W182" s="60" t="s">
        <v>468</v>
      </c>
      <c r="X182" s="59">
        <v>5</v>
      </c>
      <c r="Y182" s="59" t="s">
        <v>480</v>
      </c>
      <c r="Z182" s="64">
        <v>968</v>
      </c>
    </row>
    <row r="183" spans="2:26" ht="15" customHeight="1">
      <c r="B183" s="59" t="s">
        <v>482</v>
      </c>
      <c r="C183" s="59">
        <v>2</v>
      </c>
      <c r="D183" s="59">
        <v>190</v>
      </c>
      <c r="E183" s="59">
        <v>72.574780000000004</v>
      </c>
      <c r="F183" s="59">
        <v>58</v>
      </c>
      <c r="G183" s="59">
        <v>98</v>
      </c>
      <c r="H183" s="59" t="s">
        <v>34</v>
      </c>
      <c r="I183" s="59" t="s">
        <v>457</v>
      </c>
      <c r="J183" s="60" t="s">
        <v>483</v>
      </c>
      <c r="K183" s="59" t="s">
        <v>37</v>
      </c>
      <c r="L183" s="59">
        <v>29911</v>
      </c>
      <c r="M183" s="61">
        <v>0.21323839999999999</v>
      </c>
      <c r="N183" s="60" t="s">
        <v>484</v>
      </c>
      <c r="O183" s="62">
        <v>10.675015835568262</v>
      </c>
      <c r="P183" s="63">
        <v>2.2018590233990873</v>
      </c>
      <c r="Q183" s="59">
        <v>1.4838662417479169</v>
      </c>
      <c r="R183" s="59" t="s">
        <v>39</v>
      </c>
      <c r="S183" s="64">
        <v>4</v>
      </c>
      <c r="T183" s="65">
        <v>2.127449E-3</v>
      </c>
      <c r="U183" s="65">
        <v>7.2591560000000001E-3</v>
      </c>
      <c r="V183" s="59" t="s">
        <v>39</v>
      </c>
      <c r="W183" s="60" t="s">
        <v>484</v>
      </c>
      <c r="X183" s="59">
        <v>5</v>
      </c>
      <c r="Y183" s="59" t="s">
        <v>482</v>
      </c>
      <c r="Z183" s="64">
        <v>646</v>
      </c>
    </row>
    <row r="184" spans="2:26" ht="15" customHeight="1">
      <c r="B184" s="59" t="s">
        <v>485</v>
      </c>
      <c r="C184" s="59">
        <v>2</v>
      </c>
      <c r="D184" s="59">
        <v>113</v>
      </c>
      <c r="E184" s="59">
        <v>57.152639999999998</v>
      </c>
      <c r="F184" s="59">
        <v>58</v>
      </c>
      <c r="G184" s="59">
        <v>75</v>
      </c>
      <c r="H184" s="59" t="s">
        <v>34</v>
      </c>
      <c r="I184" s="59" t="s">
        <v>457</v>
      </c>
      <c r="J184" s="60" t="s">
        <v>486</v>
      </c>
      <c r="K184" s="59" t="s">
        <v>37</v>
      </c>
      <c r="L184" s="59">
        <v>51133</v>
      </c>
      <c r="M184" s="61">
        <v>1.33684</v>
      </c>
      <c r="N184" s="60" t="s">
        <v>487</v>
      </c>
      <c r="O184" s="62">
        <v>18.4930579725294</v>
      </c>
      <c r="P184" s="63">
        <v>2.6444553809289859</v>
      </c>
      <c r="Q184" s="59">
        <v>1.6261781516577407</v>
      </c>
      <c r="R184" s="59" t="s">
        <v>39</v>
      </c>
      <c r="S184" s="64">
        <v>4</v>
      </c>
      <c r="T184" s="65">
        <v>3.7216350000000002E-2</v>
      </c>
      <c r="U184" s="65">
        <v>0.1269874</v>
      </c>
      <c r="V184" s="59" t="s">
        <v>39</v>
      </c>
      <c r="W184" s="60" t="s">
        <v>487</v>
      </c>
      <c r="X184" s="59">
        <v>5</v>
      </c>
      <c r="Y184" s="59" t="s">
        <v>485</v>
      </c>
      <c r="Z184" s="64">
        <v>929</v>
      </c>
    </row>
    <row r="185" spans="2:26" ht="15" customHeight="1">
      <c r="B185" s="59" t="s">
        <v>488</v>
      </c>
      <c r="C185" s="59">
        <v>1</v>
      </c>
      <c r="D185" s="59">
        <v>140</v>
      </c>
      <c r="E185" s="59">
        <v>67.585269999999994</v>
      </c>
      <c r="F185" s="59">
        <v>77</v>
      </c>
      <c r="G185" s="59">
        <v>79</v>
      </c>
      <c r="H185" s="59" t="s">
        <v>42</v>
      </c>
      <c r="I185" s="59" t="s">
        <v>457</v>
      </c>
      <c r="J185" s="60" t="s">
        <v>489</v>
      </c>
      <c r="K185" s="59" t="s">
        <v>37</v>
      </c>
      <c r="L185" s="59">
        <v>40814</v>
      </c>
      <c r="M185" s="61">
        <v>0.32921549999999999</v>
      </c>
      <c r="N185" s="60" t="s">
        <v>490</v>
      </c>
      <c r="O185" s="62">
        <v>10.90298853875313</v>
      </c>
      <c r="P185" s="63">
        <v>2.2174228500212632</v>
      </c>
      <c r="Q185" s="59">
        <v>1.4891013565305966</v>
      </c>
      <c r="R185" s="59" t="s">
        <v>39</v>
      </c>
      <c r="S185" s="64">
        <v>4</v>
      </c>
      <c r="T185" s="65">
        <v>1.7141540000000001E-3</v>
      </c>
      <c r="U185" s="65">
        <v>5.8489350000000004E-3</v>
      </c>
      <c r="V185" s="59" t="s">
        <v>39</v>
      </c>
      <c r="W185" s="60" t="s">
        <v>490</v>
      </c>
      <c r="X185" s="59">
        <v>5</v>
      </c>
      <c r="Y185" s="59" t="s">
        <v>488</v>
      </c>
      <c r="Z185" s="64">
        <v>569</v>
      </c>
    </row>
    <row r="186" spans="2:26" ht="15" customHeight="1">
      <c r="B186" s="59" t="s">
        <v>491</v>
      </c>
      <c r="C186" s="59">
        <v>5</v>
      </c>
      <c r="D186" s="59">
        <v>169</v>
      </c>
      <c r="E186" s="59">
        <v>58.059829999999998</v>
      </c>
      <c r="F186" s="59">
        <v>17</v>
      </c>
      <c r="G186" s="59">
        <v>11</v>
      </c>
      <c r="H186" s="59" t="s">
        <v>42</v>
      </c>
      <c r="I186" s="59" t="s">
        <v>457</v>
      </c>
      <c r="J186" s="60" t="s">
        <v>492</v>
      </c>
      <c r="K186" s="59" t="s">
        <v>37</v>
      </c>
      <c r="L186" s="59">
        <v>36975</v>
      </c>
      <c r="M186" s="61">
        <v>4.6404249999999996</v>
      </c>
      <c r="N186" s="60" t="s">
        <v>490</v>
      </c>
      <c r="O186" s="62">
        <v>19.794589571243339</v>
      </c>
      <c r="P186" s="63">
        <v>2.7050927916455132</v>
      </c>
      <c r="Q186" s="59">
        <v>1.6447166295886697</v>
      </c>
      <c r="R186" s="59" t="s">
        <v>39</v>
      </c>
      <c r="S186" s="64">
        <v>8</v>
      </c>
      <c r="T186" s="65">
        <v>2.851153E-2</v>
      </c>
      <c r="U186" s="65">
        <v>9.7285369999999996E-2</v>
      </c>
      <c r="V186" s="59" t="s">
        <v>39</v>
      </c>
      <c r="W186" s="60" t="s">
        <v>490</v>
      </c>
      <c r="X186" s="59">
        <v>5</v>
      </c>
      <c r="Y186" s="59" t="s">
        <v>491</v>
      </c>
      <c r="Z186" s="64">
        <v>616</v>
      </c>
    </row>
    <row r="187" spans="2:26" ht="15" customHeight="1">
      <c r="B187" s="59" t="s">
        <v>493</v>
      </c>
      <c r="C187" s="59">
        <v>1</v>
      </c>
      <c r="D187" s="59">
        <v>199</v>
      </c>
      <c r="E187" s="59">
        <v>481.71510000000001</v>
      </c>
      <c r="F187" s="59">
        <v>32</v>
      </c>
      <c r="G187" s="59">
        <v>81</v>
      </c>
      <c r="H187" s="59" t="s">
        <v>34</v>
      </c>
      <c r="I187" s="59" t="s">
        <v>457</v>
      </c>
      <c r="J187" s="60" t="s">
        <v>494</v>
      </c>
      <c r="K187" s="59" t="s">
        <v>37</v>
      </c>
      <c r="L187" s="59">
        <v>61559</v>
      </c>
      <c r="M187" s="61">
        <v>85.086849999999998</v>
      </c>
      <c r="N187" s="60" t="s">
        <v>495</v>
      </c>
      <c r="O187" s="62">
        <v>104.31110335731842</v>
      </c>
      <c r="P187" s="63">
        <v>4.7073538621045419</v>
      </c>
      <c r="Q187" s="59">
        <v>2.1696437177805352</v>
      </c>
      <c r="R187" s="59" t="s">
        <v>39</v>
      </c>
      <c r="S187" s="64">
        <v>8</v>
      </c>
      <c r="T187" s="65">
        <v>1.1011969999999999E-2</v>
      </c>
      <c r="U187" s="65">
        <v>3.7574400000000001E-2</v>
      </c>
      <c r="V187" s="59" t="s">
        <v>39</v>
      </c>
      <c r="W187" s="60" t="s">
        <v>495</v>
      </c>
      <c r="X187" s="59">
        <v>5</v>
      </c>
      <c r="Y187" s="59" t="s">
        <v>493</v>
      </c>
      <c r="Z187" s="64">
        <v>577</v>
      </c>
    </row>
    <row r="188" spans="2:26" ht="15" customHeight="1">
      <c r="B188" s="59" t="s">
        <v>496</v>
      </c>
      <c r="C188" s="59">
        <v>5</v>
      </c>
      <c r="D188" s="59">
        <v>176</v>
      </c>
      <c r="E188" s="59">
        <v>451.71</v>
      </c>
      <c r="F188" s="59">
        <v>68</v>
      </c>
      <c r="G188" s="59">
        <v>35</v>
      </c>
      <c r="H188" s="59" t="s">
        <v>34</v>
      </c>
      <c r="I188" s="59" t="s">
        <v>457</v>
      </c>
      <c r="J188" s="60" t="s">
        <v>497</v>
      </c>
      <c r="K188" s="59" t="s">
        <v>37</v>
      </c>
      <c r="L188" s="59">
        <v>12376</v>
      </c>
      <c r="M188" s="61">
        <v>7.1365420000000004</v>
      </c>
      <c r="N188" s="60" t="s">
        <v>498</v>
      </c>
      <c r="O188" s="62">
        <v>28.807972702825733</v>
      </c>
      <c r="P188" s="63">
        <v>3.0655205533563517</v>
      </c>
      <c r="Q188" s="59">
        <v>1.7508628025508886</v>
      </c>
      <c r="R188" s="59" t="s">
        <v>39</v>
      </c>
      <c r="S188" s="64">
        <v>7</v>
      </c>
      <c r="T188" s="65">
        <v>1.372369E-2</v>
      </c>
      <c r="U188" s="65">
        <v>4.6827180000000003E-2</v>
      </c>
      <c r="V188" s="59" t="s">
        <v>39</v>
      </c>
      <c r="W188" s="60" t="s">
        <v>498</v>
      </c>
      <c r="X188" s="59">
        <v>5</v>
      </c>
      <c r="Y188" s="59" t="s">
        <v>496</v>
      </c>
      <c r="Z188" s="64">
        <v>582</v>
      </c>
    </row>
    <row r="189" spans="2:26" ht="15" customHeight="1">
      <c r="B189" s="59" t="s">
        <v>499</v>
      </c>
      <c r="C189" s="59">
        <v>5</v>
      </c>
      <c r="D189" s="59">
        <v>133</v>
      </c>
      <c r="E189" s="59">
        <v>50.802349999999997</v>
      </c>
      <c r="F189" s="59">
        <v>77</v>
      </c>
      <c r="G189" s="59">
        <v>38</v>
      </c>
      <c r="H189" s="59" t="s">
        <v>42</v>
      </c>
      <c r="I189" s="59" t="s">
        <v>457</v>
      </c>
      <c r="J189" s="60" t="s">
        <v>500</v>
      </c>
      <c r="K189" s="59" t="s">
        <v>37</v>
      </c>
      <c r="L189" s="59">
        <v>67395</v>
      </c>
      <c r="M189" s="61">
        <v>0.46990100000000001</v>
      </c>
      <c r="N189" s="60" t="s">
        <v>501</v>
      </c>
      <c r="O189" s="62">
        <v>18.155394253066724</v>
      </c>
      <c r="P189" s="63">
        <v>2.6282614277949636</v>
      </c>
      <c r="Q189" s="59">
        <v>1.6211913606341983</v>
      </c>
      <c r="R189" s="59" t="s">
        <v>39</v>
      </c>
      <c r="S189" s="64">
        <v>2</v>
      </c>
      <c r="T189" s="65">
        <v>3.2705670000000002E-4</v>
      </c>
      <c r="U189" s="65">
        <v>1.1159640000000001E-3</v>
      </c>
      <c r="V189" s="59" t="s">
        <v>39</v>
      </c>
      <c r="W189" s="60" t="s">
        <v>501</v>
      </c>
      <c r="X189" s="59">
        <v>5</v>
      </c>
      <c r="Y189" s="59" t="s">
        <v>499</v>
      </c>
      <c r="Z189" s="64">
        <v>720</v>
      </c>
    </row>
    <row r="190" spans="2:26" ht="15" customHeight="1">
      <c r="B190" s="59" t="s">
        <v>502</v>
      </c>
      <c r="C190" s="59">
        <v>3</v>
      </c>
      <c r="D190" s="59">
        <v>154</v>
      </c>
      <c r="E190" s="59">
        <v>52.163130000000002</v>
      </c>
      <c r="F190" s="59">
        <v>80</v>
      </c>
      <c r="G190" s="59">
        <v>36</v>
      </c>
      <c r="H190" s="59" t="s">
        <v>42</v>
      </c>
      <c r="I190" s="59" t="s">
        <v>457</v>
      </c>
      <c r="J190" s="60" t="s">
        <v>500</v>
      </c>
      <c r="K190" s="59" t="s">
        <v>37</v>
      </c>
      <c r="L190" s="59">
        <v>16703</v>
      </c>
      <c r="M190" s="61">
        <v>1.170693</v>
      </c>
      <c r="N190" s="60" t="s">
        <v>501</v>
      </c>
      <c r="O190" s="62">
        <v>13.252678674581693</v>
      </c>
      <c r="P190" s="63">
        <v>2.3664711959471885</v>
      </c>
      <c r="Q190" s="59">
        <v>1.5383339026190603</v>
      </c>
      <c r="R190" s="59" t="s">
        <v>39</v>
      </c>
      <c r="S190" s="64">
        <v>3</v>
      </c>
      <c r="T190" s="65">
        <v>7.0689419999999997E-4</v>
      </c>
      <c r="U190" s="65">
        <v>2.4120230000000001E-3</v>
      </c>
      <c r="V190" s="59" t="s">
        <v>39</v>
      </c>
      <c r="W190" s="60" t="s">
        <v>501</v>
      </c>
      <c r="X190" s="59">
        <v>5</v>
      </c>
      <c r="Y190" s="59" t="s">
        <v>502</v>
      </c>
      <c r="Z190" s="64">
        <v>846</v>
      </c>
    </row>
    <row r="191" spans="2:26" ht="15" customHeight="1">
      <c r="B191" s="59" t="s">
        <v>503</v>
      </c>
      <c r="C191" s="59">
        <v>1</v>
      </c>
      <c r="D191" s="59">
        <v>107</v>
      </c>
      <c r="E191" s="59">
        <v>45.812829999999998</v>
      </c>
      <c r="F191" s="59">
        <v>80</v>
      </c>
      <c r="G191" s="59">
        <v>71</v>
      </c>
      <c r="H191" s="59" t="s">
        <v>34</v>
      </c>
      <c r="I191" s="59" t="s">
        <v>457</v>
      </c>
      <c r="J191" s="60" t="s">
        <v>504</v>
      </c>
      <c r="K191" s="59" t="s">
        <v>37</v>
      </c>
      <c r="L191" s="59">
        <v>71136</v>
      </c>
      <c r="M191" s="61">
        <v>0.44107000000000002</v>
      </c>
      <c r="N191" s="60" t="s">
        <v>505</v>
      </c>
      <c r="O191" s="62">
        <v>19.10520101117174</v>
      </c>
      <c r="P191" s="63">
        <v>2.6733174739225172</v>
      </c>
      <c r="Q191" s="59">
        <v>1.6350282792424469</v>
      </c>
      <c r="R191" s="59" t="s">
        <v>39</v>
      </c>
      <c r="S191" s="64">
        <v>8</v>
      </c>
      <c r="T191" s="65">
        <v>2.390877E-3</v>
      </c>
      <c r="U191" s="65">
        <v>8.1580100000000003E-3</v>
      </c>
      <c r="V191" s="59" t="s">
        <v>39</v>
      </c>
      <c r="W191" s="60" t="s">
        <v>505</v>
      </c>
      <c r="X191" s="59">
        <v>5</v>
      </c>
      <c r="Y191" s="59" t="s">
        <v>503</v>
      </c>
      <c r="Z191" s="64">
        <v>234</v>
      </c>
    </row>
    <row r="192" spans="2:26" ht="15" customHeight="1">
      <c r="B192" s="59" t="s">
        <v>506</v>
      </c>
      <c r="C192" s="59">
        <v>1</v>
      </c>
      <c r="D192" s="59">
        <v>195</v>
      </c>
      <c r="E192" s="59">
        <v>54.884680000000003</v>
      </c>
      <c r="F192" s="59">
        <v>91</v>
      </c>
      <c r="G192" s="59">
        <v>81</v>
      </c>
      <c r="H192" s="59" t="s">
        <v>34</v>
      </c>
      <c r="I192" s="59" t="s">
        <v>457</v>
      </c>
      <c r="J192" s="60" t="s">
        <v>507</v>
      </c>
      <c r="K192" s="59" t="s">
        <v>37</v>
      </c>
      <c r="L192" s="59">
        <v>81875</v>
      </c>
      <c r="M192" s="61">
        <v>1.374843</v>
      </c>
      <c r="N192" s="60" t="s">
        <v>508</v>
      </c>
      <c r="O192" s="62">
        <v>12.547379993019836</v>
      </c>
      <c r="P192" s="63">
        <v>2.3237229657475615</v>
      </c>
      <c r="Q192" s="59">
        <v>1.5243762546522304</v>
      </c>
      <c r="R192" s="59" t="s">
        <v>39</v>
      </c>
      <c r="S192" s="64">
        <v>6</v>
      </c>
      <c r="T192" s="65">
        <v>1.3552669999999999E-2</v>
      </c>
      <c r="U192" s="65">
        <v>4.6243630000000001E-2</v>
      </c>
      <c r="V192" s="59" t="s">
        <v>39</v>
      </c>
      <c r="W192" s="60" t="s">
        <v>508</v>
      </c>
      <c r="X192" s="59">
        <v>5</v>
      </c>
      <c r="Y192" s="59" t="s">
        <v>506</v>
      </c>
      <c r="Z192" s="64">
        <v>882</v>
      </c>
    </row>
    <row r="193" spans="2:26" ht="15" customHeight="1">
      <c r="B193" s="59" t="s">
        <v>509</v>
      </c>
      <c r="C193" s="59">
        <v>4</v>
      </c>
      <c r="D193" s="59">
        <v>108</v>
      </c>
      <c r="E193" s="59">
        <v>42.637680000000003</v>
      </c>
      <c r="F193" s="59">
        <v>27</v>
      </c>
      <c r="G193" s="59">
        <v>97</v>
      </c>
      <c r="H193" s="59" t="s">
        <v>42</v>
      </c>
      <c r="I193" s="59" t="s">
        <v>457</v>
      </c>
      <c r="J193" s="60" t="s">
        <v>510</v>
      </c>
      <c r="K193" s="59" t="s">
        <v>37</v>
      </c>
      <c r="L193" s="59">
        <v>54370</v>
      </c>
      <c r="M193" s="61">
        <v>4.8168460000000003E-2</v>
      </c>
      <c r="N193" s="60" t="s">
        <v>508</v>
      </c>
      <c r="O193" s="62">
        <v>10.267641601864785</v>
      </c>
      <c r="P193" s="63">
        <v>2.1734862661919809</v>
      </c>
      <c r="Q193" s="59">
        <v>1.4742748272259081</v>
      </c>
      <c r="R193" s="59" t="s">
        <v>39</v>
      </c>
      <c r="S193" s="64">
        <v>5</v>
      </c>
      <c r="T193" s="65">
        <v>4.4029939999999998E-4</v>
      </c>
      <c r="U193" s="65">
        <v>1.502364E-3</v>
      </c>
      <c r="V193" s="59" t="s">
        <v>39</v>
      </c>
      <c r="W193" s="60" t="s">
        <v>508</v>
      </c>
      <c r="X193" s="59">
        <v>5</v>
      </c>
      <c r="Y193" s="59" t="s">
        <v>509</v>
      </c>
      <c r="Z193" s="64">
        <v>607</v>
      </c>
    </row>
    <row r="194" spans="2:26" ht="15" customHeight="1">
      <c r="B194" s="59" t="s">
        <v>511</v>
      </c>
      <c r="C194" s="59">
        <v>4</v>
      </c>
      <c r="D194" s="59">
        <v>149</v>
      </c>
      <c r="E194" s="59">
        <v>51.709530000000001</v>
      </c>
      <c r="F194" s="59">
        <v>38</v>
      </c>
      <c r="G194" s="59">
        <v>83</v>
      </c>
      <c r="H194" s="59" t="s">
        <v>42</v>
      </c>
      <c r="I194" s="59" t="s">
        <v>457</v>
      </c>
      <c r="J194" s="60" t="s">
        <v>512</v>
      </c>
      <c r="K194" s="59" t="s">
        <v>37</v>
      </c>
      <c r="L194" s="59">
        <v>67889</v>
      </c>
      <c r="M194" s="61">
        <v>0.31491920000000001</v>
      </c>
      <c r="N194" s="60" t="s">
        <v>513</v>
      </c>
      <c r="O194" s="62">
        <v>17.87609582103833</v>
      </c>
      <c r="P194" s="63">
        <v>2.6147141950943511</v>
      </c>
      <c r="Q194" s="59">
        <v>1.6170077906721263</v>
      </c>
      <c r="R194" s="59" t="s">
        <v>39</v>
      </c>
      <c r="S194" s="64">
        <v>5</v>
      </c>
      <c r="T194" s="65">
        <v>5.249554E-3</v>
      </c>
      <c r="U194" s="65">
        <v>1.791222E-2</v>
      </c>
      <c r="V194" s="59" t="s">
        <v>39</v>
      </c>
      <c r="W194" s="60" t="s">
        <v>513</v>
      </c>
      <c r="X194" s="59">
        <v>5</v>
      </c>
      <c r="Y194" s="59" t="s">
        <v>511</v>
      </c>
      <c r="Z194" s="64">
        <v>792</v>
      </c>
    </row>
    <row r="195" spans="2:26" ht="15" customHeight="1">
      <c r="B195" s="59" t="s">
        <v>514</v>
      </c>
      <c r="C195" s="59">
        <v>3</v>
      </c>
      <c r="D195" s="59">
        <v>170</v>
      </c>
      <c r="E195" s="59">
        <v>48.534390000000002</v>
      </c>
      <c r="F195" s="59">
        <v>24</v>
      </c>
      <c r="G195" s="59">
        <v>36</v>
      </c>
      <c r="H195" s="59" t="s">
        <v>34</v>
      </c>
      <c r="I195" s="59" t="s">
        <v>457</v>
      </c>
      <c r="J195" s="60" t="s">
        <v>515</v>
      </c>
      <c r="K195" s="59" t="s">
        <v>37</v>
      </c>
      <c r="L195" s="59">
        <v>48745</v>
      </c>
      <c r="M195" s="61">
        <v>0.49253950000000002</v>
      </c>
      <c r="N195" s="60" t="s">
        <v>513</v>
      </c>
      <c r="O195" s="62">
        <v>14.194351084401397</v>
      </c>
      <c r="P195" s="63">
        <v>2.4212437590623148</v>
      </c>
      <c r="Q195" s="59">
        <v>1.5560346265627623</v>
      </c>
      <c r="R195" s="59" t="s">
        <v>39</v>
      </c>
      <c r="S195" s="64">
        <v>7</v>
      </c>
      <c r="T195" s="65">
        <v>5.0162289999999997E-3</v>
      </c>
      <c r="U195" s="65">
        <v>1.7116079999999999E-2</v>
      </c>
      <c r="V195" s="59" t="s">
        <v>39</v>
      </c>
      <c r="W195" s="60" t="s">
        <v>513</v>
      </c>
      <c r="X195" s="59">
        <v>5</v>
      </c>
      <c r="Y195" s="59" t="s">
        <v>514</v>
      </c>
      <c r="Z195" s="64">
        <v>191</v>
      </c>
    </row>
    <row r="196" spans="2:26" ht="15" customHeight="1">
      <c r="B196" s="59" t="s">
        <v>516</v>
      </c>
      <c r="C196" s="59">
        <v>2</v>
      </c>
      <c r="D196" s="59">
        <v>115</v>
      </c>
      <c r="E196" s="59">
        <v>46.720019999999998</v>
      </c>
      <c r="F196" s="59">
        <v>21</v>
      </c>
      <c r="G196" s="59">
        <v>76</v>
      </c>
      <c r="H196" s="59" t="s">
        <v>34</v>
      </c>
      <c r="I196" s="59" t="s">
        <v>457</v>
      </c>
      <c r="J196" s="60" t="s">
        <v>517</v>
      </c>
      <c r="K196" s="59" t="s">
        <v>37</v>
      </c>
      <c r="L196" s="59">
        <v>39246</v>
      </c>
      <c r="M196" s="61">
        <v>1.0949880000000001</v>
      </c>
      <c r="N196" s="60" t="s">
        <v>513</v>
      </c>
      <c r="O196" s="62">
        <v>20.141404742985319</v>
      </c>
      <c r="P196" s="63">
        <v>2.7207997910719941</v>
      </c>
      <c r="Q196" s="59">
        <v>1.6494847047099268</v>
      </c>
      <c r="R196" s="59" t="s">
        <v>39</v>
      </c>
      <c r="S196" s="64">
        <v>6</v>
      </c>
      <c r="T196" s="65">
        <v>2.1000789999999998E-2</v>
      </c>
      <c r="U196" s="65">
        <v>7.1657650000000003E-2</v>
      </c>
      <c r="V196" s="59" t="s">
        <v>39</v>
      </c>
      <c r="W196" s="60" t="s">
        <v>513</v>
      </c>
      <c r="X196" s="59">
        <v>5</v>
      </c>
      <c r="Y196" s="59" t="s">
        <v>516</v>
      </c>
      <c r="Z196" s="64">
        <v>916</v>
      </c>
    </row>
    <row r="197" spans="2:26" ht="15" customHeight="1">
      <c r="B197" s="59" t="s">
        <v>518</v>
      </c>
      <c r="C197" s="59">
        <v>1</v>
      </c>
      <c r="D197" s="59">
        <v>101</v>
      </c>
      <c r="E197" s="59">
        <v>45.812829999999998</v>
      </c>
      <c r="F197" s="59">
        <v>87</v>
      </c>
      <c r="G197" s="59">
        <v>56</v>
      </c>
      <c r="H197" s="59" t="s">
        <v>42</v>
      </c>
      <c r="I197" s="59" t="s">
        <v>457</v>
      </c>
      <c r="J197" s="60" t="s">
        <v>507</v>
      </c>
      <c r="K197" s="59" t="s">
        <v>37</v>
      </c>
      <c r="L197" s="59">
        <v>93521</v>
      </c>
      <c r="M197" s="61">
        <v>0.88898920000000003</v>
      </c>
      <c r="N197" s="60" t="s">
        <v>519</v>
      </c>
      <c r="O197" s="62">
        <v>19.831851438081472</v>
      </c>
      <c r="P197" s="63">
        <v>2.706789107458591</v>
      </c>
      <c r="Q197" s="59">
        <v>1.6452322351141164</v>
      </c>
      <c r="R197" s="59" t="s">
        <v>39</v>
      </c>
      <c r="S197" s="64">
        <v>7</v>
      </c>
      <c r="T197" s="65">
        <v>4.2056530000000002E-2</v>
      </c>
      <c r="U197" s="65">
        <v>0.14350280000000001</v>
      </c>
      <c r="V197" s="59" t="s">
        <v>39</v>
      </c>
      <c r="W197" s="60" t="s">
        <v>519</v>
      </c>
      <c r="X197" s="59">
        <v>5</v>
      </c>
      <c r="Y197" s="59" t="s">
        <v>518</v>
      </c>
      <c r="Z197" s="64">
        <v>141</v>
      </c>
    </row>
    <row r="198" spans="2:26" ht="15" customHeight="1">
      <c r="B198" s="59" t="s">
        <v>520</v>
      </c>
      <c r="C198" s="59">
        <v>1</v>
      </c>
      <c r="D198" s="59">
        <v>149</v>
      </c>
      <c r="E198" s="59">
        <v>48.98798</v>
      </c>
      <c r="F198" s="59">
        <v>52</v>
      </c>
      <c r="G198" s="59">
        <v>34</v>
      </c>
      <c r="H198" s="59" t="s">
        <v>42</v>
      </c>
      <c r="I198" s="59" t="s">
        <v>457</v>
      </c>
      <c r="J198" s="60" t="s">
        <v>521</v>
      </c>
      <c r="K198" s="59" t="s">
        <v>37</v>
      </c>
      <c r="L198" s="59">
        <v>53194</v>
      </c>
      <c r="M198" s="61">
        <v>0.65234389999999998</v>
      </c>
      <c r="N198" s="60" t="s">
        <v>519</v>
      </c>
      <c r="O198" s="62">
        <v>20.460021991816287</v>
      </c>
      <c r="P198" s="63">
        <v>2.7350715920872162</v>
      </c>
      <c r="Q198" s="59">
        <v>1.6538051856513258</v>
      </c>
      <c r="R198" s="59" t="s">
        <v>39</v>
      </c>
      <c r="S198" s="64">
        <v>2</v>
      </c>
      <c r="T198" s="65">
        <v>6.322912E-3</v>
      </c>
      <c r="U198" s="65">
        <v>2.1574670000000001E-2</v>
      </c>
      <c r="V198" s="59" t="s">
        <v>39</v>
      </c>
      <c r="W198" s="60" t="s">
        <v>519</v>
      </c>
      <c r="X198" s="59">
        <v>5</v>
      </c>
      <c r="Y198" s="59" t="s">
        <v>520</v>
      </c>
      <c r="Z198" s="64">
        <v>306</v>
      </c>
    </row>
    <row r="199" spans="2:26" ht="15" customHeight="1">
      <c r="B199" s="59" t="s">
        <v>522</v>
      </c>
      <c r="C199" s="59">
        <v>4</v>
      </c>
      <c r="D199" s="59">
        <v>131</v>
      </c>
      <c r="E199" s="59">
        <v>41.730499999999999</v>
      </c>
      <c r="F199" s="59">
        <v>48</v>
      </c>
      <c r="G199" s="59">
        <v>55</v>
      </c>
      <c r="H199" s="59" t="s">
        <v>34</v>
      </c>
      <c r="I199" s="59" t="s">
        <v>457</v>
      </c>
      <c r="J199" s="60" t="s">
        <v>510</v>
      </c>
      <c r="K199" s="59" t="s">
        <v>37</v>
      </c>
      <c r="L199" s="59">
        <v>47025</v>
      </c>
      <c r="M199" s="61">
        <v>0.30612919999999999</v>
      </c>
      <c r="N199" s="60" t="s">
        <v>523</v>
      </c>
      <c r="O199" s="62">
        <v>13.859418636009762</v>
      </c>
      <c r="P199" s="63">
        <v>2.4020479415599079</v>
      </c>
      <c r="Q199" s="59">
        <v>1.5498541678364155</v>
      </c>
      <c r="R199" s="59" t="s">
        <v>39</v>
      </c>
      <c r="S199" s="64">
        <v>1</v>
      </c>
      <c r="T199" s="65">
        <v>4.4962970000000002E-4</v>
      </c>
      <c r="U199" s="65">
        <v>1.5342000000000001E-3</v>
      </c>
      <c r="V199" s="59" t="s">
        <v>39</v>
      </c>
      <c r="W199" s="60" t="s">
        <v>523</v>
      </c>
      <c r="X199" s="59">
        <v>5</v>
      </c>
      <c r="Y199" s="59" t="s">
        <v>522</v>
      </c>
      <c r="Z199" s="64">
        <v>315</v>
      </c>
    </row>
    <row r="200" spans="2:26" ht="15" customHeight="1">
      <c r="B200" s="59" t="s">
        <v>524</v>
      </c>
      <c r="C200" s="59">
        <v>2</v>
      </c>
      <c r="D200" s="59">
        <v>155</v>
      </c>
      <c r="E200" s="59">
        <v>53.523899999999998</v>
      </c>
      <c r="F200" s="59">
        <v>20</v>
      </c>
      <c r="G200" s="59">
        <v>77</v>
      </c>
      <c r="H200" s="59" t="s">
        <v>34</v>
      </c>
      <c r="I200" s="59" t="s">
        <v>457</v>
      </c>
      <c r="J200" s="60" t="s">
        <v>515</v>
      </c>
      <c r="K200" s="59" t="s">
        <v>37</v>
      </c>
      <c r="L200" s="59">
        <v>75063</v>
      </c>
      <c r="M200" s="61">
        <v>2.3711530000000001</v>
      </c>
      <c r="N200" s="60" t="s">
        <v>523</v>
      </c>
      <c r="O200" s="62">
        <v>16.911007863290692</v>
      </c>
      <c r="P200" s="63">
        <v>2.5667869966802579</v>
      </c>
      <c r="Q200" s="59">
        <v>1.6021195325818414</v>
      </c>
      <c r="R200" s="59" t="s">
        <v>39</v>
      </c>
      <c r="S200" s="64">
        <v>1</v>
      </c>
      <c r="T200" s="65">
        <v>1.8293219999999999E-2</v>
      </c>
      <c r="U200" s="65">
        <v>6.2419049999999997E-2</v>
      </c>
      <c r="V200" s="59" t="s">
        <v>39</v>
      </c>
      <c r="W200" s="60" t="s">
        <v>523</v>
      </c>
      <c r="X200" s="59">
        <v>5</v>
      </c>
      <c r="Y200" s="59" t="s">
        <v>524</v>
      </c>
      <c r="Z200" s="64">
        <v>495</v>
      </c>
    </row>
    <row r="201" spans="2:26" ht="15" customHeight="1">
      <c r="B201" s="59" t="s">
        <v>525</v>
      </c>
      <c r="C201" s="59">
        <v>3</v>
      </c>
      <c r="D201" s="59">
        <v>134</v>
      </c>
      <c r="E201" s="59">
        <v>51.709530000000001</v>
      </c>
      <c r="F201" s="59">
        <v>87</v>
      </c>
      <c r="G201" s="59">
        <v>55</v>
      </c>
      <c r="H201" s="59" t="s">
        <v>42</v>
      </c>
      <c r="I201" s="59" t="s">
        <v>457</v>
      </c>
      <c r="J201" s="60" t="s">
        <v>484</v>
      </c>
      <c r="K201" s="59" t="s">
        <v>37</v>
      </c>
      <c r="L201" s="59">
        <v>86386</v>
      </c>
      <c r="M201" s="61">
        <v>2.3834559999999998</v>
      </c>
      <c r="N201" s="60" t="s">
        <v>523</v>
      </c>
      <c r="O201" s="62">
        <v>21.927300551760311</v>
      </c>
      <c r="P201" s="63">
        <v>2.7989494592848234</v>
      </c>
      <c r="Q201" s="59">
        <v>1.6730061145389825</v>
      </c>
      <c r="R201" s="59" t="s">
        <v>39</v>
      </c>
      <c r="S201" s="64">
        <v>6</v>
      </c>
      <c r="T201" s="65">
        <v>1.1387420000000001E-2</v>
      </c>
      <c r="U201" s="65">
        <v>3.8855500000000001E-2</v>
      </c>
      <c r="V201" s="59" t="s">
        <v>39</v>
      </c>
      <c r="W201" s="60" t="s">
        <v>523</v>
      </c>
      <c r="X201" s="59">
        <v>5</v>
      </c>
      <c r="Y201" s="59" t="s">
        <v>525</v>
      </c>
      <c r="Z201" s="64">
        <v>318</v>
      </c>
    </row>
    <row r="202" spans="2:26" ht="15" customHeight="1">
      <c r="B202" s="59" t="s">
        <v>526</v>
      </c>
      <c r="C202" s="59">
        <v>4</v>
      </c>
      <c r="D202" s="59">
        <v>136</v>
      </c>
      <c r="E202" s="59">
        <v>56.245460000000001</v>
      </c>
      <c r="F202" s="59">
        <v>95</v>
      </c>
      <c r="G202" s="59">
        <v>63</v>
      </c>
      <c r="H202" s="59" t="s">
        <v>42</v>
      </c>
      <c r="I202" s="59" t="s">
        <v>457</v>
      </c>
      <c r="J202" s="60" t="s">
        <v>512</v>
      </c>
      <c r="K202" s="59" t="s">
        <v>37</v>
      </c>
      <c r="L202" s="59">
        <v>23180</v>
      </c>
      <c r="M202" s="61">
        <v>0.98507420000000001</v>
      </c>
      <c r="N202" s="60" t="s">
        <v>527</v>
      </c>
      <c r="O202" s="62">
        <v>13.977583242779964</v>
      </c>
      <c r="P202" s="63">
        <v>2.4088552061765935</v>
      </c>
      <c r="Q202" s="59">
        <v>1.5520487125656184</v>
      </c>
      <c r="R202" s="59" t="s">
        <v>39</v>
      </c>
      <c r="S202" s="64">
        <v>5</v>
      </c>
      <c r="T202" s="65">
        <v>3.9909849999999997E-2</v>
      </c>
      <c r="U202" s="65">
        <v>0.13617799999999999</v>
      </c>
      <c r="V202" s="59" t="s">
        <v>39</v>
      </c>
      <c r="W202" s="60" t="s">
        <v>527</v>
      </c>
      <c r="X202" s="59">
        <v>5</v>
      </c>
      <c r="Y202" s="59" t="s">
        <v>526</v>
      </c>
      <c r="Z202" s="64">
        <v>969</v>
      </c>
    </row>
    <row r="203" spans="2:26" ht="15" customHeight="1">
      <c r="B203" s="59" t="s">
        <v>528</v>
      </c>
      <c r="C203" s="59">
        <v>2</v>
      </c>
      <c r="D203" s="59">
        <v>165</v>
      </c>
      <c r="E203" s="59">
        <v>51.709530000000001</v>
      </c>
      <c r="F203" s="59">
        <v>57</v>
      </c>
      <c r="G203" s="59">
        <v>36</v>
      </c>
      <c r="H203" s="59" t="s">
        <v>34</v>
      </c>
      <c r="I203" s="59" t="s">
        <v>457</v>
      </c>
      <c r="J203" s="60" t="s">
        <v>529</v>
      </c>
      <c r="K203" s="59" t="s">
        <v>37</v>
      </c>
      <c r="L203" s="59">
        <v>49191</v>
      </c>
      <c r="M203" s="61">
        <v>0.1382948</v>
      </c>
      <c r="N203" s="60" t="s">
        <v>527</v>
      </c>
      <c r="O203" s="62">
        <v>15.510174888200485</v>
      </c>
      <c r="P203" s="63">
        <v>2.4938609311103734</v>
      </c>
      <c r="Q203" s="59">
        <v>1.5791962927737557</v>
      </c>
      <c r="R203" s="59" t="s">
        <v>39</v>
      </c>
      <c r="S203" s="64">
        <v>1</v>
      </c>
      <c r="T203" s="65">
        <v>4.0517100000000001E-4</v>
      </c>
      <c r="U203" s="65">
        <v>1.382501E-3</v>
      </c>
      <c r="V203" s="59" t="s">
        <v>39</v>
      </c>
      <c r="W203" s="60" t="s">
        <v>527</v>
      </c>
      <c r="X203" s="59">
        <v>5</v>
      </c>
      <c r="Y203" s="59" t="s">
        <v>528</v>
      </c>
      <c r="Z203" s="64">
        <v>685</v>
      </c>
    </row>
    <row r="204" spans="2:26" ht="15" customHeight="1">
      <c r="B204" s="59" t="s">
        <v>530</v>
      </c>
      <c r="C204" s="59">
        <v>2</v>
      </c>
      <c r="D204" s="59">
        <v>169</v>
      </c>
      <c r="E204" s="59">
        <v>68.946039999999996</v>
      </c>
      <c r="F204" s="59">
        <v>85</v>
      </c>
      <c r="G204" s="59">
        <v>10</v>
      </c>
      <c r="H204" s="59" t="s">
        <v>34</v>
      </c>
      <c r="I204" s="59" t="s">
        <v>457</v>
      </c>
      <c r="J204" s="60" t="s">
        <v>531</v>
      </c>
      <c r="K204" s="59" t="s">
        <v>37</v>
      </c>
      <c r="L204" s="59">
        <v>22337</v>
      </c>
      <c r="M204" s="61">
        <v>0.40543079999999998</v>
      </c>
      <c r="N204" s="60" t="s">
        <v>532</v>
      </c>
      <c r="O204" s="62">
        <v>13.042165281554125</v>
      </c>
      <c r="P204" s="63">
        <v>2.3538741156821223</v>
      </c>
      <c r="Q204" s="59">
        <v>1.5342340485343566</v>
      </c>
      <c r="R204" s="59" t="s">
        <v>39</v>
      </c>
      <c r="S204" s="64">
        <v>9</v>
      </c>
      <c r="T204" s="65">
        <v>2.4154229999999999E-3</v>
      </c>
      <c r="U204" s="65">
        <v>8.2417629999999992E-3</v>
      </c>
      <c r="V204" s="59" t="s">
        <v>39</v>
      </c>
      <c r="W204" s="60" t="s">
        <v>532</v>
      </c>
      <c r="X204" s="59">
        <v>5</v>
      </c>
      <c r="Y204" s="59" t="s">
        <v>530</v>
      </c>
      <c r="Z204" s="64">
        <v>708</v>
      </c>
    </row>
  </sheetData>
  <mergeCells count="1">
    <mergeCell ref="B3:I4"/>
  </mergeCells>
  <conditionalFormatting sqref="B7:Z204">
    <cfRule type="expression" dxfId="24" priority="1">
      <formula>COUNTIF($F7,$K$4)=1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6E49-8787-449B-9EF8-FAA7AD173F51}">
  <dimension ref="A2:J51"/>
  <sheetViews>
    <sheetView zoomScale="130" zoomScaleNormal="130" workbookViewId="0"/>
  </sheetViews>
  <sheetFormatPr defaultRowHeight="14.4"/>
  <cols>
    <col min="2" max="2" width="17.77734375" bestFit="1" customWidth="1"/>
    <col min="3" max="3" width="17.44140625" customWidth="1"/>
    <col min="5" max="5" width="18.77734375" customWidth="1"/>
    <col min="6" max="6" width="18.44140625" customWidth="1"/>
    <col min="8" max="8" width="15.21875" bestFit="1" customWidth="1"/>
    <col min="10" max="10" width="15.44140625" customWidth="1"/>
  </cols>
  <sheetData>
    <row r="2" spans="1:10" ht="15.6">
      <c r="B2" s="76" t="s">
        <v>923</v>
      </c>
    </row>
    <row r="3" spans="1:10" ht="15.6">
      <c r="B3" s="77" t="s">
        <v>873</v>
      </c>
      <c r="C3" s="66"/>
      <c r="D3" s="66"/>
      <c r="E3" s="66"/>
      <c r="F3" s="66"/>
      <c r="G3" s="66"/>
    </row>
    <row r="4" spans="1:10" ht="15.6">
      <c r="B4" s="78" t="s">
        <v>874</v>
      </c>
      <c r="C4" s="67"/>
      <c r="D4" s="67"/>
      <c r="E4" s="67"/>
      <c r="F4" s="67"/>
      <c r="G4" s="67"/>
    </row>
    <row r="5" spans="1:10" ht="15.6">
      <c r="B5" s="30"/>
    </row>
    <row r="6" spans="1:10">
      <c r="C6" t="s">
        <v>1227</v>
      </c>
      <c r="F6" t="s">
        <v>1228</v>
      </c>
    </row>
    <row r="7" spans="1:10" ht="15.6">
      <c r="A7" s="15"/>
      <c r="B7" s="68" t="s">
        <v>916</v>
      </c>
      <c r="C7" s="69" t="s">
        <v>920</v>
      </c>
      <c r="D7" s="36"/>
      <c r="E7" s="68" t="s">
        <v>917</v>
      </c>
      <c r="F7" s="69" t="s">
        <v>921</v>
      </c>
      <c r="G7" s="36"/>
      <c r="H7" s="68" t="s">
        <v>918</v>
      </c>
      <c r="I7" s="15"/>
      <c r="J7" s="70" t="s">
        <v>919</v>
      </c>
    </row>
    <row r="8" spans="1:10">
      <c r="A8" s="15"/>
      <c r="B8" s="129">
        <v>45170</v>
      </c>
      <c r="C8" s="137" t="s">
        <v>1229</v>
      </c>
      <c r="D8" s="15"/>
      <c r="E8" s="129">
        <v>45200</v>
      </c>
      <c r="F8" s="137" t="s">
        <v>1230</v>
      </c>
      <c r="G8" s="71"/>
      <c r="H8" s="129">
        <v>45231</v>
      </c>
      <c r="I8" s="20"/>
      <c r="J8" s="129">
        <v>45261</v>
      </c>
    </row>
    <row r="9" spans="1:10">
      <c r="A9" s="15"/>
      <c r="B9" s="129">
        <v>45171</v>
      </c>
      <c r="C9" s="15">
        <f t="shared" ref="C9:C37" si="0">WEEKDAY(B9,2)</f>
        <v>6</v>
      </c>
      <c r="D9" s="71"/>
      <c r="E9" s="129">
        <v>45201</v>
      </c>
      <c r="F9" s="71" t="s">
        <v>1231</v>
      </c>
      <c r="G9" s="71"/>
      <c r="H9" s="129">
        <v>45232</v>
      </c>
      <c r="I9" s="15"/>
      <c r="J9" s="129">
        <v>45262</v>
      </c>
    </row>
    <row r="10" spans="1:10">
      <c r="A10" s="15"/>
      <c r="B10" s="129">
        <v>45172</v>
      </c>
      <c r="C10" s="15">
        <f t="shared" si="0"/>
        <v>7</v>
      </c>
      <c r="D10" s="71"/>
      <c r="E10" s="129">
        <v>45202</v>
      </c>
      <c r="F10" s="71" t="s">
        <v>1232</v>
      </c>
      <c r="G10" s="71"/>
      <c r="H10" s="129">
        <v>45233</v>
      </c>
      <c r="I10" s="15"/>
      <c r="J10" s="129">
        <v>45263</v>
      </c>
    </row>
    <row r="11" spans="1:10">
      <c r="A11" s="15"/>
      <c r="B11" s="129">
        <v>45173</v>
      </c>
      <c r="C11" s="15">
        <f t="shared" si="0"/>
        <v>1</v>
      </c>
      <c r="D11" s="71"/>
      <c r="E11" s="129">
        <v>45203</v>
      </c>
      <c r="F11" s="71" t="s">
        <v>1233</v>
      </c>
      <c r="G11" s="71"/>
      <c r="H11" s="129">
        <v>45234</v>
      </c>
      <c r="I11" s="15"/>
      <c r="J11" s="129">
        <v>45264</v>
      </c>
    </row>
    <row r="12" spans="1:10">
      <c r="A12" s="15"/>
      <c r="B12" s="129">
        <v>45174</v>
      </c>
      <c r="C12" s="15">
        <f t="shared" si="0"/>
        <v>2</v>
      </c>
      <c r="D12" s="71"/>
      <c r="E12" s="129">
        <v>45204</v>
      </c>
      <c r="F12" s="71" t="s">
        <v>1234</v>
      </c>
      <c r="G12" s="71"/>
      <c r="H12" s="129">
        <v>45235</v>
      </c>
      <c r="I12" s="15"/>
      <c r="J12" s="129">
        <v>45265</v>
      </c>
    </row>
    <row r="13" spans="1:10">
      <c r="A13" s="15"/>
      <c r="B13" s="129">
        <v>45175</v>
      </c>
      <c r="C13" s="15">
        <f t="shared" si="0"/>
        <v>3</v>
      </c>
      <c r="D13" s="71"/>
      <c r="E13" s="129">
        <v>45205</v>
      </c>
      <c r="F13" s="71" t="s">
        <v>1235</v>
      </c>
      <c r="G13" s="71"/>
      <c r="H13" s="129">
        <v>45236</v>
      </c>
      <c r="I13" s="15"/>
      <c r="J13" s="129">
        <v>45266</v>
      </c>
    </row>
    <row r="14" spans="1:10">
      <c r="A14" s="15"/>
      <c r="B14" s="129">
        <v>45176</v>
      </c>
      <c r="C14" s="15">
        <f t="shared" si="0"/>
        <v>4</v>
      </c>
      <c r="D14" s="71"/>
      <c r="E14" s="129">
        <v>45206</v>
      </c>
      <c r="F14" s="71" t="s">
        <v>1236</v>
      </c>
      <c r="G14" s="71"/>
      <c r="H14" s="129">
        <v>45237</v>
      </c>
      <c r="I14" s="15"/>
      <c r="J14" s="129">
        <v>45267</v>
      </c>
    </row>
    <row r="15" spans="1:10">
      <c r="A15" s="15"/>
      <c r="B15" s="129">
        <v>45177</v>
      </c>
      <c r="C15" s="15">
        <f t="shared" si="0"/>
        <v>5</v>
      </c>
      <c r="D15" s="71"/>
      <c r="E15" s="129">
        <v>45207</v>
      </c>
      <c r="F15" s="71" t="s">
        <v>1237</v>
      </c>
      <c r="G15" s="71"/>
      <c r="H15" s="129">
        <v>45238</v>
      </c>
      <c r="I15" s="15"/>
      <c r="J15" s="129">
        <v>45268</v>
      </c>
    </row>
    <row r="16" spans="1:10">
      <c r="A16" s="15"/>
      <c r="B16" s="129">
        <v>45178</v>
      </c>
      <c r="C16" s="15">
        <f t="shared" si="0"/>
        <v>6</v>
      </c>
      <c r="D16" s="71"/>
      <c r="E16" s="129">
        <v>45208</v>
      </c>
      <c r="F16" s="71" t="s">
        <v>1231</v>
      </c>
      <c r="G16" s="71"/>
      <c r="H16" s="129">
        <v>45239</v>
      </c>
      <c r="I16" s="15"/>
      <c r="J16" s="129">
        <v>45269</v>
      </c>
    </row>
    <row r="17" spans="1:10">
      <c r="A17" s="15"/>
      <c r="B17" s="129">
        <v>45179</v>
      </c>
      <c r="C17" s="15">
        <f t="shared" si="0"/>
        <v>7</v>
      </c>
      <c r="D17" s="71"/>
      <c r="E17" s="129">
        <v>45209</v>
      </c>
      <c r="F17" s="71" t="s">
        <v>1232</v>
      </c>
      <c r="G17" s="71"/>
      <c r="H17" s="129">
        <v>45240</v>
      </c>
      <c r="I17" s="15"/>
      <c r="J17" s="129">
        <v>45270</v>
      </c>
    </row>
    <row r="18" spans="1:10">
      <c r="A18" s="15"/>
      <c r="B18" s="129">
        <v>45180</v>
      </c>
      <c r="C18" s="15">
        <f t="shared" si="0"/>
        <v>1</v>
      </c>
      <c r="D18" s="71"/>
      <c r="E18" s="129">
        <v>45210</v>
      </c>
      <c r="F18" s="71" t="s">
        <v>1233</v>
      </c>
      <c r="G18" s="71"/>
      <c r="H18" s="129">
        <v>45241</v>
      </c>
      <c r="I18" s="15"/>
      <c r="J18" s="129">
        <v>45271</v>
      </c>
    </row>
    <row r="19" spans="1:10">
      <c r="B19" s="129">
        <v>45181</v>
      </c>
      <c r="C19" s="15">
        <f t="shared" si="0"/>
        <v>2</v>
      </c>
      <c r="D19" s="71"/>
      <c r="E19" s="129">
        <v>45211</v>
      </c>
      <c r="F19" s="71" t="s">
        <v>1234</v>
      </c>
      <c r="G19" s="71"/>
      <c r="H19" s="129">
        <v>45242</v>
      </c>
      <c r="J19" s="129">
        <v>45272</v>
      </c>
    </row>
    <row r="20" spans="1:10">
      <c r="B20" s="129">
        <v>45182</v>
      </c>
      <c r="C20" s="15">
        <f t="shared" si="0"/>
        <v>3</v>
      </c>
      <c r="D20" s="71"/>
      <c r="E20" s="129">
        <v>45212</v>
      </c>
      <c r="F20" s="71" t="s">
        <v>1235</v>
      </c>
      <c r="G20" s="71"/>
      <c r="H20" s="129">
        <v>45243</v>
      </c>
      <c r="J20" s="129">
        <v>45273</v>
      </c>
    </row>
    <row r="21" spans="1:10">
      <c r="B21" s="129">
        <v>45183</v>
      </c>
      <c r="C21" s="15">
        <f t="shared" si="0"/>
        <v>4</v>
      </c>
      <c r="D21" s="71"/>
      <c r="E21" s="129">
        <v>45213</v>
      </c>
      <c r="F21" s="71" t="s">
        <v>1236</v>
      </c>
      <c r="G21" s="71"/>
      <c r="H21" s="129">
        <v>45244</v>
      </c>
      <c r="J21" s="129">
        <v>45274</v>
      </c>
    </row>
    <row r="22" spans="1:10">
      <c r="B22" s="129">
        <v>45184</v>
      </c>
      <c r="C22" s="15">
        <f t="shared" si="0"/>
        <v>5</v>
      </c>
      <c r="D22" s="71"/>
      <c r="E22" s="129">
        <v>45214</v>
      </c>
      <c r="F22" s="71" t="s">
        <v>1237</v>
      </c>
      <c r="G22" s="71"/>
      <c r="H22" s="129">
        <v>45245</v>
      </c>
      <c r="J22" s="129">
        <v>45275</v>
      </c>
    </row>
    <row r="23" spans="1:10">
      <c r="B23" s="129">
        <v>45185</v>
      </c>
      <c r="C23" s="15">
        <f t="shared" si="0"/>
        <v>6</v>
      </c>
      <c r="D23" s="71"/>
      <c r="E23" s="129">
        <v>45215</v>
      </c>
      <c r="F23" s="71" t="s">
        <v>1231</v>
      </c>
      <c r="G23" s="71"/>
      <c r="H23" s="129">
        <v>45246</v>
      </c>
      <c r="J23" s="129">
        <v>45276</v>
      </c>
    </row>
    <row r="24" spans="1:10">
      <c r="B24" s="129">
        <v>45186</v>
      </c>
      <c r="C24" s="15">
        <f t="shared" si="0"/>
        <v>7</v>
      </c>
      <c r="D24" s="71"/>
      <c r="E24" s="129">
        <v>45216</v>
      </c>
      <c r="F24" s="71" t="s">
        <v>1232</v>
      </c>
      <c r="G24" s="71"/>
      <c r="H24" s="129">
        <v>45247</v>
      </c>
      <c r="J24" s="129">
        <v>45277</v>
      </c>
    </row>
    <row r="25" spans="1:10">
      <c r="B25" s="129">
        <v>45187</v>
      </c>
      <c r="C25" s="15">
        <f t="shared" si="0"/>
        <v>1</v>
      </c>
      <c r="D25" s="71"/>
      <c r="E25" s="129">
        <v>45217</v>
      </c>
      <c r="F25" s="71" t="s">
        <v>1233</v>
      </c>
      <c r="G25" s="71"/>
      <c r="H25" s="129">
        <v>45248</v>
      </c>
      <c r="J25" s="129">
        <v>45278</v>
      </c>
    </row>
    <row r="26" spans="1:10">
      <c r="B26" s="129">
        <v>45188</v>
      </c>
      <c r="C26" s="15">
        <f t="shared" si="0"/>
        <v>2</v>
      </c>
      <c r="D26" s="71"/>
      <c r="E26" s="129">
        <v>45218</v>
      </c>
      <c r="F26" s="71" t="s">
        <v>1234</v>
      </c>
      <c r="G26" s="71"/>
      <c r="H26" s="129">
        <v>45249</v>
      </c>
      <c r="J26" s="129">
        <v>45279</v>
      </c>
    </row>
    <row r="27" spans="1:10">
      <c r="B27" s="129">
        <v>45189</v>
      </c>
      <c r="C27" s="15">
        <f t="shared" si="0"/>
        <v>3</v>
      </c>
      <c r="D27" s="71"/>
      <c r="E27" s="129">
        <v>45219</v>
      </c>
      <c r="F27" s="71" t="s">
        <v>1235</v>
      </c>
      <c r="G27" s="71"/>
      <c r="H27" s="129">
        <v>45250</v>
      </c>
      <c r="J27" s="129">
        <v>45280</v>
      </c>
    </row>
    <row r="28" spans="1:10">
      <c r="B28" s="129">
        <v>45190</v>
      </c>
      <c r="C28" s="15">
        <f t="shared" si="0"/>
        <v>4</v>
      </c>
      <c r="D28" s="71"/>
      <c r="E28" s="129">
        <v>45220</v>
      </c>
      <c r="F28" s="71" t="s">
        <v>1236</v>
      </c>
      <c r="G28" s="71"/>
      <c r="H28" s="129">
        <v>45251</v>
      </c>
      <c r="J28" s="129">
        <v>45281</v>
      </c>
    </row>
    <row r="29" spans="1:10">
      <c r="B29" s="129">
        <v>45191</v>
      </c>
      <c r="C29" s="15">
        <f t="shared" si="0"/>
        <v>5</v>
      </c>
      <c r="D29" s="71"/>
      <c r="E29" s="129">
        <v>45221</v>
      </c>
      <c r="F29" s="71" t="s">
        <v>1237</v>
      </c>
      <c r="G29" s="71"/>
      <c r="H29" s="129">
        <v>45252</v>
      </c>
      <c r="J29" s="129">
        <v>45282</v>
      </c>
    </row>
    <row r="30" spans="1:10">
      <c r="B30" s="129">
        <v>45192</v>
      </c>
      <c r="C30" s="15">
        <f t="shared" si="0"/>
        <v>6</v>
      </c>
      <c r="D30" s="71"/>
      <c r="E30" s="129">
        <v>45222</v>
      </c>
      <c r="F30" s="71" t="s">
        <v>1231</v>
      </c>
      <c r="G30" s="71"/>
      <c r="H30" s="129">
        <v>45253</v>
      </c>
      <c r="J30" s="129">
        <v>45283</v>
      </c>
    </row>
    <row r="31" spans="1:10">
      <c r="B31" s="129">
        <v>45193</v>
      </c>
      <c r="C31" s="15">
        <f t="shared" si="0"/>
        <v>7</v>
      </c>
      <c r="D31" s="71"/>
      <c r="E31" s="129">
        <v>45223</v>
      </c>
      <c r="F31" s="71" t="s">
        <v>1232</v>
      </c>
      <c r="G31" s="71"/>
      <c r="H31" s="129">
        <v>45254</v>
      </c>
      <c r="J31" s="129">
        <v>45284</v>
      </c>
    </row>
    <row r="32" spans="1:10">
      <c r="B32" s="129">
        <v>45194</v>
      </c>
      <c r="C32" s="15">
        <f t="shared" si="0"/>
        <v>1</v>
      </c>
      <c r="D32" s="71"/>
      <c r="E32" s="129">
        <v>45224</v>
      </c>
      <c r="F32" s="71" t="s">
        <v>1233</v>
      </c>
      <c r="G32" s="71"/>
      <c r="H32" s="129">
        <v>45255</v>
      </c>
      <c r="J32" s="129">
        <v>45285</v>
      </c>
    </row>
    <row r="33" spans="2:10">
      <c r="B33" s="129">
        <v>45195</v>
      </c>
      <c r="C33" s="15">
        <f t="shared" si="0"/>
        <v>2</v>
      </c>
      <c r="D33" s="71"/>
      <c r="E33" s="129">
        <v>45225</v>
      </c>
      <c r="F33" s="71" t="s">
        <v>1234</v>
      </c>
      <c r="G33" s="71"/>
      <c r="H33" s="129">
        <v>45256</v>
      </c>
      <c r="J33" s="129">
        <v>45286</v>
      </c>
    </row>
    <row r="34" spans="2:10">
      <c r="B34" s="129">
        <v>45196</v>
      </c>
      <c r="C34" s="15">
        <f t="shared" si="0"/>
        <v>3</v>
      </c>
      <c r="D34" s="71"/>
      <c r="E34" s="129">
        <v>45226</v>
      </c>
      <c r="F34" s="71" t="s">
        <v>1235</v>
      </c>
      <c r="G34" s="71"/>
      <c r="H34" s="129">
        <v>45257</v>
      </c>
      <c r="J34" s="129">
        <v>45287</v>
      </c>
    </row>
    <row r="35" spans="2:10">
      <c r="B35" s="129">
        <v>45197</v>
      </c>
      <c r="C35" s="15">
        <f t="shared" si="0"/>
        <v>4</v>
      </c>
      <c r="D35" s="71"/>
      <c r="E35" s="129">
        <v>45227</v>
      </c>
      <c r="F35" s="71" t="s">
        <v>1236</v>
      </c>
      <c r="G35" s="71"/>
      <c r="H35" s="129">
        <v>45258</v>
      </c>
      <c r="J35" s="129">
        <v>45288</v>
      </c>
    </row>
    <row r="36" spans="2:10">
      <c r="B36" s="129">
        <v>45198</v>
      </c>
      <c r="C36" s="15">
        <f t="shared" si="0"/>
        <v>5</v>
      </c>
      <c r="D36" s="71"/>
      <c r="E36" s="129">
        <v>45228</v>
      </c>
      <c r="F36" s="71" t="s">
        <v>1237</v>
      </c>
      <c r="G36" s="71"/>
      <c r="H36" s="129">
        <v>45259</v>
      </c>
      <c r="J36" s="129">
        <v>45289</v>
      </c>
    </row>
    <row r="37" spans="2:10">
      <c r="B37" s="129">
        <v>45199</v>
      </c>
      <c r="C37" s="15">
        <f t="shared" si="0"/>
        <v>6</v>
      </c>
      <c r="D37" s="71"/>
      <c r="E37" s="129">
        <v>45229</v>
      </c>
      <c r="F37" s="71" t="s">
        <v>1231</v>
      </c>
      <c r="G37" s="71"/>
      <c r="H37" s="129">
        <v>45260</v>
      </c>
      <c r="J37" s="129">
        <v>45290</v>
      </c>
    </row>
    <row r="38" spans="2:10">
      <c r="B38" s="75"/>
      <c r="C38" s="71"/>
      <c r="D38" s="71"/>
      <c r="E38" s="129">
        <v>45230</v>
      </c>
      <c r="F38" s="71" t="s">
        <v>1232</v>
      </c>
      <c r="G38" s="71"/>
      <c r="J38" s="129">
        <v>45291</v>
      </c>
    </row>
    <row r="51" spans="1:1">
      <c r="A51" t="s">
        <v>533</v>
      </c>
    </row>
  </sheetData>
  <conditionalFormatting sqref="B8:B37">
    <cfRule type="expression" dxfId="14" priority="8">
      <formula>C8=7</formula>
    </cfRule>
    <cfRule type="expression" dxfId="13" priority="7">
      <formula>C8=6</formula>
    </cfRule>
  </conditionalFormatting>
  <conditionalFormatting sqref="E8:E38">
    <cfRule type="expression" dxfId="12" priority="6">
      <formula>F8="Sunday"</formula>
    </cfRule>
    <cfRule type="expression" dxfId="11" priority="5">
      <formula>F8="Saturday"</formula>
    </cfRule>
  </conditionalFormatting>
  <conditionalFormatting sqref="H8:H37">
    <cfRule type="expression" dxfId="7" priority="4">
      <formula>WEEKDAY(H8,2)=6</formula>
    </cfRule>
    <cfRule type="expression" dxfId="8" priority="1">
      <formula>WEEKDAY(H8,2)=7</formula>
    </cfRule>
  </conditionalFormatting>
  <conditionalFormatting sqref="J8:J38">
    <cfRule type="expression" dxfId="10" priority="3">
      <formula>TEXT(J8,"dddd")="sunday"</formula>
    </cfRule>
    <cfRule type="expression" dxfId="9" priority="2">
      <formula>TEXT(J8,"dddd")="Saturday"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07A6-892F-44E7-A6F7-D9AE7FC12F11}">
  <dimension ref="A1:I64"/>
  <sheetViews>
    <sheetView zoomScale="130" zoomScaleNormal="130" workbookViewId="0"/>
  </sheetViews>
  <sheetFormatPr defaultColWidth="9.21875" defaultRowHeight="13.8"/>
  <cols>
    <col min="1" max="1" width="3.44140625" style="1" customWidth="1"/>
    <col min="2" max="2" width="15.88671875" style="1" bestFit="1" customWidth="1"/>
    <col min="3" max="3" width="12.109375" style="1" customWidth="1"/>
    <col min="4" max="4" width="13.21875" style="1" bestFit="1" customWidth="1"/>
    <col min="5" max="5" width="13.77734375" style="1" customWidth="1"/>
    <col min="6" max="6" width="10.109375" style="1" bestFit="1" customWidth="1"/>
    <col min="7" max="7" width="10.5546875" style="1" customWidth="1"/>
    <col min="8" max="8" width="10.21875" style="101" customWidth="1"/>
    <col min="9" max="9" width="9.77734375" style="1" customWidth="1"/>
    <col min="10" max="16384" width="9.21875" style="1"/>
  </cols>
  <sheetData>
    <row r="1" spans="1:9">
      <c r="A1" s="3"/>
    </row>
    <row r="2" spans="1:9">
      <c r="A2" s="3"/>
      <c r="B2" s="4" t="s">
        <v>877</v>
      </c>
    </row>
    <row r="3" spans="1:9">
      <c r="A3" s="3"/>
      <c r="B3" s="5" t="s">
        <v>1141</v>
      </c>
    </row>
    <row r="4" spans="1:9">
      <c r="A4" s="3"/>
      <c r="B4" s="5" t="s">
        <v>1142</v>
      </c>
    </row>
    <row r="5" spans="1:9">
      <c r="A5" s="3"/>
      <c r="B5" s="5" t="s">
        <v>1139</v>
      </c>
    </row>
    <row r="6" spans="1:9">
      <c r="A6" s="3"/>
      <c r="B6" s="5" t="s">
        <v>1143</v>
      </c>
    </row>
    <row r="7" spans="1:9">
      <c r="A7" s="3"/>
      <c r="B7" s="5"/>
    </row>
    <row r="8" spans="1:9">
      <c r="A8" s="3"/>
      <c r="H8" s="1"/>
    </row>
    <row r="9" spans="1:9" ht="39.6">
      <c r="A9" s="3"/>
      <c r="B9" s="102" t="s">
        <v>534</v>
      </c>
      <c r="C9" s="102" t="s">
        <v>1131</v>
      </c>
      <c r="D9" s="102" t="s">
        <v>1033</v>
      </c>
      <c r="E9" s="102" t="s">
        <v>1132</v>
      </c>
      <c r="F9" s="102" t="s">
        <v>1034</v>
      </c>
      <c r="G9" s="102" t="s">
        <v>1133</v>
      </c>
      <c r="H9" s="102" t="s">
        <v>1134</v>
      </c>
      <c r="I9" s="102" t="s">
        <v>1138</v>
      </c>
    </row>
    <row r="10" spans="1:9">
      <c r="A10" s="3"/>
      <c r="B10" s="100" t="s">
        <v>1035</v>
      </c>
      <c r="C10" s="100" t="s">
        <v>1140</v>
      </c>
      <c r="D10" s="100" t="s">
        <v>925</v>
      </c>
      <c r="E10" s="100" t="s">
        <v>1036</v>
      </c>
      <c r="F10" s="100">
        <v>5024279</v>
      </c>
      <c r="G10" s="100">
        <v>135767</v>
      </c>
      <c r="H10" s="100">
        <v>131171</v>
      </c>
      <c r="I10" s="100">
        <v>4597</v>
      </c>
    </row>
    <row r="11" spans="1:9">
      <c r="A11" s="3"/>
      <c r="B11" s="100" t="s">
        <v>1037</v>
      </c>
      <c r="C11" s="100" t="s">
        <v>926</v>
      </c>
      <c r="D11" s="100" t="s">
        <v>927</v>
      </c>
      <c r="E11" s="100" t="s">
        <v>1038</v>
      </c>
      <c r="F11" s="100">
        <v>733391</v>
      </c>
      <c r="G11" s="100">
        <v>1723337</v>
      </c>
      <c r="H11" s="100">
        <v>1477953</v>
      </c>
      <c r="I11" s="100">
        <v>245384</v>
      </c>
    </row>
    <row r="12" spans="1:9">
      <c r="A12" s="3"/>
      <c r="B12" s="100" t="s">
        <v>1039</v>
      </c>
      <c r="C12" s="100" t="s">
        <v>928</v>
      </c>
      <c r="D12" s="100" t="s">
        <v>929</v>
      </c>
      <c r="E12" s="100" t="s">
        <v>1040</v>
      </c>
      <c r="F12" s="100">
        <v>7151502</v>
      </c>
      <c r="G12" s="100">
        <v>295234</v>
      </c>
      <c r="H12" s="100">
        <v>294207</v>
      </c>
      <c r="I12" s="100">
        <v>1026</v>
      </c>
    </row>
    <row r="13" spans="1:9">
      <c r="A13" s="3"/>
      <c r="B13" s="100" t="s">
        <v>1041</v>
      </c>
      <c r="C13" s="100" t="s">
        <v>931</v>
      </c>
      <c r="D13" s="100" t="s">
        <v>932</v>
      </c>
      <c r="E13" s="100" t="s">
        <v>1042</v>
      </c>
      <c r="F13" s="100">
        <v>3011524</v>
      </c>
      <c r="G13" s="100">
        <v>137732</v>
      </c>
      <c r="H13" s="100">
        <v>134771</v>
      </c>
      <c r="I13" s="100">
        <v>2961</v>
      </c>
    </row>
    <row r="14" spans="1:9">
      <c r="A14" s="3"/>
      <c r="B14" s="100" t="s">
        <v>1043</v>
      </c>
      <c r="C14" s="100" t="s">
        <v>957</v>
      </c>
      <c r="D14" s="100" t="s">
        <v>958</v>
      </c>
      <c r="E14" s="100" t="s">
        <v>1044</v>
      </c>
      <c r="F14" s="100">
        <v>39538223</v>
      </c>
      <c r="G14" s="100">
        <v>423967</v>
      </c>
      <c r="H14" s="100">
        <v>403466</v>
      </c>
      <c r="I14" s="100">
        <v>20501</v>
      </c>
    </row>
    <row r="15" spans="1:9">
      <c r="A15" s="3"/>
      <c r="B15" s="100" t="s">
        <v>1045</v>
      </c>
      <c r="C15" s="100" t="s">
        <v>969</v>
      </c>
      <c r="D15" s="100" t="s">
        <v>970</v>
      </c>
      <c r="E15" s="100" t="s">
        <v>1046</v>
      </c>
      <c r="F15" s="100">
        <v>5773714</v>
      </c>
      <c r="G15" s="100">
        <v>269601</v>
      </c>
      <c r="H15" s="100">
        <v>268431</v>
      </c>
      <c r="I15" s="100">
        <v>1170</v>
      </c>
    </row>
    <row r="16" spans="1:9">
      <c r="A16" s="3"/>
      <c r="B16" s="100" t="s">
        <v>1047</v>
      </c>
      <c r="C16" s="100" t="s">
        <v>934</v>
      </c>
      <c r="D16" s="100" t="s">
        <v>935</v>
      </c>
      <c r="E16" s="100" t="s">
        <v>1048</v>
      </c>
      <c r="F16" s="100">
        <v>3605944</v>
      </c>
      <c r="G16" s="100">
        <v>14357</v>
      </c>
      <c r="H16" s="100">
        <v>12542</v>
      </c>
      <c r="I16" s="100">
        <v>1816</v>
      </c>
    </row>
    <row r="17" spans="1:9">
      <c r="A17" s="3"/>
      <c r="B17" s="100" t="s">
        <v>1049</v>
      </c>
      <c r="C17" s="100" t="s">
        <v>940</v>
      </c>
      <c r="D17" s="100" t="s">
        <v>941</v>
      </c>
      <c r="E17" s="100" t="s">
        <v>1050</v>
      </c>
      <c r="F17" s="100">
        <v>989948</v>
      </c>
      <c r="G17" s="100">
        <v>6446</v>
      </c>
      <c r="H17" s="100">
        <v>5047</v>
      </c>
      <c r="I17" s="100">
        <v>1399</v>
      </c>
    </row>
    <row r="18" spans="1:9">
      <c r="A18" s="3"/>
      <c r="B18" s="100" t="s">
        <v>1051</v>
      </c>
      <c r="C18" s="100" t="s">
        <v>942</v>
      </c>
      <c r="D18" s="100" t="s">
        <v>943</v>
      </c>
      <c r="E18" s="100" t="s">
        <v>1052</v>
      </c>
      <c r="F18" s="100">
        <v>21538187</v>
      </c>
      <c r="G18" s="100">
        <v>170312</v>
      </c>
      <c r="H18" s="100">
        <v>138887</v>
      </c>
      <c r="I18" s="100">
        <v>31424</v>
      </c>
    </row>
    <row r="19" spans="1:9">
      <c r="B19" s="100" t="s">
        <v>1053</v>
      </c>
      <c r="C19" s="100" t="s">
        <v>944</v>
      </c>
      <c r="D19" s="100" t="s">
        <v>945</v>
      </c>
      <c r="E19" s="100" t="s">
        <v>1054</v>
      </c>
      <c r="F19" s="100">
        <v>10711908</v>
      </c>
      <c r="G19" s="100">
        <v>153910</v>
      </c>
      <c r="H19" s="100">
        <v>148959</v>
      </c>
      <c r="I19" s="100">
        <v>4951</v>
      </c>
    </row>
    <row r="20" spans="1:9">
      <c r="B20" s="100" t="s">
        <v>1055</v>
      </c>
      <c r="C20" s="100" t="s">
        <v>946</v>
      </c>
      <c r="D20" s="100" t="s">
        <v>947</v>
      </c>
      <c r="E20" s="100" t="s">
        <v>1056</v>
      </c>
      <c r="F20" s="100">
        <v>1455271</v>
      </c>
      <c r="G20" s="100">
        <v>28313</v>
      </c>
      <c r="H20" s="100">
        <v>16635</v>
      </c>
      <c r="I20" s="100">
        <v>11678</v>
      </c>
    </row>
    <row r="21" spans="1:9">
      <c r="B21" s="100" t="s">
        <v>1057</v>
      </c>
      <c r="C21" s="100" t="s">
        <v>948</v>
      </c>
      <c r="D21" s="100" t="s">
        <v>949</v>
      </c>
      <c r="E21" s="100" t="s">
        <v>1058</v>
      </c>
      <c r="F21" s="100">
        <v>1839106</v>
      </c>
      <c r="G21" s="100">
        <v>216443</v>
      </c>
      <c r="H21" s="100">
        <v>214045</v>
      </c>
      <c r="I21" s="100">
        <v>2398</v>
      </c>
    </row>
    <row r="22" spans="1:9">
      <c r="B22" s="100" t="s">
        <v>1059</v>
      </c>
      <c r="C22" s="100" t="s">
        <v>950</v>
      </c>
      <c r="D22" s="100" t="s">
        <v>951</v>
      </c>
      <c r="E22" s="100" t="s">
        <v>1060</v>
      </c>
      <c r="F22" s="100">
        <v>12812508</v>
      </c>
      <c r="G22" s="100">
        <v>149995</v>
      </c>
      <c r="H22" s="100">
        <v>143793</v>
      </c>
      <c r="I22" s="100">
        <v>6202</v>
      </c>
    </row>
    <row r="23" spans="1:9">
      <c r="B23" s="100" t="s">
        <v>1061</v>
      </c>
      <c r="C23" s="100" t="s">
        <v>953</v>
      </c>
      <c r="D23" s="100" t="s">
        <v>954</v>
      </c>
      <c r="E23" s="100" t="s">
        <v>1062</v>
      </c>
      <c r="F23" s="100">
        <v>6785528</v>
      </c>
      <c r="G23" s="100">
        <v>94326</v>
      </c>
      <c r="H23" s="100">
        <v>92789</v>
      </c>
      <c r="I23" s="100">
        <v>1537</v>
      </c>
    </row>
    <row r="24" spans="1:9">
      <c r="B24" s="100" t="s">
        <v>1063</v>
      </c>
      <c r="C24" s="100" t="s">
        <v>955</v>
      </c>
      <c r="D24" s="100" t="s">
        <v>956</v>
      </c>
      <c r="E24" s="100" t="s">
        <v>1064</v>
      </c>
      <c r="F24" s="100">
        <v>3190369</v>
      </c>
      <c r="G24" s="100">
        <v>145746</v>
      </c>
      <c r="H24" s="100">
        <v>144669</v>
      </c>
      <c r="I24" s="100">
        <v>1077</v>
      </c>
    </row>
    <row r="25" spans="1:9">
      <c r="B25" s="100" t="s">
        <v>1065</v>
      </c>
      <c r="C25" s="100" t="s">
        <v>960</v>
      </c>
      <c r="D25" s="100" t="s">
        <v>961</v>
      </c>
      <c r="E25" s="100" t="s">
        <v>1066</v>
      </c>
      <c r="F25" s="100">
        <v>2937880</v>
      </c>
      <c r="G25" s="100">
        <v>213100</v>
      </c>
      <c r="H25" s="100">
        <v>211754</v>
      </c>
      <c r="I25" s="100">
        <v>1346</v>
      </c>
    </row>
    <row r="26" spans="1:9">
      <c r="B26" s="100" t="s">
        <v>1137</v>
      </c>
      <c r="C26" s="100" t="s">
        <v>967</v>
      </c>
      <c r="D26" s="100" t="s">
        <v>968</v>
      </c>
      <c r="E26" s="100" t="s">
        <v>1067</v>
      </c>
      <c r="F26" s="100">
        <v>4505836</v>
      </c>
      <c r="G26" s="100">
        <v>104656</v>
      </c>
      <c r="H26" s="100">
        <v>102269</v>
      </c>
      <c r="I26" s="100">
        <v>2387</v>
      </c>
    </row>
    <row r="27" spans="1:9">
      <c r="B27" s="100" t="s">
        <v>1068</v>
      </c>
      <c r="C27" s="100" t="s">
        <v>971</v>
      </c>
      <c r="D27" s="100" t="s">
        <v>972</v>
      </c>
      <c r="E27" s="100" t="s">
        <v>1069</v>
      </c>
      <c r="F27" s="100">
        <v>4657757</v>
      </c>
      <c r="G27" s="100">
        <v>135659</v>
      </c>
      <c r="H27" s="100">
        <v>111898</v>
      </c>
      <c r="I27" s="100">
        <v>23761</v>
      </c>
    </row>
    <row r="28" spans="1:9">
      <c r="B28" s="100" t="s">
        <v>1070</v>
      </c>
      <c r="C28" s="100" t="s">
        <v>973</v>
      </c>
      <c r="D28" s="100" t="s">
        <v>974</v>
      </c>
      <c r="E28" s="100" t="s">
        <v>1071</v>
      </c>
      <c r="F28" s="100">
        <v>1362359</v>
      </c>
      <c r="G28" s="100">
        <v>91633</v>
      </c>
      <c r="H28" s="100">
        <v>79883</v>
      </c>
      <c r="I28" s="100">
        <v>11750</v>
      </c>
    </row>
    <row r="29" spans="1:9">
      <c r="B29" s="100" t="s">
        <v>1072</v>
      </c>
      <c r="C29" s="100" t="s">
        <v>975</v>
      </c>
      <c r="D29" s="100" t="s">
        <v>976</v>
      </c>
      <c r="E29" s="100" t="s">
        <v>1073</v>
      </c>
      <c r="F29" s="100">
        <v>6177224</v>
      </c>
      <c r="G29" s="100">
        <v>32131</v>
      </c>
      <c r="H29" s="100">
        <v>25142</v>
      </c>
      <c r="I29" s="100">
        <v>6990</v>
      </c>
    </row>
    <row r="30" spans="1:9">
      <c r="B30" s="100" t="s">
        <v>1136</v>
      </c>
      <c r="C30" s="100" t="s">
        <v>977</v>
      </c>
      <c r="D30" s="100" t="s">
        <v>978</v>
      </c>
      <c r="E30" s="100" t="s">
        <v>1074</v>
      </c>
      <c r="F30" s="100">
        <v>7029917</v>
      </c>
      <c r="G30" s="100">
        <v>27336</v>
      </c>
      <c r="H30" s="100">
        <v>20202</v>
      </c>
      <c r="I30" s="100">
        <v>7134</v>
      </c>
    </row>
    <row r="31" spans="1:9">
      <c r="B31" s="100" t="s">
        <v>1075</v>
      </c>
      <c r="C31" s="100" t="s">
        <v>979</v>
      </c>
      <c r="D31" s="100" t="s">
        <v>980</v>
      </c>
      <c r="E31" s="100" t="s">
        <v>1076</v>
      </c>
      <c r="F31" s="100">
        <v>10077331</v>
      </c>
      <c r="G31" s="100">
        <v>250487</v>
      </c>
      <c r="H31" s="100">
        <v>146435</v>
      </c>
      <c r="I31" s="100">
        <v>104052</v>
      </c>
    </row>
    <row r="32" spans="1:9">
      <c r="B32" s="100" t="s">
        <v>1077</v>
      </c>
      <c r="C32" s="100" t="s">
        <v>981</v>
      </c>
      <c r="D32" s="100" t="s">
        <v>982</v>
      </c>
      <c r="E32" s="100" t="s">
        <v>1078</v>
      </c>
      <c r="F32" s="100">
        <v>5706494</v>
      </c>
      <c r="G32" s="100">
        <v>225163</v>
      </c>
      <c r="H32" s="100">
        <v>206232</v>
      </c>
      <c r="I32" s="100">
        <v>18930</v>
      </c>
    </row>
    <row r="33" spans="2:9">
      <c r="B33" s="100" t="s">
        <v>1079</v>
      </c>
      <c r="C33" s="100" t="s">
        <v>983</v>
      </c>
      <c r="D33" s="100" t="s">
        <v>984</v>
      </c>
      <c r="E33" s="100" t="s">
        <v>1080</v>
      </c>
      <c r="F33" s="100">
        <v>296279</v>
      </c>
      <c r="G33" s="100">
        <v>125438</v>
      </c>
      <c r="H33" s="100">
        <v>121531</v>
      </c>
      <c r="I33" s="100">
        <v>3907</v>
      </c>
    </row>
    <row r="34" spans="2:9">
      <c r="B34" s="100" t="s">
        <v>1081</v>
      </c>
      <c r="C34" s="100" t="s">
        <v>985</v>
      </c>
      <c r="D34" s="100" t="s">
        <v>986</v>
      </c>
      <c r="E34" s="100" t="s">
        <v>1082</v>
      </c>
      <c r="F34" s="100">
        <v>6154913</v>
      </c>
      <c r="G34" s="100">
        <v>180540</v>
      </c>
      <c r="H34" s="100">
        <v>178040</v>
      </c>
      <c r="I34" s="100">
        <v>2501</v>
      </c>
    </row>
    <row r="35" spans="2:9">
      <c r="B35" s="100" t="s">
        <v>1083</v>
      </c>
      <c r="C35" s="100" t="s">
        <v>987</v>
      </c>
      <c r="D35" s="100" t="s">
        <v>988</v>
      </c>
      <c r="E35" s="100" t="s">
        <v>1084</v>
      </c>
      <c r="F35" s="100">
        <v>1084225</v>
      </c>
      <c r="G35" s="100">
        <v>380831</v>
      </c>
      <c r="H35" s="100">
        <v>376962</v>
      </c>
      <c r="I35" s="100">
        <v>3869</v>
      </c>
    </row>
    <row r="36" spans="2:9">
      <c r="B36" s="100" t="s">
        <v>1085</v>
      </c>
      <c r="C36" s="100" t="s">
        <v>990</v>
      </c>
      <c r="D36" s="100" t="s">
        <v>991</v>
      </c>
      <c r="E36" s="100" t="s">
        <v>1086</v>
      </c>
      <c r="F36" s="100">
        <v>1961504</v>
      </c>
      <c r="G36" s="100">
        <v>200330</v>
      </c>
      <c r="H36" s="100">
        <v>198974</v>
      </c>
      <c r="I36" s="100">
        <v>1356</v>
      </c>
    </row>
    <row r="37" spans="2:9">
      <c r="B37" s="100" t="s">
        <v>1087</v>
      </c>
      <c r="C37" s="100" t="s">
        <v>993</v>
      </c>
      <c r="D37" s="100" t="s">
        <v>994</v>
      </c>
      <c r="E37" s="100" t="s">
        <v>1088</v>
      </c>
      <c r="F37" s="100">
        <v>3104614</v>
      </c>
      <c r="G37" s="100">
        <v>286380</v>
      </c>
      <c r="H37" s="100">
        <v>284332</v>
      </c>
      <c r="I37" s="100">
        <v>2048</v>
      </c>
    </row>
    <row r="38" spans="2:9">
      <c r="B38" s="100" t="s">
        <v>1089</v>
      </c>
      <c r="C38" s="100" t="s">
        <v>995</v>
      </c>
      <c r="D38" s="100" t="s">
        <v>996</v>
      </c>
      <c r="E38" s="100" t="s">
        <v>1090</v>
      </c>
      <c r="F38" s="100">
        <v>1377529</v>
      </c>
      <c r="G38" s="100">
        <v>24214</v>
      </c>
      <c r="H38" s="100">
        <v>23187</v>
      </c>
      <c r="I38" s="100">
        <v>1027</v>
      </c>
    </row>
    <row r="39" spans="2:9">
      <c r="B39" s="100" t="s">
        <v>1091</v>
      </c>
      <c r="C39" s="100" t="s">
        <v>998</v>
      </c>
      <c r="D39" s="100" t="s">
        <v>999</v>
      </c>
      <c r="E39" s="100" t="s">
        <v>1092</v>
      </c>
      <c r="F39" s="100">
        <v>9288994</v>
      </c>
      <c r="G39" s="100">
        <v>22591</v>
      </c>
      <c r="H39" s="100">
        <v>19047</v>
      </c>
      <c r="I39" s="100">
        <v>3544</v>
      </c>
    </row>
    <row r="40" spans="2:9">
      <c r="B40" s="100" t="s">
        <v>1093</v>
      </c>
      <c r="C40" s="100" t="s">
        <v>1002</v>
      </c>
      <c r="D40" s="100" t="s">
        <v>1003</v>
      </c>
      <c r="E40" s="100" t="s">
        <v>1094</v>
      </c>
      <c r="F40" s="100">
        <v>2117522</v>
      </c>
      <c r="G40" s="100">
        <v>314917</v>
      </c>
      <c r="H40" s="100">
        <v>314161</v>
      </c>
      <c r="I40" s="100">
        <v>757000</v>
      </c>
    </row>
    <row r="41" spans="2:9">
      <c r="B41" s="100" t="s">
        <v>1095</v>
      </c>
      <c r="C41" s="100" t="s">
        <v>1000</v>
      </c>
      <c r="D41" s="100" t="s">
        <v>1001</v>
      </c>
      <c r="E41" s="100" t="s">
        <v>1096</v>
      </c>
      <c r="F41" s="100">
        <v>20201249</v>
      </c>
      <c r="G41" s="100">
        <v>141297</v>
      </c>
      <c r="H41" s="100">
        <v>122057</v>
      </c>
      <c r="I41" s="100">
        <v>19240</v>
      </c>
    </row>
    <row r="42" spans="2:9">
      <c r="B42" s="100" t="s">
        <v>1097</v>
      </c>
      <c r="C42" s="100" t="s">
        <v>964</v>
      </c>
      <c r="D42" s="100" t="s">
        <v>965</v>
      </c>
      <c r="E42" s="100" t="s">
        <v>1098</v>
      </c>
      <c r="F42" s="100">
        <v>10439388</v>
      </c>
      <c r="G42" s="100">
        <v>139391</v>
      </c>
      <c r="H42" s="100">
        <v>125920</v>
      </c>
      <c r="I42" s="100">
        <v>13471</v>
      </c>
    </row>
    <row r="43" spans="2:9">
      <c r="B43" s="100" t="s">
        <v>1099</v>
      </c>
      <c r="C43" s="100" t="s">
        <v>938</v>
      </c>
      <c r="D43" s="100" t="s">
        <v>939</v>
      </c>
      <c r="E43" s="100" t="s">
        <v>1100</v>
      </c>
      <c r="F43" s="100">
        <v>779094</v>
      </c>
      <c r="G43" s="100">
        <v>183108</v>
      </c>
      <c r="H43" s="100">
        <v>178711</v>
      </c>
      <c r="I43" s="100">
        <v>4397</v>
      </c>
    </row>
    <row r="44" spans="2:9">
      <c r="B44" s="100" t="s">
        <v>1101</v>
      </c>
      <c r="C44" s="100" t="s">
        <v>1004</v>
      </c>
      <c r="D44" s="100" t="s">
        <v>1005</v>
      </c>
      <c r="E44" s="100" t="s">
        <v>1102</v>
      </c>
      <c r="F44" s="100">
        <v>11799448</v>
      </c>
      <c r="G44" s="100">
        <v>116098</v>
      </c>
      <c r="H44" s="100">
        <v>105829</v>
      </c>
      <c r="I44" s="100">
        <v>10269</v>
      </c>
    </row>
    <row r="45" spans="2:9">
      <c r="B45" s="100" t="s">
        <v>1103</v>
      </c>
      <c r="C45" s="100" t="s">
        <v>1007</v>
      </c>
      <c r="D45" s="100" t="s">
        <v>1008</v>
      </c>
      <c r="E45" s="100" t="s">
        <v>1104</v>
      </c>
      <c r="F45" s="100">
        <v>3959353</v>
      </c>
      <c r="G45" s="100">
        <v>181037</v>
      </c>
      <c r="H45" s="100">
        <v>177660</v>
      </c>
      <c r="I45" s="100">
        <v>3377</v>
      </c>
    </row>
    <row r="46" spans="2:9">
      <c r="B46" s="100" t="s">
        <v>1105</v>
      </c>
      <c r="C46" s="100" t="s">
        <v>1009</v>
      </c>
      <c r="D46" s="100" t="s">
        <v>1010</v>
      </c>
      <c r="E46" s="100" t="s">
        <v>1106</v>
      </c>
      <c r="F46" s="100">
        <v>4237256</v>
      </c>
      <c r="G46" s="100">
        <v>254799</v>
      </c>
      <c r="H46" s="100">
        <v>248608</v>
      </c>
      <c r="I46" s="100">
        <v>6191</v>
      </c>
    </row>
    <row r="47" spans="2:9">
      <c r="B47" s="100" t="s">
        <v>1135</v>
      </c>
      <c r="C47" s="100" t="s">
        <v>1011</v>
      </c>
      <c r="D47" s="100" t="s">
        <v>1012</v>
      </c>
      <c r="E47" s="100" t="s">
        <v>1107</v>
      </c>
      <c r="F47" s="100">
        <v>13002700</v>
      </c>
      <c r="G47" s="100">
        <v>119280</v>
      </c>
      <c r="H47" s="100">
        <v>115883</v>
      </c>
      <c r="I47" s="100">
        <v>3397</v>
      </c>
    </row>
    <row r="48" spans="2:9">
      <c r="B48" s="100" t="s">
        <v>1108</v>
      </c>
      <c r="C48" s="100" t="s">
        <v>1013</v>
      </c>
      <c r="D48" s="100" t="s">
        <v>1014</v>
      </c>
      <c r="E48" s="100" t="s">
        <v>1109</v>
      </c>
      <c r="F48" s="100">
        <v>1097379</v>
      </c>
      <c r="G48" s="100">
        <v>4001.0000000000005</v>
      </c>
      <c r="H48" s="100">
        <v>2678</v>
      </c>
      <c r="I48" s="100">
        <v>1324</v>
      </c>
    </row>
    <row r="49" spans="2:9">
      <c r="B49" s="100" t="s">
        <v>1110</v>
      </c>
      <c r="C49" s="100" t="s">
        <v>962</v>
      </c>
      <c r="D49" s="100" t="s">
        <v>963</v>
      </c>
      <c r="E49" s="100" t="s">
        <v>1111</v>
      </c>
      <c r="F49" s="100">
        <v>5118425</v>
      </c>
      <c r="G49" s="100">
        <v>82933</v>
      </c>
      <c r="H49" s="100">
        <v>77857</v>
      </c>
      <c r="I49" s="100">
        <v>5076</v>
      </c>
    </row>
    <row r="50" spans="2:9">
      <c r="B50" s="100" t="s">
        <v>1112</v>
      </c>
      <c r="C50" s="100" t="s">
        <v>936</v>
      </c>
      <c r="D50" s="100" t="s">
        <v>937</v>
      </c>
      <c r="E50" s="100" t="s">
        <v>1100</v>
      </c>
      <c r="F50" s="100">
        <v>886667</v>
      </c>
      <c r="G50" s="100">
        <v>199729</v>
      </c>
      <c r="H50" s="100">
        <v>196350</v>
      </c>
      <c r="I50" s="100">
        <v>3379</v>
      </c>
    </row>
    <row r="51" spans="2:9">
      <c r="B51" s="100" t="s">
        <v>1113</v>
      </c>
      <c r="C51" s="100" t="s">
        <v>1017</v>
      </c>
      <c r="D51" s="100" t="s">
        <v>1018</v>
      </c>
      <c r="E51" s="100" t="s">
        <v>1114</v>
      </c>
      <c r="F51" s="100">
        <v>6910840</v>
      </c>
      <c r="G51" s="100">
        <v>109153</v>
      </c>
      <c r="H51" s="100">
        <v>106798</v>
      </c>
      <c r="I51" s="100">
        <v>2355</v>
      </c>
    </row>
    <row r="52" spans="2:9">
      <c r="B52" s="100" t="s">
        <v>1115</v>
      </c>
      <c r="C52" s="100" t="s">
        <v>1015</v>
      </c>
      <c r="D52" s="100" t="s">
        <v>1016</v>
      </c>
      <c r="E52" s="100" t="s">
        <v>1116</v>
      </c>
      <c r="F52" s="100">
        <v>29145505</v>
      </c>
      <c r="G52" s="100">
        <v>695662</v>
      </c>
      <c r="H52" s="100">
        <v>676587</v>
      </c>
      <c r="I52" s="100">
        <v>19075</v>
      </c>
    </row>
    <row r="53" spans="2:9">
      <c r="B53" s="100" t="s">
        <v>1117</v>
      </c>
      <c r="C53" s="100" t="s">
        <v>1019</v>
      </c>
      <c r="D53" s="100" t="s">
        <v>1020</v>
      </c>
      <c r="E53" s="100" t="s">
        <v>1118</v>
      </c>
      <c r="F53" s="100">
        <v>3271616</v>
      </c>
      <c r="G53" s="100">
        <v>219882</v>
      </c>
      <c r="H53" s="100">
        <v>212818</v>
      </c>
      <c r="I53" s="100">
        <v>7064</v>
      </c>
    </row>
    <row r="54" spans="2:9">
      <c r="B54" s="100" t="s">
        <v>1119</v>
      </c>
      <c r="C54" s="100" t="s">
        <v>1021</v>
      </c>
      <c r="D54" s="100" t="s">
        <v>1022</v>
      </c>
      <c r="E54" s="100" t="s">
        <v>1120</v>
      </c>
      <c r="F54" s="100">
        <v>643077</v>
      </c>
      <c r="G54" s="100">
        <v>24906</v>
      </c>
      <c r="H54" s="100">
        <v>23871</v>
      </c>
      <c r="I54" s="100">
        <v>1035</v>
      </c>
    </row>
    <row r="55" spans="2:9">
      <c r="B55" s="100" t="s">
        <v>1130</v>
      </c>
      <c r="C55" s="100" t="s">
        <v>1025</v>
      </c>
      <c r="D55" s="100" t="s">
        <v>1026</v>
      </c>
      <c r="E55" s="100" t="s">
        <v>1121</v>
      </c>
      <c r="F55" s="100">
        <v>8631393</v>
      </c>
      <c r="G55" s="100">
        <v>110787</v>
      </c>
      <c r="H55" s="100">
        <v>102279</v>
      </c>
      <c r="I55" s="100">
        <v>8508</v>
      </c>
    </row>
    <row r="56" spans="2:9">
      <c r="B56" s="100" t="s">
        <v>1122</v>
      </c>
      <c r="C56" s="100" t="s">
        <v>1023</v>
      </c>
      <c r="D56" s="100" t="s">
        <v>1024</v>
      </c>
      <c r="E56" s="100" t="s">
        <v>1123</v>
      </c>
      <c r="F56" s="100">
        <v>7705281</v>
      </c>
      <c r="G56" s="100">
        <v>184661</v>
      </c>
      <c r="H56" s="100">
        <v>172119</v>
      </c>
      <c r="I56" s="100">
        <v>12542</v>
      </c>
    </row>
    <row r="57" spans="2:9">
      <c r="B57" s="100" t="s">
        <v>1124</v>
      </c>
      <c r="C57" s="100" t="s">
        <v>1027</v>
      </c>
      <c r="D57" s="100" t="s">
        <v>1028</v>
      </c>
      <c r="E57" s="100" t="s">
        <v>1125</v>
      </c>
      <c r="F57" s="100">
        <v>1793716</v>
      </c>
      <c r="G57" s="100">
        <v>62756</v>
      </c>
      <c r="H57" s="100">
        <v>62259</v>
      </c>
      <c r="I57" s="100">
        <v>497000</v>
      </c>
    </row>
    <row r="58" spans="2:9">
      <c r="B58" s="100" t="s">
        <v>1126</v>
      </c>
      <c r="C58" s="100" t="s">
        <v>1029</v>
      </c>
      <c r="D58" s="100" t="s">
        <v>1030</v>
      </c>
      <c r="E58" s="100" t="s">
        <v>1127</v>
      </c>
      <c r="F58" s="100">
        <v>5893718</v>
      </c>
      <c r="G58" s="100">
        <v>169635</v>
      </c>
      <c r="H58" s="100">
        <v>140268</v>
      </c>
      <c r="I58" s="100">
        <v>29367</v>
      </c>
    </row>
    <row r="59" spans="2:9">
      <c r="B59" s="100" t="s">
        <v>1128</v>
      </c>
      <c r="C59" s="100" t="s">
        <v>1031</v>
      </c>
      <c r="D59" s="100" t="s">
        <v>1032</v>
      </c>
      <c r="E59" s="100" t="s">
        <v>1129</v>
      </c>
      <c r="F59" s="100">
        <v>576851</v>
      </c>
      <c r="G59" s="100">
        <v>253335</v>
      </c>
      <c r="H59" s="100">
        <v>251470</v>
      </c>
      <c r="I59" s="100">
        <v>1864</v>
      </c>
    </row>
    <row r="60" spans="2:9">
      <c r="H60" s="1"/>
    </row>
    <row r="61" spans="2:9">
      <c r="H61" s="1"/>
    </row>
    <row r="62" spans="2:9">
      <c r="H62" s="1"/>
    </row>
    <row r="63" spans="2:9">
      <c r="H63" s="1"/>
    </row>
    <row r="64" spans="2:9">
      <c r="H64" s="1"/>
    </row>
  </sheetData>
  <conditionalFormatting sqref="B10:B59">
    <cfRule type="cellIs" dxfId="23" priority="1" operator="equal">
      <formula>$B$37</formula>
    </cfRule>
  </conditionalFormatting>
  <conditionalFormatting sqref="D10:D59">
    <cfRule type="containsText" dxfId="22" priority="2" operator="containsText" text="de">
      <formula>NOT(ISERROR(SEARCH("de",D10)))</formula>
    </cfRule>
    <cfRule type="containsText" dxfId="21" priority="3" operator="containsText" text="an">
      <formula>NOT(ISERROR(SEARCH("an",D10)))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0D77-E2CE-4890-A81D-B2522002E8CE}">
  <sheetPr>
    <pageSetUpPr fitToPage="1"/>
  </sheetPr>
  <dimension ref="B2:N69"/>
  <sheetViews>
    <sheetView zoomScaleNormal="100" workbookViewId="0"/>
  </sheetViews>
  <sheetFormatPr defaultColWidth="9.109375" defaultRowHeight="13.8"/>
  <cols>
    <col min="1" max="1" width="4" style="103" customWidth="1"/>
    <col min="2" max="2" width="20.44140625" style="103" customWidth="1"/>
    <col min="3" max="3" width="13" style="103" customWidth="1"/>
    <col min="4" max="4" width="11.6640625" style="103" customWidth="1"/>
    <col min="5" max="5" width="11.33203125" style="103" customWidth="1"/>
    <col min="6" max="6" width="9.109375" style="103" customWidth="1"/>
    <col min="7" max="7" width="11.88671875" style="103" customWidth="1"/>
    <col min="8" max="8" width="9.44140625" style="103" customWidth="1"/>
    <col min="9" max="9" width="11.5546875" style="103" customWidth="1"/>
    <col min="10" max="10" width="10.109375" style="103" customWidth="1"/>
    <col min="11" max="11" width="8.77734375" style="103" customWidth="1"/>
    <col min="12" max="12" width="12.77734375" style="103" customWidth="1"/>
    <col min="13" max="13" width="9.5546875" style="103" bestFit="1" customWidth="1"/>
    <col min="14" max="14" width="12.6640625" style="103" customWidth="1"/>
    <col min="15" max="16384" width="9.109375" style="103"/>
  </cols>
  <sheetData>
    <row r="2" spans="2:14" ht="21">
      <c r="C2" s="124" t="s">
        <v>1210</v>
      </c>
    </row>
    <row r="3" spans="2:14" ht="15.6">
      <c r="C3" s="76"/>
    </row>
    <row r="4" spans="2:14" ht="16.8">
      <c r="B4" s="153" t="s">
        <v>1209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2:14" ht="15" customHeight="1">
      <c r="B5" s="155" t="s">
        <v>1197</v>
      </c>
      <c r="C5" s="158" t="s">
        <v>1208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60"/>
    </row>
    <row r="6" spans="2:14" ht="15" customHeight="1">
      <c r="B6" s="156"/>
      <c r="C6" s="161" t="s">
        <v>1207</v>
      </c>
      <c r="D6" s="164" t="s">
        <v>1206</v>
      </c>
      <c r="E6" s="164" t="s">
        <v>1197</v>
      </c>
      <c r="F6" s="164" t="s">
        <v>1197</v>
      </c>
      <c r="G6" s="164" t="s">
        <v>1197</v>
      </c>
      <c r="H6" s="164" t="s">
        <v>1197</v>
      </c>
      <c r="I6" s="164" t="s">
        <v>1197</v>
      </c>
      <c r="J6" s="164" t="s">
        <v>1197</v>
      </c>
      <c r="K6" s="164" t="s">
        <v>1197</v>
      </c>
      <c r="L6" s="164" t="s">
        <v>1197</v>
      </c>
      <c r="M6" s="164" t="s">
        <v>1197</v>
      </c>
      <c r="N6" s="165" t="s">
        <v>1197</v>
      </c>
    </row>
    <row r="7" spans="2:14" ht="15" customHeight="1">
      <c r="B7" s="156" t="s">
        <v>1197</v>
      </c>
      <c r="C7" s="162"/>
      <c r="D7" s="166" t="s">
        <v>1220</v>
      </c>
      <c r="E7" s="166" t="s">
        <v>1219</v>
      </c>
      <c r="F7" s="166" t="s">
        <v>1205</v>
      </c>
      <c r="G7" s="166" t="s">
        <v>1204</v>
      </c>
      <c r="H7" s="168" t="s">
        <v>1203</v>
      </c>
      <c r="I7" s="169"/>
      <c r="J7" s="166" t="s">
        <v>1202</v>
      </c>
      <c r="K7" s="166" t="s">
        <v>1201</v>
      </c>
      <c r="L7" s="166" t="s">
        <v>1200</v>
      </c>
      <c r="M7" s="166" t="s">
        <v>1199</v>
      </c>
      <c r="N7" s="149" t="s">
        <v>1198</v>
      </c>
    </row>
    <row r="8" spans="2:14" ht="41.4" customHeight="1">
      <c r="B8" s="157" t="s">
        <v>1197</v>
      </c>
      <c r="C8" s="163"/>
      <c r="D8" s="167"/>
      <c r="E8" s="167"/>
      <c r="F8" s="167"/>
      <c r="G8" s="167"/>
      <c r="H8" s="123" t="s">
        <v>1196</v>
      </c>
      <c r="I8" s="123" t="s">
        <v>1195</v>
      </c>
      <c r="J8" s="167"/>
      <c r="K8" s="167"/>
      <c r="L8" s="167"/>
      <c r="M8" s="167"/>
      <c r="N8" s="150"/>
    </row>
    <row r="9" spans="2:14" ht="15" customHeight="1">
      <c r="B9" s="114" t="s">
        <v>1194</v>
      </c>
      <c r="C9" s="109">
        <v>2.7</v>
      </c>
      <c r="D9" s="107">
        <v>0.06</v>
      </c>
      <c r="E9" s="107">
        <v>0.01</v>
      </c>
      <c r="F9" s="107">
        <v>-0.38</v>
      </c>
      <c r="G9" s="107">
        <v>-0.7</v>
      </c>
      <c r="H9" s="107">
        <v>-7.0000000000000007E-2</v>
      </c>
      <c r="I9" s="107">
        <v>0.22</v>
      </c>
      <c r="J9" s="107">
        <v>0.2</v>
      </c>
      <c r="K9" s="107">
        <v>0.33</v>
      </c>
      <c r="L9" s="107">
        <v>0.23</v>
      </c>
      <c r="M9" s="107">
        <v>0.95</v>
      </c>
      <c r="N9" s="115">
        <v>-0.36</v>
      </c>
    </row>
    <row r="10" spans="2:14" ht="15" customHeight="1">
      <c r="B10" s="116" t="s">
        <v>933</v>
      </c>
      <c r="C10" s="110">
        <v>2.5</v>
      </c>
      <c r="D10" s="108">
        <v>0.02</v>
      </c>
      <c r="E10" s="108">
        <v>0.01</v>
      </c>
      <c r="F10" s="108">
        <v>-0.31</v>
      </c>
      <c r="G10" s="108">
        <v>-0.59</v>
      </c>
      <c r="H10" s="108">
        <v>-0.12</v>
      </c>
      <c r="I10" s="108">
        <v>0.65</v>
      </c>
      <c r="J10" s="108">
        <v>0.41</v>
      </c>
      <c r="K10" s="108">
        <v>0.38</v>
      </c>
      <c r="L10" s="108">
        <v>0.34</v>
      </c>
      <c r="M10" s="108">
        <v>0.98</v>
      </c>
      <c r="N10" s="117">
        <v>-0.66</v>
      </c>
    </row>
    <row r="11" spans="2:14" ht="15" customHeight="1">
      <c r="B11" s="116" t="s">
        <v>1193</v>
      </c>
      <c r="C11" s="110">
        <v>2.8</v>
      </c>
      <c r="D11" s="108">
        <v>0.25</v>
      </c>
      <c r="E11" s="108">
        <v>0</v>
      </c>
      <c r="F11" s="108">
        <v>-0.26</v>
      </c>
      <c r="G11" s="108">
        <v>-0.66</v>
      </c>
      <c r="H11" s="108">
        <v>-0.05</v>
      </c>
      <c r="I11" s="108">
        <v>-0.1</v>
      </c>
      <c r="J11" s="108">
        <v>0.03</v>
      </c>
      <c r="K11" s="108">
        <v>0.57999999999999996</v>
      </c>
      <c r="L11" s="108">
        <v>0.21</v>
      </c>
      <c r="M11" s="108">
        <v>0.43</v>
      </c>
      <c r="N11" s="117">
        <v>-0.25</v>
      </c>
    </row>
    <row r="12" spans="2:14" ht="15" customHeight="1">
      <c r="B12" s="116" t="s">
        <v>1192</v>
      </c>
      <c r="C12" s="110">
        <v>3.2</v>
      </c>
      <c r="D12" s="108">
        <v>7.0000000000000007E-2</v>
      </c>
      <c r="E12" s="108">
        <v>0</v>
      </c>
      <c r="F12" s="108">
        <v>-0.42</v>
      </c>
      <c r="G12" s="108">
        <v>-0.75</v>
      </c>
      <c r="H12" s="108">
        <v>-7.0000000000000007E-2</v>
      </c>
      <c r="I12" s="108">
        <v>0.15</v>
      </c>
      <c r="J12" s="108">
        <v>0.1</v>
      </c>
      <c r="K12" s="108">
        <v>0.25</v>
      </c>
      <c r="L12" s="108">
        <v>0.22</v>
      </c>
      <c r="M12" s="108">
        <v>1.17</v>
      </c>
      <c r="N12" s="117">
        <v>-0.26</v>
      </c>
    </row>
    <row r="13" spans="2:14" ht="15" customHeight="1">
      <c r="B13" s="116" t="s">
        <v>1191</v>
      </c>
      <c r="C13" s="110">
        <v>1.8</v>
      </c>
      <c r="D13" s="108">
        <v>0.09</v>
      </c>
      <c r="E13" s="108">
        <v>0.03</v>
      </c>
      <c r="F13" s="108">
        <v>-0.38</v>
      </c>
      <c r="G13" s="108">
        <v>-0.71</v>
      </c>
      <c r="H13" s="108">
        <v>0.01</v>
      </c>
      <c r="I13" s="108">
        <v>-0.13</v>
      </c>
      <c r="J13" s="108">
        <v>0.44</v>
      </c>
      <c r="K13" s="108">
        <v>0.4</v>
      </c>
      <c r="L13" s="108">
        <v>0.05</v>
      </c>
      <c r="M13" s="108">
        <v>0.41</v>
      </c>
      <c r="N13" s="117">
        <v>-0.38</v>
      </c>
    </row>
    <row r="14" spans="2:14" ht="15" customHeight="1">
      <c r="B14" s="116" t="s">
        <v>1190</v>
      </c>
      <c r="C14" s="110">
        <v>1.8</v>
      </c>
      <c r="D14" s="108">
        <v>0.08</v>
      </c>
      <c r="E14" s="108">
        <v>0.03</v>
      </c>
      <c r="F14" s="108">
        <v>-0.32</v>
      </c>
      <c r="G14" s="108">
        <v>-0.7</v>
      </c>
      <c r="H14" s="108">
        <v>-0.04</v>
      </c>
      <c r="I14" s="108">
        <v>-0.03</v>
      </c>
      <c r="J14" s="108">
        <v>0.1</v>
      </c>
      <c r="K14" s="108">
        <v>0.34</v>
      </c>
      <c r="L14" s="108">
        <v>0.18</v>
      </c>
      <c r="M14" s="108">
        <v>0.42</v>
      </c>
      <c r="N14" s="117">
        <v>-0.14000000000000001</v>
      </c>
    </row>
    <row r="15" spans="2:14" ht="15" customHeight="1">
      <c r="B15" s="116" t="s">
        <v>1189</v>
      </c>
      <c r="C15" s="110">
        <v>1.3</v>
      </c>
      <c r="D15" s="108">
        <v>-0.21</v>
      </c>
      <c r="E15" s="108">
        <v>0.11</v>
      </c>
      <c r="F15" s="108">
        <v>-0.42</v>
      </c>
      <c r="G15" s="108">
        <v>-0.69</v>
      </c>
      <c r="H15" s="108">
        <v>-0.14000000000000001</v>
      </c>
      <c r="I15" s="108">
        <v>-0.05</v>
      </c>
      <c r="J15" s="108">
        <v>0.18</v>
      </c>
      <c r="K15" s="108">
        <v>0.47</v>
      </c>
      <c r="L15" s="108">
        <v>0.16</v>
      </c>
      <c r="M15" s="108">
        <v>0.48</v>
      </c>
      <c r="N15" s="117">
        <v>-0.15</v>
      </c>
    </row>
    <row r="16" spans="2:14" ht="15" customHeight="1">
      <c r="B16" s="122" t="s">
        <v>1188</v>
      </c>
      <c r="C16" s="111">
        <v>2.7</v>
      </c>
      <c r="D16" s="112">
        <v>-0.02</v>
      </c>
      <c r="E16" s="112">
        <v>0.08</v>
      </c>
      <c r="F16" s="112">
        <v>-0.33</v>
      </c>
      <c r="G16" s="112">
        <v>-0.77</v>
      </c>
      <c r="H16" s="112">
        <v>-0.05</v>
      </c>
      <c r="I16" s="112">
        <v>0.16</v>
      </c>
      <c r="J16" s="112">
        <v>0.34</v>
      </c>
      <c r="K16" s="112">
        <v>0.28000000000000003</v>
      </c>
      <c r="L16" s="112">
        <v>0.34</v>
      </c>
      <c r="M16" s="112">
        <v>0.87</v>
      </c>
      <c r="N16" s="113">
        <v>-0.41</v>
      </c>
    </row>
    <row r="17" spans="2:14" ht="15" customHeight="1">
      <c r="B17" s="116" t="s">
        <v>1187</v>
      </c>
      <c r="C17" s="110">
        <v>1.9</v>
      </c>
      <c r="D17" s="108">
        <v>-0.16</v>
      </c>
      <c r="E17" s="108">
        <v>0</v>
      </c>
      <c r="F17" s="108">
        <v>-0.27</v>
      </c>
      <c r="G17" s="108">
        <v>-0.72</v>
      </c>
      <c r="H17" s="108">
        <v>0.09</v>
      </c>
      <c r="I17" s="108">
        <v>0.02</v>
      </c>
      <c r="J17" s="108">
        <v>0.22</v>
      </c>
      <c r="K17" s="108">
        <v>0.35</v>
      </c>
      <c r="L17" s="108">
        <v>0.32</v>
      </c>
      <c r="M17" s="108">
        <v>0.2</v>
      </c>
      <c r="N17" s="117">
        <v>-0.46</v>
      </c>
    </row>
    <row r="18" spans="2:14" ht="15" customHeight="1">
      <c r="B18" s="116" t="s">
        <v>1186</v>
      </c>
      <c r="C18" s="110">
        <v>1</v>
      </c>
      <c r="D18" s="108">
        <v>0</v>
      </c>
      <c r="E18" s="108">
        <v>0</v>
      </c>
      <c r="F18" s="108">
        <v>-0.3</v>
      </c>
      <c r="G18" s="108">
        <v>-0.23</v>
      </c>
      <c r="H18" s="108">
        <v>-0.01</v>
      </c>
      <c r="I18" s="108">
        <v>0</v>
      </c>
      <c r="J18" s="108">
        <v>0</v>
      </c>
      <c r="K18" s="108">
        <v>0.11</v>
      </c>
      <c r="L18" s="108">
        <v>0.12</v>
      </c>
      <c r="M18" s="108">
        <v>1.08</v>
      </c>
      <c r="N18" s="117">
        <v>-0.49</v>
      </c>
    </row>
    <row r="19" spans="2:14" ht="15" customHeight="1">
      <c r="B19" s="116" t="s">
        <v>1185</v>
      </c>
      <c r="C19" s="110">
        <v>1.8</v>
      </c>
      <c r="D19" s="108">
        <v>-0.03</v>
      </c>
      <c r="E19" s="108">
        <v>0.01</v>
      </c>
      <c r="F19" s="108">
        <v>-0.34</v>
      </c>
      <c r="G19" s="108">
        <v>-1.1299999999999999</v>
      </c>
      <c r="H19" s="108">
        <v>0.01</v>
      </c>
      <c r="I19" s="108">
        <v>-0.09</v>
      </c>
      <c r="J19" s="108">
        <v>0.2</v>
      </c>
      <c r="K19" s="108">
        <v>0.33</v>
      </c>
      <c r="L19" s="108">
        <v>0.21</v>
      </c>
      <c r="M19" s="108">
        <v>0.56999999999999995</v>
      </c>
      <c r="N19" s="117">
        <v>-0.24</v>
      </c>
    </row>
    <row r="20" spans="2:14" ht="15" customHeight="1">
      <c r="B20" s="116" t="s">
        <v>997</v>
      </c>
      <c r="C20" s="110">
        <v>3.9</v>
      </c>
      <c r="D20" s="108">
        <v>0.03</v>
      </c>
      <c r="E20" s="108">
        <v>0.01</v>
      </c>
      <c r="F20" s="108">
        <v>-0.37</v>
      </c>
      <c r="G20" s="108">
        <v>-0.75</v>
      </c>
      <c r="H20" s="108">
        <v>-0.01</v>
      </c>
      <c r="I20" s="108">
        <v>0.65</v>
      </c>
      <c r="J20" s="108">
        <v>0.83</v>
      </c>
      <c r="K20" s="108">
        <v>0.45</v>
      </c>
      <c r="L20" s="108">
        <v>0.46</v>
      </c>
      <c r="M20" s="108">
        <v>0.47</v>
      </c>
      <c r="N20" s="117">
        <v>-0.18</v>
      </c>
    </row>
    <row r="21" spans="2:14" ht="15" customHeight="1">
      <c r="B21" s="116" t="s">
        <v>1184</v>
      </c>
      <c r="C21" s="110">
        <v>2.5</v>
      </c>
      <c r="D21" s="108">
        <v>-0.03</v>
      </c>
      <c r="E21" s="108">
        <v>0</v>
      </c>
      <c r="F21" s="108">
        <v>-0.35</v>
      </c>
      <c r="G21" s="108">
        <v>-0.74</v>
      </c>
      <c r="H21" s="108">
        <v>-0.08</v>
      </c>
      <c r="I21" s="108">
        <v>-0.03</v>
      </c>
      <c r="J21" s="108">
        <v>0.22</v>
      </c>
      <c r="K21" s="108">
        <v>0.17</v>
      </c>
      <c r="L21" s="108">
        <v>0.26</v>
      </c>
      <c r="M21" s="108">
        <v>1.25</v>
      </c>
      <c r="N21" s="117">
        <v>-0.64</v>
      </c>
    </row>
    <row r="22" spans="2:14" ht="15" customHeight="1">
      <c r="B22" s="118" t="s">
        <v>1183</v>
      </c>
      <c r="C22" s="119">
        <v>3.2</v>
      </c>
      <c r="D22" s="120">
        <v>-0.02</v>
      </c>
      <c r="E22" s="120">
        <v>0.38</v>
      </c>
      <c r="F22" s="120">
        <v>-0.25</v>
      </c>
      <c r="G22" s="120">
        <v>-0.74</v>
      </c>
      <c r="H22" s="120">
        <v>-0.05</v>
      </c>
      <c r="I22" s="120">
        <v>0.35</v>
      </c>
      <c r="J22" s="120">
        <v>0.37</v>
      </c>
      <c r="K22" s="120">
        <v>0.39</v>
      </c>
      <c r="L22" s="120">
        <v>0.55000000000000004</v>
      </c>
      <c r="M22" s="120">
        <v>0.53</v>
      </c>
      <c r="N22" s="121">
        <v>-0.15</v>
      </c>
    </row>
    <row r="23" spans="2:14" ht="15" customHeight="1">
      <c r="B23" s="114" t="s">
        <v>1182</v>
      </c>
      <c r="C23" s="109">
        <v>1.3</v>
      </c>
      <c r="D23" s="107">
        <v>-0.25</v>
      </c>
      <c r="E23" s="107">
        <v>0.08</v>
      </c>
      <c r="F23" s="107">
        <v>-0.34</v>
      </c>
      <c r="G23" s="107">
        <v>-0.72</v>
      </c>
      <c r="H23" s="107">
        <v>-0.17</v>
      </c>
      <c r="I23" s="107">
        <v>-7.0000000000000007E-2</v>
      </c>
      <c r="J23" s="107">
        <v>0.33</v>
      </c>
      <c r="K23" s="107">
        <v>0.38</v>
      </c>
      <c r="L23" s="107">
        <v>0.33</v>
      </c>
      <c r="M23" s="107">
        <v>0.52</v>
      </c>
      <c r="N23" s="115">
        <v>-0.16</v>
      </c>
    </row>
    <row r="24" spans="2:14" ht="15" customHeight="1">
      <c r="B24" s="116" t="s">
        <v>1181</v>
      </c>
      <c r="C24" s="110">
        <v>2.2000000000000002</v>
      </c>
      <c r="D24" s="108">
        <v>-0.23</v>
      </c>
      <c r="E24" s="108">
        <v>0.02</v>
      </c>
      <c r="F24" s="108">
        <v>-0.37</v>
      </c>
      <c r="G24" s="108">
        <v>-0.63</v>
      </c>
      <c r="H24" s="108">
        <v>0.08</v>
      </c>
      <c r="I24" s="108">
        <v>0.02</v>
      </c>
      <c r="J24" s="108">
        <v>0.28000000000000003</v>
      </c>
      <c r="K24" s="108">
        <v>0.36</v>
      </c>
      <c r="L24" s="108">
        <v>0.39</v>
      </c>
      <c r="M24" s="108">
        <v>0.56000000000000005</v>
      </c>
      <c r="N24" s="117">
        <v>-0.12</v>
      </c>
    </row>
    <row r="25" spans="2:14" ht="15" customHeight="1">
      <c r="B25" s="116" t="s">
        <v>952</v>
      </c>
      <c r="C25" s="110">
        <v>-0.3</v>
      </c>
      <c r="D25" s="108">
        <v>-0.33</v>
      </c>
      <c r="E25" s="108">
        <v>0.04</v>
      </c>
      <c r="F25" s="108">
        <v>-0.28999999999999998</v>
      </c>
      <c r="G25" s="108">
        <v>-0.92</v>
      </c>
      <c r="H25" s="108">
        <v>-0.65</v>
      </c>
      <c r="I25" s="108">
        <v>-0.41</v>
      </c>
      <c r="J25" s="108">
        <v>0.47</v>
      </c>
      <c r="K25" s="108">
        <v>0.36</v>
      </c>
      <c r="L25" s="108">
        <v>0.32</v>
      </c>
      <c r="M25" s="108">
        <v>0.25</v>
      </c>
      <c r="N25" s="117">
        <v>-0.02</v>
      </c>
    </row>
    <row r="26" spans="2:14" ht="15" customHeight="1">
      <c r="B26" s="116" t="s">
        <v>1180</v>
      </c>
      <c r="C26" s="110">
        <v>1.7</v>
      </c>
      <c r="D26" s="108">
        <v>-0.17</v>
      </c>
      <c r="E26" s="108">
        <v>0.12</v>
      </c>
      <c r="F26" s="108">
        <v>-0.46</v>
      </c>
      <c r="G26" s="108">
        <v>-0.72</v>
      </c>
      <c r="H26" s="108">
        <v>-0.21</v>
      </c>
      <c r="I26" s="108">
        <v>0.09</v>
      </c>
      <c r="J26" s="108">
        <v>0.53</v>
      </c>
      <c r="K26" s="108">
        <v>0.34</v>
      </c>
      <c r="L26" s="108">
        <v>0.24</v>
      </c>
      <c r="M26" s="108">
        <v>0.62</v>
      </c>
      <c r="N26" s="117">
        <v>-0.08</v>
      </c>
    </row>
    <row r="27" spans="2:14" ht="15" customHeight="1">
      <c r="B27" s="116" t="s">
        <v>1179</v>
      </c>
      <c r="C27" s="110">
        <v>1.2</v>
      </c>
      <c r="D27" s="108">
        <v>-0.12</v>
      </c>
      <c r="E27" s="108">
        <v>0.17</v>
      </c>
      <c r="F27" s="108">
        <v>-0.3</v>
      </c>
      <c r="G27" s="108">
        <v>-0.75</v>
      </c>
      <c r="H27" s="108">
        <v>-0.17</v>
      </c>
      <c r="I27" s="108">
        <v>-0.02</v>
      </c>
      <c r="J27" s="108">
        <v>0.21</v>
      </c>
      <c r="K27" s="108">
        <v>0.41</v>
      </c>
      <c r="L27" s="108">
        <v>0.32</v>
      </c>
      <c r="M27" s="108">
        <v>0.48</v>
      </c>
      <c r="N27" s="117">
        <v>-0.32</v>
      </c>
    </row>
    <row r="28" spans="2:14" ht="15" customHeight="1">
      <c r="B28" s="116" t="s">
        <v>1178</v>
      </c>
      <c r="C28" s="110">
        <v>0.6</v>
      </c>
      <c r="D28" s="108">
        <v>-0.59</v>
      </c>
      <c r="E28" s="108">
        <v>0.04</v>
      </c>
      <c r="F28" s="108">
        <v>-0.23</v>
      </c>
      <c r="G28" s="108">
        <v>-0.65</v>
      </c>
      <c r="H28" s="108">
        <v>-0.2</v>
      </c>
      <c r="I28" s="108">
        <v>-0.28999999999999998</v>
      </c>
      <c r="J28" s="108">
        <v>0.24</v>
      </c>
      <c r="K28" s="108">
        <v>0.41</v>
      </c>
      <c r="L28" s="108">
        <v>0.33</v>
      </c>
      <c r="M28" s="108">
        <v>0.64</v>
      </c>
      <c r="N28" s="117">
        <v>-0.24</v>
      </c>
    </row>
    <row r="29" spans="2:14" ht="15" customHeight="1">
      <c r="B29" s="122" t="s">
        <v>1177</v>
      </c>
      <c r="C29" s="111">
        <v>1.7</v>
      </c>
      <c r="D29" s="112">
        <v>-0.34</v>
      </c>
      <c r="E29" s="112">
        <v>0.31</v>
      </c>
      <c r="F29" s="112">
        <v>-0.31</v>
      </c>
      <c r="G29" s="112">
        <v>-0.75</v>
      </c>
      <c r="H29" s="112">
        <v>-0.01</v>
      </c>
      <c r="I29" s="112">
        <v>0.1</v>
      </c>
      <c r="J29" s="112">
        <v>0.56000000000000005</v>
      </c>
      <c r="K29" s="112">
        <v>0.36</v>
      </c>
      <c r="L29" s="112">
        <v>0.31</v>
      </c>
      <c r="M29" s="112">
        <v>0.45</v>
      </c>
      <c r="N29" s="113">
        <v>-0.31</v>
      </c>
    </row>
    <row r="30" spans="2:14" ht="15" customHeight="1">
      <c r="B30" s="116" t="s">
        <v>1176</v>
      </c>
      <c r="C30" s="110">
        <v>0.3</v>
      </c>
      <c r="D30" s="108">
        <v>-0.43</v>
      </c>
      <c r="E30" s="108">
        <v>0.03</v>
      </c>
      <c r="F30" s="108">
        <v>-0.36</v>
      </c>
      <c r="G30" s="108">
        <v>-0.92</v>
      </c>
      <c r="H30" s="108">
        <v>-0.01</v>
      </c>
      <c r="I30" s="108">
        <v>0.21</v>
      </c>
      <c r="J30" s="108">
        <v>0.47</v>
      </c>
      <c r="K30" s="108">
        <v>0.37</v>
      </c>
      <c r="L30" s="108">
        <v>0.22</v>
      </c>
      <c r="M30" s="108">
        <v>0.22</v>
      </c>
      <c r="N30" s="117">
        <v>-0.26</v>
      </c>
    </row>
    <row r="31" spans="2:14" ht="15" customHeight="1">
      <c r="B31" s="116" t="s">
        <v>959</v>
      </c>
      <c r="C31" s="110">
        <v>1.9</v>
      </c>
      <c r="D31" s="108">
        <v>0.34</v>
      </c>
      <c r="E31" s="108">
        <v>0.15</v>
      </c>
      <c r="F31" s="108">
        <v>-0.28999999999999998</v>
      </c>
      <c r="G31" s="108">
        <v>-0.76</v>
      </c>
      <c r="H31" s="108">
        <v>-0.03</v>
      </c>
      <c r="I31" s="108">
        <v>0.56000000000000005</v>
      </c>
      <c r="J31" s="108">
        <v>0.39</v>
      </c>
      <c r="K31" s="108">
        <v>0.45</v>
      </c>
      <c r="L31" s="108">
        <v>0.3</v>
      </c>
      <c r="M31" s="108">
        <v>0.18</v>
      </c>
      <c r="N31" s="117">
        <v>-0.24</v>
      </c>
    </row>
    <row r="32" spans="2:14" ht="15" customHeight="1">
      <c r="B32" s="116" t="s">
        <v>1175</v>
      </c>
      <c r="C32" s="110">
        <v>2.2999999999999998</v>
      </c>
      <c r="D32" s="108">
        <v>-0.44</v>
      </c>
      <c r="E32" s="108">
        <v>7.0000000000000007E-2</v>
      </c>
      <c r="F32" s="108">
        <v>-0.28000000000000003</v>
      </c>
      <c r="G32" s="108">
        <v>-0.76</v>
      </c>
      <c r="H32" s="108">
        <v>0.01</v>
      </c>
      <c r="I32" s="108">
        <v>-0.01</v>
      </c>
      <c r="J32" s="108">
        <v>0.8</v>
      </c>
      <c r="K32" s="108">
        <v>0.35</v>
      </c>
      <c r="L32" s="108">
        <v>0.28000000000000003</v>
      </c>
      <c r="M32" s="108">
        <v>0.48</v>
      </c>
      <c r="N32" s="117">
        <v>-0.32</v>
      </c>
    </row>
    <row r="33" spans="2:14" ht="15" customHeight="1">
      <c r="B33" s="116" t="s">
        <v>1174</v>
      </c>
      <c r="C33" s="110">
        <v>1.7</v>
      </c>
      <c r="D33" s="108">
        <v>-0.23</v>
      </c>
      <c r="E33" s="108">
        <v>0.09</v>
      </c>
      <c r="F33" s="108">
        <v>-0.26</v>
      </c>
      <c r="G33" s="108">
        <v>-0.74</v>
      </c>
      <c r="H33" s="108">
        <v>0</v>
      </c>
      <c r="I33" s="108">
        <v>-0.06</v>
      </c>
      <c r="J33" s="108">
        <v>0.44</v>
      </c>
      <c r="K33" s="108">
        <v>0.33</v>
      </c>
      <c r="L33" s="108">
        <v>0.28999999999999998</v>
      </c>
      <c r="M33" s="108">
        <v>0.65</v>
      </c>
      <c r="N33" s="117">
        <v>-0.23</v>
      </c>
    </row>
    <row r="34" spans="2:14" ht="15" customHeight="1">
      <c r="B34" s="116" t="s">
        <v>989</v>
      </c>
      <c r="C34" s="110">
        <v>1.2</v>
      </c>
      <c r="D34" s="108">
        <v>-0.37</v>
      </c>
      <c r="E34" s="108">
        <v>0.04</v>
      </c>
      <c r="F34" s="108">
        <v>-0.46</v>
      </c>
      <c r="G34" s="108">
        <v>-0.72</v>
      </c>
      <c r="H34" s="108">
        <v>-0.01</v>
      </c>
      <c r="I34" s="108">
        <v>-0.08</v>
      </c>
      <c r="J34" s="108">
        <v>0.69</v>
      </c>
      <c r="K34" s="108">
        <v>0.19</v>
      </c>
      <c r="L34" s="108">
        <v>0.47</v>
      </c>
      <c r="M34" s="108">
        <v>0.78</v>
      </c>
      <c r="N34" s="117">
        <v>-0.38</v>
      </c>
    </row>
    <row r="35" spans="2:14" ht="15" customHeight="1">
      <c r="B35" s="116" t="s">
        <v>1173</v>
      </c>
      <c r="C35" s="110">
        <v>5.2</v>
      </c>
      <c r="D35" s="108">
        <v>-1.05</v>
      </c>
      <c r="E35" s="108">
        <v>4.9800000000000004</v>
      </c>
      <c r="F35" s="108">
        <v>-0.33</v>
      </c>
      <c r="G35" s="108">
        <v>-0.35</v>
      </c>
      <c r="H35" s="108">
        <v>-0.12</v>
      </c>
      <c r="I35" s="108">
        <v>0.22</v>
      </c>
      <c r="J35" s="108">
        <v>0.26</v>
      </c>
      <c r="K35" s="108">
        <v>0.39</v>
      </c>
      <c r="L35" s="108">
        <v>0.6</v>
      </c>
      <c r="M35" s="108">
        <v>0.24</v>
      </c>
      <c r="N35" s="117">
        <v>-0.32</v>
      </c>
    </row>
    <row r="36" spans="2:14" ht="15" customHeight="1">
      <c r="B36" s="118" t="s">
        <v>1172</v>
      </c>
      <c r="C36" s="119">
        <v>-0.5</v>
      </c>
      <c r="D36" s="120">
        <v>-1.25</v>
      </c>
      <c r="E36" s="120">
        <v>0.1</v>
      </c>
      <c r="F36" s="120">
        <v>-0.28999999999999998</v>
      </c>
      <c r="G36" s="120">
        <v>-0.55000000000000004</v>
      </c>
      <c r="H36" s="120">
        <v>-0.12</v>
      </c>
      <c r="I36" s="120">
        <v>0.16</v>
      </c>
      <c r="J36" s="120">
        <v>0.53</v>
      </c>
      <c r="K36" s="120">
        <v>0.56000000000000005</v>
      </c>
      <c r="L36" s="120">
        <v>0.18</v>
      </c>
      <c r="M36" s="120">
        <v>0.18</v>
      </c>
      <c r="N36" s="121">
        <v>-0.89</v>
      </c>
    </row>
    <row r="37" spans="2:14" ht="15" customHeight="1">
      <c r="B37" s="114" t="s">
        <v>1171</v>
      </c>
      <c r="C37" s="109">
        <v>2.6</v>
      </c>
      <c r="D37" s="107">
        <v>-0.04</v>
      </c>
      <c r="E37" s="107">
        <v>0.15</v>
      </c>
      <c r="F37" s="107">
        <v>-0.34</v>
      </c>
      <c r="G37" s="107">
        <v>-0.88</v>
      </c>
      <c r="H37" s="107">
        <v>-0.05</v>
      </c>
      <c r="I37" s="107">
        <v>-0.06</v>
      </c>
      <c r="J37" s="107">
        <v>0.42</v>
      </c>
      <c r="K37" s="107">
        <v>0.43</v>
      </c>
      <c r="L37" s="107">
        <v>0.32</v>
      </c>
      <c r="M37" s="107">
        <v>0.71</v>
      </c>
      <c r="N37" s="115">
        <v>-0.09</v>
      </c>
    </row>
    <row r="38" spans="2:14" ht="15" customHeight="1">
      <c r="B38" s="116" t="s">
        <v>1170</v>
      </c>
      <c r="C38" s="110">
        <v>1.2</v>
      </c>
      <c r="D38" s="108">
        <v>-0.04</v>
      </c>
      <c r="E38" s="108">
        <v>0.16</v>
      </c>
      <c r="F38" s="108">
        <v>-0.45</v>
      </c>
      <c r="G38" s="108">
        <v>-0.75</v>
      </c>
      <c r="H38" s="108">
        <v>-0.22</v>
      </c>
      <c r="I38" s="108">
        <v>-0.19</v>
      </c>
      <c r="J38" s="108">
        <v>0.31</v>
      </c>
      <c r="K38" s="108">
        <v>0.45</v>
      </c>
      <c r="L38" s="108">
        <v>0.25</v>
      </c>
      <c r="M38" s="108">
        <v>0.4</v>
      </c>
      <c r="N38" s="117">
        <v>-0.1</v>
      </c>
    </row>
    <row r="39" spans="2:14" ht="15" customHeight="1">
      <c r="B39" s="116" t="s">
        <v>930</v>
      </c>
      <c r="C39" s="110">
        <v>1.3</v>
      </c>
      <c r="D39" s="108">
        <v>-0.37</v>
      </c>
      <c r="E39" s="108">
        <v>0.04</v>
      </c>
      <c r="F39" s="108">
        <v>-0.45</v>
      </c>
      <c r="G39" s="108">
        <v>-0.82</v>
      </c>
      <c r="H39" s="108">
        <v>-0.03</v>
      </c>
      <c r="I39" s="108">
        <v>-0.17</v>
      </c>
      <c r="J39" s="108">
        <v>0.49</v>
      </c>
      <c r="K39" s="108">
        <v>0.44</v>
      </c>
      <c r="L39" s="108">
        <v>0.32</v>
      </c>
      <c r="M39" s="108">
        <v>0.46</v>
      </c>
      <c r="N39" s="117">
        <v>0.05</v>
      </c>
    </row>
    <row r="40" spans="2:14" ht="15" customHeight="1">
      <c r="B40" s="116" t="s">
        <v>1169</v>
      </c>
      <c r="C40" s="110">
        <v>3.8</v>
      </c>
      <c r="D40" s="108">
        <v>-0.12</v>
      </c>
      <c r="E40" s="108">
        <v>0.02</v>
      </c>
      <c r="F40" s="108">
        <v>-0.35</v>
      </c>
      <c r="G40" s="108">
        <v>-0.95</v>
      </c>
      <c r="H40" s="108">
        <v>0.08</v>
      </c>
      <c r="I40" s="108">
        <v>-7.0000000000000007E-2</v>
      </c>
      <c r="J40" s="108">
        <v>0.57999999999999996</v>
      </c>
      <c r="K40" s="108">
        <v>0.51</v>
      </c>
      <c r="L40" s="108">
        <v>0.39</v>
      </c>
      <c r="M40" s="108">
        <v>0.75</v>
      </c>
      <c r="N40" s="117">
        <v>-0.02</v>
      </c>
    </row>
    <row r="41" spans="2:14" ht="15" customHeight="1">
      <c r="B41" s="116" t="s">
        <v>1168</v>
      </c>
      <c r="C41" s="110">
        <v>2.9</v>
      </c>
      <c r="D41" s="108">
        <v>0.02</v>
      </c>
      <c r="E41" s="108">
        <v>0.05</v>
      </c>
      <c r="F41" s="108">
        <v>-0.33</v>
      </c>
      <c r="G41" s="108">
        <v>-0.99</v>
      </c>
      <c r="H41" s="108">
        <v>0.01</v>
      </c>
      <c r="I41" s="108">
        <v>-0.01</v>
      </c>
      <c r="J41" s="108">
        <v>0.41</v>
      </c>
      <c r="K41" s="108">
        <v>0.32</v>
      </c>
      <c r="L41" s="108">
        <v>0.31</v>
      </c>
      <c r="M41" s="108">
        <v>1.1000000000000001</v>
      </c>
      <c r="N41" s="117">
        <v>-0.02</v>
      </c>
    </row>
    <row r="42" spans="2:14" ht="15" customHeight="1">
      <c r="B42" s="116" t="s">
        <v>966</v>
      </c>
      <c r="C42" s="110">
        <v>1.3</v>
      </c>
      <c r="D42" s="108">
        <v>0.01</v>
      </c>
      <c r="E42" s="108">
        <v>0.1</v>
      </c>
      <c r="F42" s="108">
        <v>-0.32</v>
      </c>
      <c r="G42" s="108">
        <v>-0.84</v>
      </c>
      <c r="H42" s="108">
        <v>-0.34</v>
      </c>
      <c r="I42" s="108">
        <v>-0.2</v>
      </c>
      <c r="J42" s="108">
        <v>0.28000000000000003</v>
      </c>
      <c r="K42" s="108">
        <v>0.45</v>
      </c>
      <c r="L42" s="108">
        <v>0.45</v>
      </c>
      <c r="M42" s="108">
        <v>0.38</v>
      </c>
      <c r="N42" s="117">
        <v>-0.15</v>
      </c>
    </row>
    <row r="43" spans="2:14" ht="15" customHeight="1">
      <c r="B43" s="116" t="s">
        <v>1167</v>
      </c>
      <c r="C43" s="110">
        <v>2.5</v>
      </c>
      <c r="D43" s="108">
        <v>0.02</v>
      </c>
      <c r="E43" s="108">
        <v>0.5</v>
      </c>
      <c r="F43" s="108">
        <v>-0.41</v>
      </c>
      <c r="G43" s="108">
        <v>-1.3</v>
      </c>
      <c r="H43" s="108">
        <v>0.13</v>
      </c>
      <c r="I43" s="108">
        <v>0.2</v>
      </c>
      <c r="J43" s="108">
        <v>0.76</v>
      </c>
      <c r="K43" s="108">
        <v>0.42</v>
      </c>
      <c r="L43" s="108">
        <v>0.32</v>
      </c>
      <c r="M43" s="108">
        <v>0.42</v>
      </c>
      <c r="N43" s="117">
        <v>-0.18</v>
      </c>
    </row>
    <row r="44" spans="2:14" ht="15" customHeight="1">
      <c r="B44" s="116" t="s">
        <v>1166</v>
      </c>
      <c r="C44" s="110">
        <v>-0.7</v>
      </c>
      <c r="D44" s="108">
        <v>-0.2</v>
      </c>
      <c r="E44" s="108">
        <v>0.14000000000000001</v>
      </c>
      <c r="F44" s="108">
        <v>-0.46</v>
      </c>
      <c r="G44" s="108">
        <v>-0.63</v>
      </c>
      <c r="H44" s="108">
        <v>-0.46</v>
      </c>
      <c r="I44" s="108">
        <v>-0.21</v>
      </c>
      <c r="J44" s="108">
        <v>0.28000000000000003</v>
      </c>
      <c r="K44" s="108">
        <v>0.42</v>
      </c>
      <c r="L44" s="108">
        <v>0.26</v>
      </c>
      <c r="M44" s="108">
        <v>0.27</v>
      </c>
      <c r="N44" s="117">
        <v>-0.18</v>
      </c>
    </row>
    <row r="45" spans="2:14" ht="15" customHeight="1">
      <c r="B45" s="116" t="s">
        <v>1165</v>
      </c>
      <c r="C45" s="110">
        <v>1.9</v>
      </c>
      <c r="D45" s="108">
        <v>0.01</v>
      </c>
      <c r="E45" s="108">
        <v>0.04</v>
      </c>
      <c r="F45" s="108">
        <v>-0.42</v>
      </c>
      <c r="G45" s="108">
        <v>-0.75</v>
      </c>
      <c r="H45" s="108">
        <v>-0.11</v>
      </c>
      <c r="I45" s="108">
        <v>-0.24</v>
      </c>
      <c r="J45" s="108">
        <v>0.32</v>
      </c>
      <c r="K45" s="108">
        <v>0.38</v>
      </c>
      <c r="L45" s="108">
        <v>0.24</v>
      </c>
      <c r="M45" s="108">
        <v>0.73</v>
      </c>
      <c r="N45" s="117">
        <v>-0.19</v>
      </c>
    </row>
    <row r="46" spans="2:14" ht="15" customHeight="1">
      <c r="B46" s="116" t="s">
        <v>1164</v>
      </c>
      <c r="C46" s="110">
        <v>2.2999999999999998</v>
      </c>
      <c r="D46" s="108">
        <v>0</v>
      </c>
      <c r="E46" s="108">
        <v>0.06</v>
      </c>
      <c r="F46" s="108">
        <v>-0.38</v>
      </c>
      <c r="G46" s="108">
        <v>-1</v>
      </c>
      <c r="H46" s="108">
        <v>-0.21</v>
      </c>
      <c r="I46" s="108">
        <v>-0.17</v>
      </c>
      <c r="J46" s="108">
        <v>0.26</v>
      </c>
      <c r="K46" s="108">
        <v>0.47</v>
      </c>
      <c r="L46" s="108">
        <v>0.27</v>
      </c>
      <c r="M46" s="108">
        <v>0.49</v>
      </c>
      <c r="N46" s="117">
        <v>-0.12</v>
      </c>
    </row>
    <row r="47" spans="2:14" ht="15" customHeight="1">
      <c r="B47" s="116" t="s">
        <v>1163</v>
      </c>
      <c r="C47" s="110">
        <v>3.9</v>
      </c>
      <c r="D47" s="108">
        <v>-0.02</v>
      </c>
      <c r="E47" s="108">
        <v>0.08</v>
      </c>
      <c r="F47" s="108">
        <v>-0.14000000000000001</v>
      </c>
      <c r="G47" s="108">
        <v>-0.77</v>
      </c>
      <c r="H47" s="108">
        <v>0</v>
      </c>
      <c r="I47" s="108">
        <v>0.04</v>
      </c>
      <c r="J47" s="108">
        <v>0.48</v>
      </c>
      <c r="K47" s="108">
        <v>0.57999999999999996</v>
      </c>
      <c r="L47" s="108">
        <v>0.43</v>
      </c>
      <c r="M47" s="108">
        <v>0.57999999999999996</v>
      </c>
      <c r="N47" s="117">
        <v>-0.1</v>
      </c>
    </row>
    <row r="48" spans="2:14" ht="15" customHeight="1">
      <c r="B48" s="116" t="s">
        <v>1162</v>
      </c>
      <c r="C48" s="110">
        <v>2.2000000000000002</v>
      </c>
      <c r="D48" s="108">
        <v>0</v>
      </c>
      <c r="E48" s="108">
        <v>0.04</v>
      </c>
      <c r="F48" s="108">
        <v>-0.26</v>
      </c>
      <c r="G48" s="108">
        <v>-0.79</v>
      </c>
      <c r="H48" s="108">
        <v>-7.0000000000000007E-2</v>
      </c>
      <c r="I48" s="108">
        <v>0.11</v>
      </c>
      <c r="J48" s="108">
        <v>0.26</v>
      </c>
      <c r="K48" s="108">
        <v>0.34</v>
      </c>
      <c r="L48" s="108">
        <v>0.27</v>
      </c>
      <c r="M48" s="108">
        <v>0.99</v>
      </c>
      <c r="N48" s="117">
        <v>-0.22</v>
      </c>
    </row>
    <row r="49" spans="2:14" ht="15" customHeight="1">
      <c r="B49" s="116" t="s">
        <v>1161</v>
      </c>
      <c r="C49" s="110">
        <v>4.0999999999999996</v>
      </c>
      <c r="D49" s="108">
        <v>0.18</v>
      </c>
      <c r="E49" s="108">
        <v>4.1100000000000003</v>
      </c>
      <c r="F49" s="108">
        <v>-0.45</v>
      </c>
      <c r="G49" s="108">
        <v>-0.28000000000000003</v>
      </c>
      <c r="H49" s="108">
        <v>-0.2</v>
      </c>
      <c r="I49" s="108">
        <v>0.08</v>
      </c>
      <c r="J49" s="108">
        <v>0.15</v>
      </c>
      <c r="K49" s="108">
        <v>0.16</v>
      </c>
      <c r="L49" s="108">
        <v>0.08</v>
      </c>
      <c r="M49" s="108">
        <v>0.11</v>
      </c>
      <c r="N49" s="117">
        <v>0.05</v>
      </c>
    </row>
    <row r="50" spans="2:14" ht="15" customHeight="1">
      <c r="B50" s="122" t="s">
        <v>1160</v>
      </c>
      <c r="C50" s="111">
        <v>7.3</v>
      </c>
      <c r="D50" s="112">
        <v>7.0000000000000007E-2</v>
      </c>
      <c r="E50" s="112">
        <v>3.01</v>
      </c>
      <c r="F50" s="112">
        <v>-0.28000000000000003</v>
      </c>
      <c r="G50" s="112">
        <v>-0.71</v>
      </c>
      <c r="H50" s="112">
        <v>0.16</v>
      </c>
      <c r="I50" s="112">
        <v>0.63</v>
      </c>
      <c r="J50" s="112">
        <v>0.57999999999999996</v>
      </c>
      <c r="K50" s="112">
        <v>0.42</v>
      </c>
      <c r="L50" s="112">
        <v>0.42</v>
      </c>
      <c r="M50" s="112">
        <v>0.85</v>
      </c>
      <c r="N50" s="113">
        <v>-0.15</v>
      </c>
    </row>
    <row r="51" spans="2:14" ht="15" customHeight="1">
      <c r="B51" s="116" t="s">
        <v>1159</v>
      </c>
      <c r="C51" s="110">
        <v>3.9</v>
      </c>
      <c r="D51" s="108">
        <v>-0.05</v>
      </c>
      <c r="E51" s="108">
        <v>0.38</v>
      </c>
      <c r="F51" s="108">
        <v>-0.33</v>
      </c>
      <c r="G51" s="108">
        <v>-0.8</v>
      </c>
      <c r="H51" s="108">
        <v>0.54</v>
      </c>
      <c r="I51" s="108">
        <v>0.06</v>
      </c>
      <c r="J51" s="108">
        <v>0.36</v>
      </c>
      <c r="K51" s="108">
        <v>0.42</v>
      </c>
      <c r="L51" s="108">
        <v>0.33</v>
      </c>
      <c r="M51" s="108">
        <v>0.61</v>
      </c>
      <c r="N51" s="117">
        <v>-0.32</v>
      </c>
    </row>
    <row r="52" spans="2:14" ht="15" customHeight="1">
      <c r="B52" s="116" t="s">
        <v>1158</v>
      </c>
      <c r="C52" s="110">
        <v>4.3</v>
      </c>
      <c r="D52" s="108">
        <v>-0.12</v>
      </c>
      <c r="E52" s="108">
        <v>2.8</v>
      </c>
      <c r="F52" s="108">
        <v>-0.26</v>
      </c>
      <c r="G52" s="108">
        <v>-0.54</v>
      </c>
      <c r="H52" s="108">
        <v>0.03</v>
      </c>
      <c r="I52" s="108">
        <v>0.21</v>
      </c>
      <c r="J52" s="108">
        <v>0</v>
      </c>
      <c r="K52" s="108">
        <v>0.37</v>
      </c>
      <c r="L52" s="108">
        <v>0.15</v>
      </c>
      <c r="M52" s="108">
        <v>0.3</v>
      </c>
      <c r="N52" s="117">
        <v>-0.1</v>
      </c>
    </row>
    <row r="53" spans="2:14" ht="15" customHeight="1">
      <c r="B53" s="116" t="s">
        <v>1006</v>
      </c>
      <c r="C53" s="110">
        <v>5.5</v>
      </c>
      <c r="D53" s="108">
        <v>0.18</v>
      </c>
      <c r="E53" s="108">
        <v>2.66</v>
      </c>
      <c r="F53" s="108">
        <v>-0.26</v>
      </c>
      <c r="G53" s="108">
        <v>-0.6</v>
      </c>
      <c r="H53" s="108">
        <v>-0.04</v>
      </c>
      <c r="I53" s="108">
        <v>0.25</v>
      </c>
      <c r="J53" s="108">
        <v>0.61</v>
      </c>
      <c r="K53" s="108">
        <v>0.98</v>
      </c>
      <c r="L53" s="108">
        <v>1.2</v>
      </c>
      <c r="M53" s="108">
        <v>0.04</v>
      </c>
      <c r="N53" s="117">
        <v>0.13</v>
      </c>
    </row>
    <row r="54" spans="2:14" ht="15" customHeight="1">
      <c r="B54" s="118" t="s">
        <v>1157</v>
      </c>
      <c r="C54" s="119">
        <v>8.1999999999999993</v>
      </c>
      <c r="D54" s="120">
        <v>0.1</v>
      </c>
      <c r="E54" s="120">
        <v>3.58</v>
      </c>
      <c r="F54" s="120">
        <v>-0.27</v>
      </c>
      <c r="G54" s="120">
        <v>-0.72</v>
      </c>
      <c r="H54" s="120">
        <v>0.12</v>
      </c>
      <c r="I54" s="120">
        <v>0.81</v>
      </c>
      <c r="J54" s="120">
        <v>0.66</v>
      </c>
      <c r="K54" s="120">
        <v>0.36</v>
      </c>
      <c r="L54" s="120">
        <v>0.37</v>
      </c>
      <c r="M54" s="120">
        <v>1.01</v>
      </c>
      <c r="N54" s="121">
        <v>-0.15</v>
      </c>
    </row>
    <row r="55" spans="2:14" ht="15" customHeight="1">
      <c r="B55" s="114" t="s">
        <v>1156</v>
      </c>
      <c r="C55" s="109">
        <v>3.2</v>
      </c>
      <c r="D55" s="107">
        <v>0.1</v>
      </c>
      <c r="E55" s="107">
        <v>0.56000000000000005</v>
      </c>
      <c r="F55" s="107">
        <v>-0.31</v>
      </c>
      <c r="G55" s="107">
        <v>-1.03</v>
      </c>
      <c r="H55" s="107">
        <v>-0.05</v>
      </c>
      <c r="I55" s="107">
        <v>0.08</v>
      </c>
      <c r="J55" s="107">
        <v>0.11</v>
      </c>
      <c r="K55" s="107">
        <v>0.52</v>
      </c>
      <c r="L55" s="107">
        <v>0.36</v>
      </c>
      <c r="M55" s="107">
        <v>1.02</v>
      </c>
      <c r="N55" s="115">
        <v>-0.36</v>
      </c>
    </row>
    <row r="56" spans="2:14" ht="15" customHeight="1">
      <c r="B56" s="116" t="s">
        <v>1155</v>
      </c>
      <c r="C56" s="110">
        <v>3.5</v>
      </c>
      <c r="D56" s="108">
        <v>0.12</v>
      </c>
      <c r="E56" s="108">
        <v>0.57999999999999996</v>
      </c>
      <c r="F56" s="108">
        <v>-0.24</v>
      </c>
      <c r="G56" s="108">
        <v>-1.07</v>
      </c>
      <c r="H56" s="108">
        <v>-0.13</v>
      </c>
      <c r="I56" s="108">
        <v>0.31</v>
      </c>
      <c r="J56" s="108">
        <v>-0.12</v>
      </c>
      <c r="K56" s="108">
        <v>0.27</v>
      </c>
      <c r="L56" s="108">
        <v>0.27</v>
      </c>
      <c r="M56" s="108">
        <v>1.18</v>
      </c>
      <c r="N56" s="117">
        <v>-0.35</v>
      </c>
    </row>
    <row r="57" spans="2:14" ht="15" customHeight="1">
      <c r="B57" s="116" t="s">
        <v>1154</v>
      </c>
      <c r="C57" s="110">
        <v>3.3</v>
      </c>
      <c r="D57" s="108">
        <v>-0.3</v>
      </c>
      <c r="E57" s="108">
        <v>0.08</v>
      </c>
      <c r="F57" s="108">
        <v>-0.28999999999999998</v>
      </c>
      <c r="G57" s="108">
        <v>-1.04</v>
      </c>
      <c r="H57" s="108">
        <v>0.39</v>
      </c>
      <c r="I57" s="108">
        <v>0.1</v>
      </c>
      <c r="J57" s="108">
        <v>0.24</v>
      </c>
      <c r="K57" s="108">
        <v>0.82</v>
      </c>
      <c r="L57" s="108">
        <v>0.4</v>
      </c>
      <c r="M57" s="108">
        <v>0.5</v>
      </c>
      <c r="N57" s="117">
        <v>-0.22</v>
      </c>
    </row>
    <row r="58" spans="2:14" ht="15" customHeight="1">
      <c r="B58" s="116" t="s">
        <v>1153</v>
      </c>
      <c r="C58" s="110">
        <v>1.5</v>
      </c>
      <c r="D58" s="108">
        <v>0.43</v>
      </c>
      <c r="E58" s="108">
        <v>0.4</v>
      </c>
      <c r="F58" s="108">
        <v>-0.38</v>
      </c>
      <c r="G58" s="108">
        <v>-1.2</v>
      </c>
      <c r="H58" s="108">
        <v>0.01</v>
      </c>
      <c r="I58" s="108">
        <v>-0.05</v>
      </c>
      <c r="J58" s="108">
        <v>0.13</v>
      </c>
      <c r="K58" s="108">
        <v>0.56000000000000005</v>
      </c>
      <c r="L58" s="108">
        <v>0.15</v>
      </c>
      <c r="M58" s="108">
        <v>0.37</v>
      </c>
      <c r="N58" s="117">
        <v>-0.12</v>
      </c>
    </row>
    <row r="59" spans="2:14" ht="15" customHeight="1">
      <c r="B59" s="116" t="s">
        <v>1152</v>
      </c>
      <c r="C59" s="110">
        <v>2.5</v>
      </c>
      <c r="D59" s="108">
        <v>0.05</v>
      </c>
      <c r="E59" s="108">
        <v>0.14000000000000001</v>
      </c>
      <c r="F59" s="108">
        <v>-0.38</v>
      </c>
      <c r="G59" s="108">
        <v>-0.9</v>
      </c>
      <c r="H59" s="108">
        <v>-0.11</v>
      </c>
      <c r="I59" s="108">
        <v>-0.21</v>
      </c>
      <c r="J59" s="108">
        <v>0.49</v>
      </c>
      <c r="K59" s="108">
        <v>0.91</v>
      </c>
      <c r="L59" s="108">
        <v>0.39</v>
      </c>
      <c r="M59" s="108">
        <v>1.26</v>
      </c>
      <c r="N59" s="117">
        <v>-0.56999999999999995</v>
      </c>
    </row>
    <row r="60" spans="2:14" ht="15" customHeight="1">
      <c r="B60" s="116" t="s">
        <v>1151</v>
      </c>
      <c r="C60" s="110">
        <v>5.3</v>
      </c>
      <c r="D60" s="108">
        <v>0.67</v>
      </c>
      <c r="E60" s="108">
        <v>3.83</v>
      </c>
      <c r="F60" s="108">
        <v>-0.59</v>
      </c>
      <c r="G60" s="108">
        <v>-1.0900000000000001</v>
      </c>
      <c r="H60" s="108">
        <v>-0.01</v>
      </c>
      <c r="I60" s="108">
        <v>-0.56999999999999995</v>
      </c>
      <c r="J60" s="108">
        <v>0.19</v>
      </c>
      <c r="K60" s="108">
        <v>0.28999999999999998</v>
      </c>
      <c r="L60" s="108">
        <v>1.28</v>
      </c>
      <c r="M60" s="108">
        <v>0.19</v>
      </c>
      <c r="N60" s="117">
        <v>-0.14000000000000001</v>
      </c>
    </row>
    <row r="61" spans="2:14" ht="15" customHeight="1">
      <c r="B61" s="122" t="s">
        <v>1150</v>
      </c>
      <c r="C61" s="111">
        <v>3.9</v>
      </c>
      <c r="D61" s="112">
        <v>0.15</v>
      </c>
      <c r="E61" s="112">
        <v>0.13</v>
      </c>
      <c r="F61" s="112">
        <v>-0.26</v>
      </c>
      <c r="G61" s="112">
        <v>-0.71</v>
      </c>
      <c r="H61" s="112">
        <v>-0.01</v>
      </c>
      <c r="I61" s="112">
        <v>-0.1</v>
      </c>
      <c r="J61" s="112">
        <v>0.31</v>
      </c>
      <c r="K61" s="112">
        <v>0.42</v>
      </c>
      <c r="L61" s="112">
        <v>0.34</v>
      </c>
      <c r="M61" s="112">
        <v>1.46</v>
      </c>
      <c r="N61" s="113">
        <v>-0.17</v>
      </c>
    </row>
    <row r="62" spans="2:14" ht="15" customHeight="1">
      <c r="B62" s="116" t="s">
        <v>1149</v>
      </c>
      <c r="C62" s="110">
        <v>8.6999999999999993</v>
      </c>
      <c r="D62" s="108">
        <v>0.14000000000000001</v>
      </c>
      <c r="E62" s="108">
        <v>6.39</v>
      </c>
      <c r="F62" s="108">
        <v>-0.2</v>
      </c>
      <c r="G62" s="108">
        <v>-0.56999999999999995</v>
      </c>
      <c r="H62" s="108">
        <v>0.04</v>
      </c>
      <c r="I62" s="108">
        <v>-0.14000000000000001</v>
      </c>
      <c r="J62" s="108">
        <v>0</v>
      </c>
      <c r="K62" s="108">
        <v>0.6</v>
      </c>
      <c r="L62" s="108">
        <v>1.33</v>
      </c>
      <c r="M62" s="108">
        <v>0.38</v>
      </c>
      <c r="N62" s="117">
        <v>-0.02</v>
      </c>
    </row>
    <row r="63" spans="2:14" ht="15" customHeight="1">
      <c r="B63" s="116" t="s">
        <v>1148</v>
      </c>
      <c r="C63" s="110">
        <v>3.8</v>
      </c>
      <c r="D63" s="108">
        <v>0.15</v>
      </c>
      <c r="E63" s="108">
        <v>0.06</v>
      </c>
      <c r="F63" s="108">
        <v>-0.28999999999999998</v>
      </c>
      <c r="G63" s="108">
        <v>-0.69</v>
      </c>
      <c r="H63" s="108">
        <v>-0.17</v>
      </c>
      <c r="I63" s="108">
        <v>-0.15</v>
      </c>
      <c r="J63" s="108">
        <v>0.32</v>
      </c>
      <c r="K63" s="108">
        <v>0.36</v>
      </c>
      <c r="L63" s="108">
        <v>0.31</v>
      </c>
      <c r="M63" s="108">
        <v>1.79</v>
      </c>
      <c r="N63" s="117">
        <v>-0.18</v>
      </c>
    </row>
    <row r="64" spans="2:14" ht="15" customHeight="1">
      <c r="B64" s="116" t="s">
        <v>1147</v>
      </c>
      <c r="C64" s="110">
        <v>3.3</v>
      </c>
      <c r="D64" s="108">
        <v>7.0000000000000007E-2</v>
      </c>
      <c r="E64" s="108">
        <v>0.01</v>
      </c>
      <c r="F64" s="108">
        <v>-0.34</v>
      </c>
      <c r="G64" s="108">
        <v>-1.1200000000000001</v>
      </c>
      <c r="H64" s="108">
        <v>-0.01</v>
      </c>
      <c r="I64" s="108">
        <v>0.05</v>
      </c>
      <c r="J64" s="108">
        <v>-0.17</v>
      </c>
      <c r="K64" s="108">
        <v>0.83</v>
      </c>
      <c r="L64" s="108">
        <v>0.72</v>
      </c>
      <c r="M64" s="108">
        <v>0.51</v>
      </c>
      <c r="N64" s="117">
        <v>-0.32</v>
      </c>
    </row>
    <row r="65" spans="2:14" ht="15" customHeight="1">
      <c r="B65" s="116" t="s">
        <v>992</v>
      </c>
      <c r="C65" s="110">
        <v>3.6</v>
      </c>
      <c r="D65" s="108">
        <v>-0.03</v>
      </c>
      <c r="E65" s="108">
        <v>0.26</v>
      </c>
      <c r="F65" s="108">
        <v>-0.19</v>
      </c>
      <c r="G65" s="108">
        <v>-0.91</v>
      </c>
      <c r="H65" s="108">
        <v>0.26</v>
      </c>
      <c r="I65" s="108">
        <v>0.03</v>
      </c>
      <c r="J65" s="108">
        <v>7.0000000000000007E-2</v>
      </c>
      <c r="K65" s="108">
        <v>0.49</v>
      </c>
      <c r="L65" s="108">
        <v>0.73</v>
      </c>
      <c r="M65" s="108">
        <v>0.25</v>
      </c>
      <c r="N65" s="117">
        <v>0.12</v>
      </c>
    </row>
    <row r="66" spans="2:14" ht="15" customHeight="1">
      <c r="B66" s="116" t="s">
        <v>1146</v>
      </c>
      <c r="C66" s="110">
        <v>4.0999999999999996</v>
      </c>
      <c r="D66" s="108">
        <v>0.25</v>
      </c>
      <c r="E66" s="108">
        <v>0.02</v>
      </c>
      <c r="F66" s="108">
        <v>-0.28999999999999998</v>
      </c>
      <c r="G66" s="108">
        <v>-0.71</v>
      </c>
      <c r="H66" s="108">
        <v>0.01</v>
      </c>
      <c r="I66" s="108">
        <v>0.05</v>
      </c>
      <c r="J66" s="108">
        <v>0.39</v>
      </c>
      <c r="K66" s="108">
        <v>0.65</v>
      </c>
      <c r="L66" s="108">
        <v>0.22</v>
      </c>
      <c r="M66" s="108">
        <v>0.56999999999999995</v>
      </c>
      <c r="N66" s="117">
        <v>-0.27</v>
      </c>
    </row>
    <row r="67" spans="2:14" ht="15" customHeight="1">
      <c r="B67" s="118" t="s">
        <v>1145</v>
      </c>
      <c r="C67" s="119">
        <v>3.5</v>
      </c>
      <c r="D67" s="120">
        <v>0.23</v>
      </c>
      <c r="E67" s="120">
        <v>0</v>
      </c>
      <c r="F67" s="120">
        <v>-0.13</v>
      </c>
      <c r="G67" s="120">
        <v>-0.72</v>
      </c>
      <c r="H67" s="120">
        <v>0.7</v>
      </c>
      <c r="I67" s="120">
        <v>0.04</v>
      </c>
      <c r="J67" s="120">
        <v>0.4</v>
      </c>
      <c r="K67" s="120">
        <v>0.51</v>
      </c>
      <c r="L67" s="120">
        <v>0.26</v>
      </c>
      <c r="M67" s="120">
        <v>0.72</v>
      </c>
      <c r="N67" s="121">
        <v>-0.15</v>
      </c>
    </row>
    <row r="68" spans="2:14" ht="15" customHeight="1">
      <c r="B68" s="104"/>
      <c r="C68" s="105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</row>
    <row r="69" spans="2:14" ht="16.5" customHeight="1">
      <c r="B69" s="151" t="s">
        <v>1144</v>
      </c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</sheetData>
  <mergeCells count="16">
    <mergeCell ref="N7:N8"/>
    <mergeCell ref="B69:N69"/>
    <mergeCell ref="B4:N4"/>
    <mergeCell ref="B5:B8"/>
    <mergeCell ref="C5:N5"/>
    <mergeCell ref="C6:C8"/>
    <mergeCell ref="D6:N6"/>
    <mergeCell ref="D7:D8"/>
    <mergeCell ref="E7:E8"/>
    <mergeCell ref="F7:F8"/>
    <mergeCell ref="G7:G8"/>
    <mergeCell ref="H7:I7"/>
    <mergeCell ref="J7:J8"/>
    <mergeCell ref="K7:K8"/>
    <mergeCell ref="L7:L8"/>
    <mergeCell ref="M7:M8"/>
  </mergeCells>
  <pageMargins left="0.7" right="0.7" top="0.75" bottom="0.75" header="0.3" footer="0.3"/>
  <pageSetup scale="49" orientation="portrait" horizontalDpi="300" verticalDpi="300" r:id="rId1"/>
  <headerFooter alignWithMargins="0">
    <oddHeader>&amp;R&amp;"Arial Narrow,Regular"&amp;11FRIDAY, December 23, 2022</oddHeader>
  </headerFooter>
  <customProperties>
    <customPr name="SourceTable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34B-8E7C-46B4-8642-5F64B0417660}">
  <dimension ref="B2:H106"/>
  <sheetViews>
    <sheetView zoomScale="115" zoomScaleNormal="115" workbookViewId="0"/>
  </sheetViews>
  <sheetFormatPr defaultRowHeight="14.4"/>
  <cols>
    <col min="1" max="1" width="4.33203125" style="125" customWidth="1"/>
    <col min="2" max="2" width="11.21875" style="125" customWidth="1"/>
    <col min="3" max="16384" width="8.88671875" style="125"/>
  </cols>
  <sheetData>
    <row r="2" spans="2:8">
      <c r="B2" s="17" t="s">
        <v>1214</v>
      </c>
    </row>
    <row r="3" spans="2:8">
      <c r="B3" s="17" t="s">
        <v>886</v>
      </c>
    </row>
    <row r="4" spans="2:8">
      <c r="B4" s="17" t="s">
        <v>1218</v>
      </c>
    </row>
    <row r="5" spans="2:8">
      <c r="B5" s="17"/>
    </row>
    <row r="7" spans="2:8" ht="28.2" thickBot="1">
      <c r="B7" s="90" t="s">
        <v>910</v>
      </c>
      <c r="C7" s="90" t="s">
        <v>1211</v>
      </c>
      <c r="D7" s="90" t="s">
        <v>1215</v>
      </c>
      <c r="E7" s="90" t="s">
        <v>1212</v>
      </c>
      <c r="F7" s="90" t="s">
        <v>1216</v>
      </c>
      <c r="G7" s="90" t="s">
        <v>1213</v>
      </c>
      <c r="H7" s="90" t="s">
        <v>1217</v>
      </c>
    </row>
    <row r="8" spans="2:8" ht="15" thickTop="1">
      <c r="B8" s="126">
        <v>41974</v>
      </c>
      <c r="C8" s="125">
        <v>62.36</v>
      </c>
      <c r="D8" s="125">
        <v>0</v>
      </c>
      <c r="E8" s="125">
        <v>31.82</v>
      </c>
      <c r="F8" s="125">
        <v>0</v>
      </c>
      <c r="G8" s="125">
        <v>6.5</v>
      </c>
      <c r="H8" s="125">
        <v>0</v>
      </c>
    </row>
    <row r="9" spans="2:8">
      <c r="B9" s="126">
        <v>42005</v>
      </c>
      <c r="C9" s="125">
        <v>62.760000000000005</v>
      </c>
      <c r="D9" s="127">
        <v>6.414368184733954E-3</v>
      </c>
      <c r="E9" s="125">
        <v>31.06</v>
      </c>
      <c r="F9" s="127">
        <v>-2.3884349465744914E-2</v>
      </c>
      <c r="G9" s="125">
        <v>6.55</v>
      </c>
      <c r="H9" s="127">
        <v>7.692307692307665E-3</v>
      </c>
    </row>
    <row r="10" spans="2:8">
      <c r="B10" s="126">
        <v>42036</v>
      </c>
      <c r="C10" s="125">
        <v>63.239999999999995</v>
      </c>
      <c r="D10" s="127">
        <v>7.6481835564052858E-3</v>
      </c>
      <c r="E10" s="125">
        <v>30.81</v>
      </c>
      <c r="F10" s="127">
        <v>-8.0489375402447161E-3</v>
      </c>
      <c r="G10" s="125">
        <v>6.57</v>
      </c>
      <c r="H10" s="127">
        <v>3.0534351145039551E-3</v>
      </c>
    </row>
    <row r="11" spans="2:8">
      <c r="B11" s="126">
        <v>42064</v>
      </c>
      <c r="C11" s="125">
        <v>62.519999999999996</v>
      </c>
      <c r="D11" s="127">
        <v>-1.1385199240986688E-2</v>
      </c>
      <c r="E11" s="125">
        <v>31.58</v>
      </c>
      <c r="F11" s="127">
        <v>2.4991885751379339E-2</v>
      </c>
      <c r="G11" s="125">
        <v>6.17</v>
      </c>
      <c r="H11" s="127">
        <v>-6.0882800608828003E-2</v>
      </c>
    </row>
    <row r="12" spans="2:8">
      <c r="B12" s="126">
        <v>42095</v>
      </c>
      <c r="C12" s="125">
        <v>63.42</v>
      </c>
      <c r="D12" s="127">
        <v>1.4395393474088358E-2</v>
      </c>
      <c r="E12" s="125">
        <v>31.56</v>
      </c>
      <c r="F12" s="127">
        <v>-6.3331222292584144E-4</v>
      </c>
      <c r="G12" s="125">
        <v>5.73</v>
      </c>
      <c r="H12" s="127">
        <v>-7.1312803889789222E-2</v>
      </c>
    </row>
    <row r="13" spans="2:8">
      <c r="B13" s="126">
        <v>42125</v>
      </c>
      <c r="C13" s="125">
        <v>61.980000000000004</v>
      </c>
      <c r="D13" s="127">
        <v>-2.2705771050141821E-2</v>
      </c>
      <c r="E13" s="125">
        <v>32.82</v>
      </c>
      <c r="F13" s="127">
        <v>3.9923954372623527E-2</v>
      </c>
      <c r="G13" s="125">
        <v>5.6899999999999995</v>
      </c>
      <c r="H13" s="127">
        <v>-6.9808027923212723E-3</v>
      </c>
    </row>
    <row r="14" spans="2:8">
      <c r="B14" s="126">
        <v>42156</v>
      </c>
      <c r="C14" s="125">
        <v>60.22</v>
      </c>
      <c r="D14" s="127">
        <v>-2.8396256857050717E-2</v>
      </c>
      <c r="E14" s="125">
        <v>34.21</v>
      </c>
      <c r="F14" s="127">
        <v>4.2352224253503934E-2</v>
      </c>
      <c r="G14" s="125">
        <v>5.68</v>
      </c>
      <c r="H14" s="127">
        <v>-1.7574692442882123E-3</v>
      </c>
    </row>
    <row r="15" spans="2:8">
      <c r="B15" s="126">
        <v>42186</v>
      </c>
      <c r="C15" s="125">
        <v>57</v>
      </c>
      <c r="D15" s="127">
        <v>-5.3470607771504475E-2</v>
      </c>
      <c r="E15" s="125">
        <v>37.15</v>
      </c>
      <c r="F15" s="127">
        <v>8.5939783688979698E-2</v>
      </c>
      <c r="G15" s="125">
        <v>5.85</v>
      </c>
      <c r="H15" s="127">
        <v>2.9929577464788748E-2</v>
      </c>
    </row>
    <row r="16" spans="2:8">
      <c r="B16" s="126">
        <v>42217</v>
      </c>
      <c r="C16" s="125">
        <v>55.44</v>
      </c>
      <c r="D16" s="127">
        <v>-2.7368421052631597E-2</v>
      </c>
      <c r="E16" s="125">
        <v>39.18</v>
      </c>
      <c r="F16" s="127">
        <v>5.4643337819650029E-2</v>
      </c>
      <c r="G16" s="125">
        <v>5.6</v>
      </c>
      <c r="H16" s="127">
        <v>-4.2735042735042694E-2</v>
      </c>
    </row>
    <row r="17" spans="2:8">
      <c r="B17" s="126">
        <v>42248</v>
      </c>
      <c r="C17" s="125">
        <v>56.819999999999993</v>
      </c>
      <c r="D17" s="127">
        <v>2.4891774891774743E-2</v>
      </c>
      <c r="E17" s="125">
        <v>38.78</v>
      </c>
      <c r="F17" s="127">
        <v>-1.0209290454313402E-2</v>
      </c>
      <c r="G17" s="125">
        <v>5.31</v>
      </c>
      <c r="H17" s="127">
        <v>-5.1785714285714324E-2</v>
      </c>
    </row>
    <row r="18" spans="2:8">
      <c r="B18" s="126">
        <v>42278</v>
      </c>
      <c r="C18" s="125">
        <v>56.72</v>
      </c>
      <c r="D18" s="127">
        <v>-1.7599436818021008E-3</v>
      </c>
      <c r="E18" s="125">
        <v>39.01</v>
      </c>
      <c r="F18" s="127">
        <v>5.9308922124805541E-3</v>
      </c>
      <c r="G18" s="125">
        <v>5.14</v>
      </c>
      <c r="H18" s="127">
        <v>-3.2015065913370999E-2</v>
      </c>
    </row>
    <row r="19" spans="2:8">
      <c r="B19" s="126">
        <v>42309</v>
      </c>
      <c r="C19" s="125">
        <v>57.42</v>
      </c>
      <c r="D19" s="127">
        <v>1.2341325811001447E-2</v>
      </c>
      <c r="E19" s="125">
        <v>37.619999999999997</v>
      </c>
      <c r="F19" s="127">
        <v>-3.5631889259164384E-2</v>
      </c>
      <c r="G19" s="125">
        <v>5.17</v>
      </c>
      <c r="H19" s="127">
        <v>5.8365758754863606E-3</v>
      </c>
    </row>
    <row r="20" spans="2:8">
      <c r="B20" s="126">
        <v>42339</v>
      </c>
      <c r="C20" s="125">
        <v>56.5</v>
      </c>
      <c r="D20" s="127">
        <v>-1.6022291884360884E-2</v>
      </c>
      <c r="E20" s="125">
        <v>38.619999999999997</v>
      </c>
      <c r="F20" s="127">
        <v>2.6581605528974039E-2</v>
      </c>
      <c r="G20" s="125">
        <v>5.13</v>
      </c>
      <c r="H20" s="127">
        <v>-7.7369439071567347E-3</v>
      </c>
    </row>
    <row r="21" spans="2:8">
      <c r="B21" s="126">
        <v>42370</v>
      </c>
      <c r="C21" s="125">
        <v>56.72</v>
      </c>
      <c r="D21" s="127">
        <v>3.8938053097345993E-3</v>
      </c>
      <c r="E21" s="125">
        <v>38.880000000000003</v>
      </c>
      <c r="F21" s="127">
        <v>6.7322630761263991E-3</v>
      </c>
      <c r="G21" s="125">
        <v>5.26</v>
      </c>
      <c r="H21" s="127">
        <v>2.5341130604288553E-2</v>
      </c>
    </row>
    <row r="22" spans="2:8">
      <c r="B22" s="126">
        <v>42401</v>
      </c>
      <c r="C22" s="125">
        <v>56.64</v>
      </c>
      <c r="D22" s="127">
        <v>-1.4104372355430161E-3</v>
      </c>
      <c r="E22" s="125">
        <v>38.96</v>
      </c>
      <c r="F22" s="127">
        <v>2.057613168724215E-3</v>
      </c>
      <c r="G22" s="125">
        <v>5.22</v>
      </c>
      <c r="H22" s="127">
        <v>-7.6045627376425395E-3</v>
      </c>
    </row>
    <row r="23" spans="2:8">
      <c r="B23" s="126">
        <v>42430</v>
      </c>
      <c r="C23" s="125">
        <v>54.379999999999995</v>
      </c>
      <c r="D23" s="127">
        <v>-3.9901129943502922E-2</v>
      </c>
      <c r="E23" s="125">
        <v>40.6</v>
      </c>
      <c r="F23" s="127">
        <v>4.2094455852156099E-2</v>
      </c>
      <c r="G23" s="125">
        <v>5.2</v>
      </c>
      <c r="H23" s="127">
        <v>-3.8314176245209941E-3</v>
      </c>
    </row>
    <row r="24" spans="2:8">
      <c r="B24" s="126">
        <v>42461</v>
      </c>
      <c r="C24" s="125">
        <v>54.08</v>
      </c>
      <c r="D24" s="127">
        <v>-5.5167340934166864E-3</v>
      </c>
      <c r="E24" s="125">
        <v>41.32</v>
      </c>
      <c r="F24" s="127">
        <v>1.7733990147783318E-2</v>
      </c>
      <c r="G24" s="125">
        <v>5.14</v>
      </c>
      <c r="H24" s="127">
        <v>-1.1538461538461608E-2</v>
      </c>
    </row>
    <row r="25" spans="2:8">
      <c r="B25" s="126">
        <v>42491</v>
      </c>
      <c r="C25" s="125">
        <v>51.92</v>
      </c>
      <c r="D25" s="127">
        <v>-3.994082840236679E-2</v>
      </c>
      <c r="E25" s="125">
        <v>43.5</v>
      </c>
      <c r="F25" s="127">
        <v>5.2758954501452182E-2</v>
      </c>
      <c r="G25" s="125">
        <v>5.04</v>
      </c>
      <c r="H25" s="127">
        <v>-1.9455252918287869E-2</v>
      </c>
    </row>
    <row r="26" spans="2:8">
      <c r="B26" s="126">
        <v>42522</v>
      </c>
      <c r="C26" s="125">
        <v>53.44</v>
      </c>
      <c r="D26" s="127">
        <v>2.9275808936825909E-2</v>
      </c>
      <c r="E26" s="125">
        <v>41.61</v>
      </c>
      <c r="F26" s="127">
        <v>-4.3448275862069008E-2</v>
      </c>
      <c r="G26" s="125">
        <v>5.16</v>
      </c>
      <c r="H26" s="127">
        <v>2.3809523809523725E-2</v>
      </c>
    </row>
    <row r="27" spans="2:8">
      <c r="B27" s="126">
        <v>42552</v>
      </c>
      <c r="C27" s="125">
        <v>50.2</v>
      </c>
      <c r="D27" s="127">
        <v>-6.0628742514969969E-2</v>
      </c>
      <c r="E27" s="125">
        <v>44.75</v>
      </c>
      <c r="F27" s="127">
        <v>7.546262917567903E-2</v>
      </c>
      <c r="G27" s="125">
        <v>5.15</v>
      </c>
      <c r="H27" s="127">
        <v>-1.9379844961240345E-3</v>
      </c>
    </row>
    <row r="28" spans="2:8">
      <c r="B28" s="126">
        <v>42583</v>
      </c>
      <c r="C28" s="125">
        <v>51.22</v>
      </c>
      <c r="D28" s="127">
        <v>2.0318725099601531E-2</v>
      </c>
      <c r="E28" s="125">
        <v>44.41</v>
      </c>
      <c r="F28" s="127">
        <v>-7.5977653631286168E-3</v>
      </c>
      <c r="G28" s="125">
        <v>4.9800000000000004</v>
      </c>
      <c r="H28" s="127">
        <v>-3.3009708737864019E-2</v>
      </c>
    </row>
    <row r="29" spans="2:8">
      <c r="B29" s="126">
        <v>42614</v>
      </c>
      <c r="C29" s="125">
        <v>50.56</v>
      </c>
      <c r="D29" s="127">
        <v>-1.2885591565794496E-2</v>
      </c>
      <c r="E29" s="125">
        <v>44.91</v>
      </c>
      <c r="F29" s="127">
        <v>1.1258725512272028E-2</v>
      </c>
      <c r="G29" s="125">
        <v>4.8100000000000005</v>
      </c>
      <c r="H29" s="127">
        <v>-3.4136546184738936E-2</v>
      </c>
    </row>
    <row r="30" spans="2:8">
      <c r="B30" s="126">
        <v>42644</v>
      </c>
      <c r="C30" s="125">
        <v>49.480000000000004</v>
      </c>
      <c r="D30" s="127">
        <v>-2.1360759493670889E-2</v>
      </c>
      <c r="E30" s="125">
        <v>46.53</v>
      </c>
      <c r="F30" s="127">
        <v>3.607214428857719E-2</v>
      </c>
      <c r="G30" s="125">
        <v>4.7300000000000004</v>
      </c>
      <c r="H30" s="127">
        <v>-1.6632016632016633E-2</v>
      </c>
    </row>
    <row r="31" spans="2:8">
      <c r="B31" s="126">
        <v>42675</v>
      </c>
      <c r="C31" s="125">
        <v>47.86</v>
      </c>
      <c r="D31" s="127">
        <v>-3.2740501212611295E-2</v>
      </c>
      <c r="E31" s="125">
        <v>48.25</v>
      </c>
      <c r="F31" s="127">
        <v>3.6965398667526239E-2</v>
      </c>
      <c r="G31" s="125">
        <v>4.82</v>
      </c>
      <c r="H31" s="127">
        <v>1.9027484143763207E-2</v>
      </c>
    </row>
    <row r="32" spans="2:8">
      <c r="B32" s="126">
        <v>42705</v>
      </c>
      <c r="C32" s="125">
        <v>45.58</v>
      </c>
      <c r="D32" s="127">
        <v>-4.7638946928541648E-2</v>
      </c>
      <c r="E32" s="125">
        <v>50.31</v>
      </c>
      <c r="F32" s="127">
        <v>4.2694300518134831E-2</v>
      </c>
      <c r="G32" s="125">
        <v>4.9000000000000004</v>
      </c>
      <c r="H32" s="127">
        <v>1.6597510373443924E-2</v>
      </c>
    </row>
    <row r="33" spans="2:8">
      <c r="B33" s="126">
        <v>42736</v>
      </c>
      <c r="C33" s="125">
        <v>45.540000000000006</v>
      </c>
      <c r="D33" s="127">
        <v>-8.7757788503717293E-4</v>
      </c>
      <c r="E33" s="125">
        <v>49.6</v>
      </c>
      <c r="F33" s="127">
        <v>-1.4112502484595502E-2</v>
      </c>
      <c r="G33" s="125">
        <v>5.13</v>
      </c>
      <c r="H33" s="127">
        <v>4.6938775510203978E-2</v>
      </c>
    </row>
    <row r="34" spans="2:8">
      <c r="B34" s="126">
        <v>42767</v>
      </c>
      <c r="C34" s="125">
        <v>45.459999999999994</v>
      </c>
      <c r="D34" s="127">
        <v>-1.7566974088716325E-3</v>
      </c>
      <c r="E34" s="125">
        <v>49.73</v>
      </c>
      <c r="F34" s="127">
        <v>2.6209677419353206E-3</v>
      </c>
      <c r="G34" s="125">
        <v>5.04</v>
      </c>
      <c r="H34" s="127">
        <v>-1.7543859649122751E-2</v>
      </c>
    </row>
    <row r="35" spans="2:8">
      <c r="B35" s="126">
        <v>42795</v>
      </c>
      <c r="C35" s="125">
        <v>44.72</v>
      </c>
      <c r="D35" s="127">
        <v>-1.6278046634403798E-2</v>
      </c>
      <c r="E35" s="125">
        <v>50.75</v>
      </c>
      <c r="F35" s="127">
        <v>2.0510758093706061E-2</v>
      </c>
      <c r="G35" s="125">
        <v>4.88</v>
      </c>
      <c r="H35" s="127">
        <v>-3.1746031746031744E-2</v>
      </c>
    </row>
    <row r="36" spans="2:8">
      <c r="B36" s="126">
        <v>42826</v>
      </c>
      <c r="C36" s="125">
        <v>43.459999999999994</v>
      </c>
      <c r="D36" s="127">
        <v>-2.8175313059034091E-2</v>
      </c>
      <c r="E36" s="125">
        <v>51.95</v>
      </c>
      <c r="F36" s="127">
        <v>2.3645320197044351E-2</v>
      </c>
      <c r="G36" s="125">
        <v>4.82</v>
      </c>
      <c r="H36" s="127">
        <v>-1.2295081967213073E-2</v>
      </c>
    </row>
    <row r="37" spans="2:8">
      <c r="B37" s="126">
        <v>42856</v>
      </c>
      <c r="C37" s="125">
        <v>44.180000000000007</v>
      </c>
      <c r="D37" s="127">
        <v>1.6566958122411712E-2</v>
      </c>
      <c r="E37" s="125">
        <v>51.7</v>
      </c>
      <c r="F37" s="127">
        <v>-4.8123195380173067E-3</v>
      </c>
      <c r="G37" s="125">
        <v>4.71</v>
      </c>
      <c r="H37" s="127">
        <v>-2.2821576763485507E-2</v>
      </c>
    </row>
    <row r="38" spans="2:8">
      <c r="B38" s="126">
        <v>42887</v>
      </c>
      <c r="C38" s="125">
        <v>42.379999999999995</v>
      </c>
      <c r="D38" s="127">
        <v>-4.0742417383431651E-2</v>
      </c>
      <c r="E38" s="125">
        <v>53.03</v>
      </c>
      <c r="F38" s="127">
        <v>2.5725338491295879E-2</v>
      </c>
      <c r="G38" s="125">
        <v>4.78</v>
      </c>
      <c r="H38" s="127">
        <v>1.4861995753715496E-2</v>
      </c>
    </row>
    <row r="39" spans="2:8">
      <c r="B39" s="126">
        <v>42917</v>
      </c>
      <c r="C39" s="125">
        <v>41.44</v>
      </c>
      <c r="D39" s="127">
        <v>-2.2180273714015986E-2</v>
      </c>
      <c r="E39" s="125">
        <v>53.99</v>
      </c>
      <c r="F39" s="127">
        <v>1.8102960588346262E-2</v>
      </c>
      <c r="G39" s="125">
        <v>4.79</v>
      </c>
      <c r="H39" s="127">
        <v>2.0920502092049986E-3</v>
      </c>
    </row>
    <row r="40" spans="2:8">
      <c r="B40" s="126">
        <v>42948</v>
      </c>
      <c r="C40" s="125">
        <v>43.5</v>
      </c>
      <c r="D40" s="127">
        <v>4.971042471042475E-2</v>
      </c>
      <c r="E40" s="125">
        <v>52.64</v>
      </c>
      <c r="F40" s="127">
        <v>-2.5004630487127311E-2</v>
      </c>
      <c r="G40" s="125">
        <v>4.62</v>
      </c>
      <c r="H40" s="127">
        <v>-3.5490605427974886E-2</v>
      </c>
    </row>
    <row r="41" spans="2:8">
      <c r="B41" s="126">
        <v>42979</v>
      </c>
      <c r="C41" s="125">
        <v>43.58</v>
      </c>
      <c r="D41" s="127">
        <v>1.8390804597701038E-3</v>
      </c>
      <c r="E41" s="125">
        <v>52.29</v>
      </c>
      <c r="F41" s="127">
        <v>-6.6489361702127825E-3</v>
      </c>
      <c r="G41" s="125">
        <v>4.42</v>
      </c>
      <c r="H41" s="127">
        <v>-4.3290043290043378E-2</v>
      </c>
    </row>
    <row r="42" spans="2:8">
      <c r="B42" s="126">
        <v>43009</v>
      </c>
      <c r="C42" s="125">
        <v>45.56</v>
      </c>
      <c r="D42" s="127">
        <v>4.5433685176686556E-2</v>
      </c>
      <c r="E42" s="125">
        <v>50.87</v>
      </c>
      <c r="F42" s="127">
        <v>-2.7156244023713971E-2</v>
      </c>
      <c r="G42" s="125">
        <v>4.3499999999999996</v>
      </c>
      <c r="H42" s="127">
        <v>-1.5837104072398245E-2</v>
      </c>
    </row>
    <row r="43" spans="2:8">
      <c r="B43" s="126">
        <v>43040</v>
      </c>
      <c r="C43" s="125">
        <v>46.36</v>
      </c>
      <c r="D43" s="127">
        <v>1.7559262510974394E-2</v>
      </c>
      <c r="E43" s="125">
        <v>50.02</v>
      </c>
      <c r="F43" s="127">
        <v>-1.6709258895223011E-2</v>
      </c>
      <c r="G43" s="125">
        <v>4.3</v>
      </c>
      <c r="H43" s="127">
        <v>-1.1494252873563204E-2</v>
      </c>
    </row>
    <row r="44" spans="2:8">
      <c r="B44" s="126">
        <v>43070</v>
      </c>
      <c r="C44" s="125">
        <v>43.519999999999996</v>
      </c>
      <c r="D44" s="127">
        <v>-6.1259706643658429E-2</v>
      </c>
      <c r="E44" s="125">
        <v>52.48</v>
      </c>
      <c r="F44" s="127">
        <v>4.9180327868852292E-2</v>
      </c>
      <c r="G44" s="125">
        <v>4.26</v>
      </c>
      <c r="H44" s="127">
        <v>-9.302325581395321E-3</v>
      </c>
    </row>
    <row r="45" spans="2:8">
      <c r="B45" s="126">
        <v>43101</v>
      </c>
      <c r="C45" s="125">
        <v>44.739999999999995</v>
      </c>
      <c r="D45" s="127">
        <v>2.8033088235294157E-2</v>
      </c>
      <c r="E45" s="125">
        <v>51.92</v>
      </c>
      <c r="F45" s="127">
        <v>-1.0670731707317027E-2</v>
      </c>
      <c r="G45" s="125">
        <v>4.21</v>
      </c>
      <c r="H45" s="127">
        <v>-1.1737089201877882E-2</v>
      </c>
    </row>
    <row r="46" spans="2:8">
      <c r="B46" s="126">
        <v>43132</v>
      </c>
      <c r="C46" s="125">
        <v>44.239999999999995</v>
      </c>
      <c r="D46" s="127">
        <v>-1.1175681716584673E-2</v>
      </c>
      <c r="E46" s="125">
        <v>51.82</v>
      </c>
      <c r="F46" s="127">
        <v>-1.9260400616333273E-3</v>
      </c>
      <c r="G46" s="125">
        <v>4.0599999999999996</v>
      </c>
      <c r="H46" s="127">
        <v>-3.5629453681710332E-2</v>
      </c>
    </row>
    <row r="47" spans="2:8">
      <c r="B47" s="126">
        <v>43160</v>
      </c>
      <c r="C47" s="125">
        <v>44.540000000000006</v>
      </c>
      <c r="D47" s="127">
        <v>6.7811934900545712E-3</v>
      </c>
      <c r="E47" s="125">
        <v>51.56</v>
      </c>
      <c r="F47" s="127">
        <v>-5.0173678116557374E-3</v>
      </c>
      <c r="G47" s="125">
        <v>4.18</v>
      </c>
      <c r="H47" s="127">
        <v>2.9556650246305383E-2</v>
      </c>
    </row>
    <row r="48" spans="2:8">
      <c r="B48" s="126">
        <v>43191</v>
      </c>
      <c r="C48" s="125">
        <v>45.319999999999993</v>
      </c>
      <c r="D48" s="127">
        <v>1.7512348450830384E-2</v>
      </c>
      <c r="E48" s="125">
        <v>51.2</v>
      </c>
      <c r="F48" s="127">
        <v>-6.9821567106284066E-3</v>
      </c>
      <c r="G48" s="125">
        <v>4.1399999999999997</v>
      </c>
      <c r="H48" s="127">
        <v>-9.5693779904306719E-3</v>
      </c>
    </row>
    <row r="49" spans="2:8">
      <c r="B49" s="126">
        <v>43221</v>
      </c>
      <c r="C49" s="125">
        <v>44.2</v>
      </c>
      <c r="D49" s="127">
        <v>-2.4713150926742977E-2</v>
      </c>
      <c r="E49" s="125">
        <v>52</v>
      </c>
      <c r="F49" s="127">
        <v>1.5625E-2</v>
      </c>
      <c r="G49" s="125">
        <v>3.89</v>
      </c>
      <c r="H49" s="127">
        <v>-6.0386473429951626E-2</v>
      </c>
    </row>
    <row r="50" spans="2:8">
      <c r="B50" s="126">
        <v>43252</v>
      </c>
      <c r="C50" s="125">
        <v>44.260000000000005</v>
      </c>
      <c r="D50" s="127">
        <v>1.3574660633484115E-3</v>
      </c>
      <c r="E50" s="125">
        <v>52.52</v>
      </c>
      <c r="F50" s="127">
        <v>1.0000000000000009E-2</v>
      </c>
      <c r="G50" s="125">
        <v>3.85</v>
      </c>
      <c r="H50" s="127">
        <v>-1.0282776349614386E-2</v>
      </c>
    </row>
    <row r="51" spans="2:8">
      <c r="B51" s="126">
        <v>43282</v>
      </c>
      <c r="C51" s="125">
        <v>43.22</v>
      </c>
      <c r="D51" s="127">
        <v>-2.3497514685946852E-2</v>
      </c>
      <c r="E51" s="125">
        <v>52.95</v>
      </c>
      <c r="F51" s="127">
        <v>8.1873571972581605E-3</v>
      </c>
      <c r="G51" s="125">
        <v>3.94</v>
      </c>
      <c r="H51" s="127">
        <v>2.3376623376623273E-2</v>
      </c>
    </row>
    <row r="52" spans="2:8">
      <c r="B52" s="126">
        <v>43313</v>
      </c>
      <c r="C52" s="125">
        <v>43.66</v>
      </c>
      <c r="D52" s="127">
        <v>1.0180472003701979E-2</v>
      </c>
      <c r="E52" s="125">
        <v>52.54</v>
      </c>
      <c r="F52" s="127">
        <v>-7.7431539187914344E-3</v>
      </c>
      <c r="G52" s="125">
        <v>4.13</v>
      </c>
      <c r="H52" s="127">
        <v>4.8223350253807196E-2</v>
      </c>
    </row>
    <row r="53" spans="2:8">
      <c r="B53" s="126">
        <v>43344</v>
      </c>
      <c r="C53" s="125">
        <v>44.239999999999995</v>
      </c>
      <c r="D53" s="127">
        <v>1.3284470911589574E-2</v>
      </c>
      <c r="E53" s="125">
        <v>51.7</v>
      </c>
      <c r="F53" s="127">
        <v>-1.5987818804720111E-2</v>
      </c>
      <c r="G53" s="125">
        <v>4.18</v>
      </c>
      <c r="H53" s="127">
        <v>1.2106537530266248E-2</v>
      </c>
    </row>
    <row r="54" spans="2:8">
      <c r="B54" s="126">
        <v>43374</v>
      </c>
      <c r="C54" s="125">
        <v>48.56</v>
      </c>
      <c r="D54" s="127">
        <v>9.7649186256781428E-2</v>
      </c>
      <c r="E54" s="125">
        <v>48.2</v>
      </c>
      <c r="F54" s="127">
        <v>-6.7698259187620846E-2</v>
      </c>
      <c r="G54" s="125">
        <v>4.03</v>
      </c>
      <c r="H54" s="127">
        <v>-3.5885167464114742E-2</v>
      </c>
    </row>
    <row r="55" spans="2:8">
      <c r="B55" s="126">
        <v>43405</v>
      </c>
      <c r="C55" s="125">
        <v>52.14</v>
      </c>
      <c r="D55" s="127">
        <v>7.3723228995057566E-2</v>
      </c>
      <c r="E55" s="125">
        <v>44.19</v>
      </c>
      <c r="F55" s="127">
        <v>-8.3195020746888115E-2</v>
      </c>
      <c r="G55" s="125">
        <v>3.74</v>
      </c>
      <c r="H55" s="127">
        <v>-7.1960297766749393E-2</v>
      </c>
    </row>
    <row r="56" spans="2:8">
      <c r="B56" s="126">
        <v>43435</v>
      </c>
      <c r="C56" s="125">
        <v>47.400000000000006</v>
      </c>
      <c r="D56" s="127">
        <v>-9.0909090909090828E-2</v>
      </c>
      <c r="E56" s="125">
        <v>49.06</v>
      </c>
      <c r="F56" s="127">
        <v>0.11020592894320003</v>
      </c>
      <c r="G56" s="125">
        <v>3.74</v>
      </c>
      <c r="H56" s="127">
        <v>0</v>
      </c>
    </row>
    <row r="57" spans="2:8">
      <c r="B57" s="126">
        <v>43466</v>
      </c>
      <c r="C57" s="125">
        <v>47.040000000000006</v>
      </c>
      <c r="D57" s="127">
        <v>-7.5949367088608E-3</v>
      </c>
      <c r="E57" s="125">
        <v>49.11</v>
      </c>
      <c r="F57" s="127">
        <v>1.0191602119853371E-3</v>
      </c>
      <c r="G57" s="125">
        <v>3.87</v>
      </c>
      <c r="H57" s="127">
        <v>3.475935828876997E-2</v>
      </c>
    </row>
    <row r="58" spans="2:8">
      <c r="B58" s="126">
        <v>43497</v>
      </c>
      <c r="C58" s="125">
        <v>48.42</v>
      </c>
      <c r="D58" s="127">
        <v>2.9336734693877542E-2</v>
      </c>
      <c r="E58" s="125">
        <v>47.96</v>
      </c>
      <c r="F58" s="127">
        <v>-2.3416819385053911E-2</v>
      </c>
      <c r="G58" s="125">
        <v>3.83</v>
      </c>
      <c r="H58" s="127">
        <v>-1.033591731266148E-2</v>
      </c>
    </row>
    <row r="59" spans="2:8">
      <c r="B59" s="126">
        <v>43525</v>
      </c>
      <c r="C59" s="125">
        <v>47.08</v>
      </c>
      <c r="D59" s="127">
        <v>-2.7674514663362348E-2</v>
      </c>
      <c r="E59" s="125">
        <v>48.98</v>
      </c>
      <c r="F59" s="127">
        <v>2.1267723102585512E-2</v>
      </c>
      <c r="G59" s="125">
        <v>3.98</v>
      </c>
      <c r="H59" s="127">
        <v>3.9164490861618884E-2</v>
      </c>
    </row>
    <row r="60" spans="2:8">
      <c r="B60" s="126">
        <v>43556</v>
      </c>
      <c r="C60" s="125">
        <v>48.58</v>
      </c>
      <c r="D60" s="127">
        <v>3.1860662701784115E-2</v>
      </c>
      <c r="E60" s="125">
        <v>48.32</v>
      </c>
      <c r="F60" s="127">
        <v>-1.3474887709268968E-2</v>
      </c>
      <c r="G60" s="125">
        <v>3.9</v>
      </c>
      <c r="H60" s="127">
        <v>-2.010050251256279E-2</v>
      </c>
    </row>
    <row r="61" spans="2:8">
      <c r="B61" s="126">
        <v>43586</v>
      </c>
      <c r="C61" s="125">
        <v>48.540000000000006</v>
      </c>
      <c r="D61" s="127">
        <v>-8.2338410868654233E-4</v>
      </c>
      <c r="E61" s="125">
        <v>47.9</v>
      </c>
      <c r="F61" s="127">
        <v>-8.6920529801325364E-3</v>
      </c>
      <c r="G61" s="125">
        <v>3.84</v>
      </c>
      <c r="H61" s="127">
        <v>-1.5384615384615441E-2</v>
      </c>
    </row>
    <row r="62" spans="2:8">
      <c r="B62" s="126">
        <v>43617</v>
      </c>
      <c r="C62" s="125">
        <v>46.06</v>
      </c>
      <c r="D62" s="127">
        <v>-5.109188298310674E-2</v>
      </c>
      <c r="E62" s="125">
        <v>50.71</v>
      </c>
      <c r="F62" s="127">
        <v>5.866388308977033E-2</v>
      </c>
      <c r="G62" s="125">
        <v>3.76</v>
      </c>
      <c r="H62" s="127">
        <v>-2.083333333333337E-2</v>
      </c>
    </row>
    <row r="63" spans="2:8">
      <c r="B63" s="126">
        <v>43647</v>
      </c>
      <c r="C63" s="125">
        <v>45.36</v>
      </c>
      <c r="D63" s="127">
        <v>-1.5197568389057836E-2</v>
      </c>
      <c r="E63" s="125">
        <v>51.11</v>
      </c>
      <c r="F63" s="127">
        <v>7.8879905344113599E-3</v>
      </c>
      <c r="G63" s="125">
        <v>3.71</v>
      </c>
      <c r="H63" s="127">
        <v>-1.3297872340425454E-2</v>
      </c>
    </row>
    <row r="64" spans="2:8">
      <c r="B64" s="126">
        <v>43678</v>
      </c>
      <c r="C64" s="125">
        <v>45.2</v>
      </c>
      <c r="D64" s="127">
        <v>-3.5273368606700828E-3</v>
      </c>
      <c r="E64" s="125">
        <v>51.65</v>
      </c>
      <c r="F64" s="127">
        <v>1.056544707493634E-2</v>
      </c>
      <c r="G64" s="125">
        <v>3.75</v>
      </c>
      <c r="H64" s="127">
        <v>1.0781671159029615E-2</v>
      </c>
    </row>
    <row r="65" spans="2:8">
      <c r="B65" s="126">
        <v>43709</v>
      </c>
      <c r="C65" s="125">
        <v>45.14</v>
      </c>
      <c r="D65" s="127">
        <v>-1.3274336283186638E-3</v>
      </c>
      <c r="E65" s="125">
        <v>51.78</v>
      </c>
      <c r="F65" s="127">
        <v>2.5169409486931471E-3</v>
      </c>
      <c r="G65" s="125">
        <v>3.65</v>
      </c>
      <c r="H65" s="127">
        <v>-2.6666666666666727E-2</v>
      </c>
    </row>
    <row r="66" spans="2:8">
      <c r="B66" s="126">
        <v>43739</v>
      </c>
      <c r="C66" s="125">
        <v>45.180000000000007</v>
      </c>
      <c r="D66" s="127">
        <v>8.8613203367304827E-4</v>
      </c>
      <c r="E66" s="125">
        <v>52.48</v>
      </c>
      <c r="F66" s="127">
        <v>1.351873310158358E-2</v>
      </c>
      <c r="G66" s="125">
        <v>2.93</v>
      </c>
      <c r="H66" s="127">
        <v>-0.19726027397260271</v>
      </c>
    </row>
    <row r="67" spans="2:8">
      <c r="B67" s="126">
        <v>43770</v>
      </c>
      <c r="C67" s="125">
        <v>45.34</v>
      </c>
      <c r="D67" s="127">
        <v>3.5413899955731853E-3</v>
      </c>
      <c r="E67" s="125">
        <v>52.03</v>
      </c>
      <c r="F67" s="127">
        <v>-8.5746951219511924E-3</v>
      </c>
      <c r="G67" s="125">
        <v>2.8</v>
      </c>
      <c r="H67" s="127">
        <v>-4.4368600682593962E-2</v>
      </c>
    </row>
    <row r="68" spans="2:8">
      <c r="B68" s="126">
        <v>43800</v>
      </c>
      <c r="C68" s="125">
        <v>44.980000000000004</v>
      </c>
      <c r="D68" s="127">
        <v>-7.9400088222320031E-3</v>
      </c>
      <c r="E68" s="125">
        <v>53.29</v>
      </c>
      <c r="F68" s="127">
        <v>2.4216798001153172E-2</v>
      </c>
      <c r="G68" s="125">
        <v>2.7199999999999998</v>
      </c>
      <c r="H68" s="127">
        <v>-2.8571428571428581E-2</v>
      </c>
    </row>
    <row r="69" spans="2:8">
      <c r="B69" s="126">
        <v>43831</v>
      </c>
      <c r="C69" s="125">
        <v>45.58</v>
      </c>
      <c r="D69" s="127">
        <v>1.3339261894175003E-2</v>
      </c>
      <c r="E69" s="125">
        <v>52.02</v>
      </c>
      <c r="F69" s="127">
        <v>-2.3831863389003449E-2</v>
      </c>
      <c r="G69" s="125">
        <v>2.7</v>
      </c>
      <c r="H69" s="127">
        <v>-7.3529411764704511E-3</v>
      </c>
    </row>
    <row r="70" spans="2:8">
      <c r="B70" s="126">
        <v>43862</v>
      </c>
      <c r="C70" s="125">
        <v>46.319999999999993</v>
      </c>
      <c r="D70" s="127">
        <v>1.623519087318992E-2</v>
      </c>
      <c r="E70" s="125">
        <v>51.69</v>
      </c>
      <c r="F70" s="127">
        <v>-6.3437139561708378E-3</v>
      </c>
      <c r="G70" s="125">
        <v>2.65</v>
      </c>
      <c r="H70" s="127">
        <v>-1.8518518518518601E-2</v>
      </c>
    </row>
    <row r="71" spans="2:8">
      <c r="B71" s="126">
        <v>43891</v>
      </c>
      <c r="C71" s="125">
        <v>45.64</v>
      </c>
      <c r="D71" s="127">
        <v>-1.4680483592400484E-2</v>
      </c>
      <c r="E71" s="125">
        <v>52.03</v>
      </c>
      <c r="F71" s="127">
        <v>6.5776745985683949E-3</v>
      </c>
      <c r="G71" s="125">
        <v>2.65</v>
      </c>
      <c r="H71" s="127">
        <v>0</v>
      </c>
    </row>
    <row r="72" spans="2:8">
      <c r="B72" s="126">
        <v>43922</v>
      </c>
      <c r="C72" s="125">
        <v>43.540000000000006</v>
      </c>
      <c r="D72" s="127">
        <v>-4.6012269938650152E-2</v>
      </c>
      <c r="E72" s="125">
        <v>53.81</v>
      </c>
      <c r="F72" s="127">
        <v>3.4211032096867156E-2</v>
      </c>
      <c r="G72" s="125">
        <v>2.92</v>
      </c>
      <c r="H72" s="127">
        <v>0.10188679245283017</v>
      </c>
    </row>
    <row r="73" spans="2:8">
      <c r="B73" s="126">
        <v>43952</v>
      </c>
      <c r="C73" s="125">
        <v>47.019999999999996</v>
      </c>
      <c r="D73" s="127">
        <v>7.9926504363803108E-2</v>
      </c>
      <c r="E73" s="125">
        <v>50.48</v>
      </c>
      <c r="F73" s="127">
        <v>-6.1884408102583222E-2</v>
      </c>
      <c r="G73" s="125">
        <v>3</v>
      </c>
      <c r="H73" s="127">
        <v>2.7397260273972712E-2</v>
      </c>
    </row>
    <row r="74" spans="2:8">
      <c r="B74" s="126">
        <v>43983</v>
      </c>
      <c r="C74" s="125">
        <v>47.120000000000005</v>
      </c>
      <c r="D74" s="127">
        <v>2.1267545725225379E-3</v>
      </c>
      <c r="E74" s="125">
        <v>50.13</v>
      </c>
      <c r="F74" s="127">
        <v>-6.9334389857368395E-3</v>
      </c>
      <c r="G74" s="125">
        <v>2.81</v>
      </c>
      <c r="H74" s="127">
        <v>-6.3333333333333353E-2</v>
      </c>
    </row>
    <row r="75" spans="2:8">
      <c r="B75" s="126">
        <v>44013</v>
      </c>
      <c r="C75" s="125">
        <v>46.78</v>
      </c>
      <c r="D75" s="127">
        <v>-7.2156196943973239E-3</v>
      </c>
      <c r="E75" s="125">
        <v>50.88</v>
      </c>
      <c r="F75" s="127">
        <v>1.4961101137043631E-2</v>
      </c>
      <c r="G75" s="125">
        <v>2.74</v>
      </c>
      <c r="H75" s="127">
        <v>-2.4911032028469671E-2</v>
      </c>
    </row>
    <row r="76" spans="2:8">
      <c r="B76" s="126">
        <v>44044</v>
      </c>
      <c r="C76" s="125">
        <v>46.8</v>
      </c>
      <c r="D76" s="127">
        <v>4.2753313381771463E-4</v>
      </c>
      <c r="E76" s="125">
        <v>51.33</v>
      </c>
      <c r="F76" s="127">
        <v>8.8443396226414173E-3</v>
      </c>
      <c r="G76" s="125">
        <v>2.7800000000000002</v>
      </c>
      <c r="H76" s="127">
        <v>1.4598540145985384E-2</v>
      </c>
    </row>
    <row r="77" spans="2:8">
      <c r="B77" s="126">
        <v>44075</v>
      </c>
      <c r="C77" s="125">
        <v>47.34</v>
      </c>
      <c r="D77" s="127">
        <v>1.153846153846172E-2</v>
      </c>
      <c r="E77" s="125">
        <v>50.21</v>
      </c>
      <c r="F77" s="127">
        <v>-2.1819598675238638E-2</v>
      </c>
      <c r="G77" s="125">
        <v>2.62</v>
      </c>
      <c r="H77" s="127">
        <v>-5.755395683453246E-2</v>
      </c>
    </row>
    <row r="78" spans="2:8">
      <c r="B78" s="126">
        <v>44105</v>
      </c>
      <c r="C78" s="125">
        <v>49.760000000000005</v>
      </c>
      <c r="D78" s="127">
        <v>5.1119560625264127E-2</v>
      </c>
      <c r="E78" s="125">
        <v>48.62</v>
      </c>
      <c r="F78" s="127">
        <v>-3.1666998605855423E-2</v>
      </c>
      <c r="G78" s="125">
        <v>2.5</v>
      </c>
      <c r="H78" s="127">
        <v>-4.5801526717557328E-2</v>
      </c>
    </row>
    <row r="79" spans="2:8">
      <c r="B79" s="126">
        <v>44136</v>
      </c>
      <c r="C79" s="125">
        <v>44.44</v>
      </c>
      <c r="D79" s="127">
        <v>-0.10691318327974286</v>
      </c>
      <c r="E79" s="125">
        <v>52.95</v>
      </c>
      <c r="F79" s="127">
        <v>8.9058000822706873E-2</v>
      </c>
      <c r="G79" s="125">
        <v>2.83</v>
      </c>
      <c r="H79" s="127">
        <v>0.13200000000000012</v>
      </c>
    </row>
    <row r="80" spans="2:8">
      <c r="B80" s="126">
        <v>44166</v>
      </c>
      <c r="C80" s="125">
        <v>41.92</v>
      </c>
      <c r="D80" s="127">
        <v>-5.6705670567056665E-2</v>
      </c>
      <c r="E80" s="125">
        <v>55.73</v>
      </c>
      <c r="F80" s="127">
        <v>5.2502360717658014E-2</v>
      </c>
      <c r="G80" s="125">
        <v>2.81</v>
      </c>
      <c r="H80" s="127">
        <v>-7.0671378091873294E-3</v>
      </c>
    </row>
    <row r="81" spans="2:8">
      <c r="B81" s="126">
        <v>44197</v>
      </c>
      <c r="C81" s="125">
        <v>41.900000000000006</v>
      </c>
      <c r="D81" s="127">
        <v>-4.7709923664107645E-4</v>
      </c>
      <c r="E81" s="125">
        <v>55.68</v>
      </c>
      <c r="F81" s="127">
        <v>-8.9718284586393082E-4</v>
      </c>
      <c r="G81" s="125">
        <v>2.87</v>
      </c>
      <c r="H81" s="127">
        <v>2.1352313167259718E-2</v>
      </c>
    </row>
    <row r="82" spans="2:8">
      <c r="B82" s="126">
        <v>44228</v>
      </c>
      <c r="C82" s="125">
        <v>43.260000000000005</v>
      </c>
      <c r="D82" s="127">
        <v>3.2458233890214849E-2</v>
      </c>
      <c r="E82" s="125">
        <v>54.46</v>
      </c>
      <c r="F82" s="127">
        <v>-2.1910919540229834E-2</v>
      </c>
      <c r="G82" s="125">
        <v>2.91</v>
      </c>
      <c r="H82" s="127">
        <v>1.3937282229965264E-2</v>
      </c>
    </row>
    <row r="83" spans="2:8">
      <c r="B83" s="126">
        <v>44256</v>
      </c>
      <c r="C83" s="125">
        <v>43.86</v>
      </c>
      <c r="D83" s="127">
        <v>1.3869625520110729E-2</v>
      </c>
      <c r="E83" s="125">
        <v>54.22</v>
      </c>
      <c r="F83" s="127">
        <v>-4.4069041498348005E-3</v>
      </c>
      <c r="G83" s="125">
        <v>2.85</v>
      </c>
      <c r="H83" s="127">
        <v>-2.0618556701030966E-2</v>
      </c>
    </row>
    <row r="84" spans="2:8">
      <c r="B84" s="126">
        <v>44287</v>
      </c>
      <c r="C84" s="125">
        <v>43.319999999999993</v>
      </c>
      <c r="D84" s="127">
        <v>-1.2311901504788114E-2</v>
      </c>
      <c r="E84" s="125">
        <v>54.57</v>
      </c>
      <c r="F84" s="127">
        <v>6.4551825894503256E-3</v>
      </c>
      <c r="G84" s="125">
        <v>2.76</v>
      </c>
      <c r="H84" s="127">
        <v>-3.1578947368421151E-2</v>
      </c>
    </row>
    <row r="85" spans="2:8">
      <c r="B85" s="126">
        <v>44317</v>
      </c>
      <c r="C85" s="125">
        <v>42.959999999999994</v>
      </c>
      <c r="D85" s="127">
        <v>-8.3102493074792561E-3</v>
      </c>
      <c r="E85" s="125">
        <v>55.3</v>
      </c>
      <c r="F85" s="127">
        <v>1.3377313542239255E-2</v>
      </c>
      <c r="G85" s="125">
        <v>2.7199999999999998</v>
      </c>
      <c r="H85" s="127">
        <v>-1.449275362318847E-2</v>
      </c>
    </row>
    <row r="86" spans="2:8">
      <c r="B86" s="126">
        <v>44348</v>
      </c>
      <c r="C86" s="125">
        <v>42.92</v>
      </c>
      <c r="D86" s="127">
        <v>-9.3109869646168519E-4</v>
      </c>
      <c r="E86" s="125">
        <v>55.4</v>
      </c>
      <c r="F86" s="127">
        <v>1.8083182640145079E-3</v>
      </c>
      <c r="G86" s="125">
        <v>2.64</v>
      </c>
      <c r="H86" s="127">
        <v>-2.9411764705882248E-2</v>
      </c>
    </row>
    <row r="87" spans="2:8">
      <c r="B87" s="126">
        <v>44378</v>
      </c>
      <c r="C87" s="125">
        <v>41.72</v>
      </c>
      <c r="D87" s="127">
        <v>-2.7958993476234872E-2</v>
      </c>
      <c r="E87" s="125">
        <v>55.89</v>
      </c>
      <c r="F87" s="127">
        <v>8.8447653429604145E-3</v>
      </c>
      <c r="G87" s="125">
        <v>2.74</v>
      </c>
      <c r="H87" s="127">
        <v>3.7878787878787845E-2</v>
      </c>
    </row>
    <row r="88" spans="2:8">
      <c r="B88" s="126">
        <v>44409</v>
      </c>
      <c r="C88" s="125">
        <v>40.78</v>
      </c>
      <c r="D88" s="127">
        <v>-2.2531160115052629E-2</v>
      </c>
      <c r="E88" s="125">
        <v>56.86</v>
      </c>
      <c r="F88" s="127">
        <v>1.7355519770978711E-2</v>
      </c>
      <c r="G88" s="125">
        <v>2.75</v>
      </c>
      <c r="H88" s="127">
        <v>3.6496350364962904E-3</v>
      </c>
    </row>
    <row r="89" spans="2:8">
      <c r="B89" s="126">
        <v>44440</v>
      </c>
      <c r="C89" s="125">
        <v>43.739999999999995</v>
      </c>
      <c r="D89" s="127">
        <v>7.2584600294261836E-2</v>
      </c>
      <c r="E89" s="125">
        <v>54.61</v>
      </c>
      <c r="F89" s="127">
        <v>-3.9570875835385211E-2</v>
      </c>
      <c r="G89" s="125">
        <v>2.52</v>
      </c>
      <c r="H89" s="127">
        <v>-8.363636363636362E-2</v>
      </c>
    </row>
    <row r="90" spans="2:8">
      <c r="B90" s="126">
        <v>44470</v>
      </c>
      <c r="C90" s="125">
        <v>43.3</v>
      </c>
      <c r="D90" s="127">
        <v>-1.0059442158207532E-2</v>
      </c>
      <c r="E90" s="125">
        <v>54.37</v>
      </c>
      <c r="F90" s="127">
        <v>-4.3947994872733931E-3</v>
      </c>
      <c r="G90" s="125">
        <v>2.48</v>
      </c>
      <c r="H90" s="127">
        <v>-1.5873015873015928E-2</v>
      </c>
    </row>
    <row r="91" spans="2:8">
      <c r="B91" s="126">
        <v>44501</v>
      </c>
      <c r="C91" s="125">
        <v>44.099999999999994</v>
      </c>
      <c r="D91" s="127">
        <v>1.8475750577367167E-2</v>
      </c>
      <c r="E91" s="125">
        <v>53.98</v>
      </c>
      <c r="F91" s="127">
        <v>-7.1730733860585483E-3</v>
      </c>
      <c r="G91" s="125">
        <v>2.48</v>
      </c>
      <c r="H91" s="127">
        <v>0</v>
      </c>
    </row>
    <row r="92" spans="2:8">
      <c r="B92" s="126">
        <v>44531</v>
      </c>
      <c r="C92" s="125">
        <v>43.3</v>
      </c>
      <c r="D92" s="127">
        <v>-1.8140589569160981E-2</v>
      </c>
      <c r="E92" s="125">
        <v>54.86</v>
      </c>
      <c r="F92" s="127">
        <v>1.6302334197851209E-2</v>
      </c>
      <c r="G92" s="125">
        <v>2.4900000000000002</v>
      </c>
      <c r="H92" s="127">
        <v>4.0322580645162365E-3</v>
      </c>
    </row>
    <row r="93" spans="2:8">
      <c r="B93" s="126">
        <v>44562</v>
      </c>
      <c r="C93" s="125">
        <v>43.08</v>
      </c>
      <c r="D93" s="127">
        <v>-5.0808314087759099E-3</v>
      </c>
      <c r="E93" s="125">
        <v>54.98</v>
      </c>
      <c r="F93" s="127">
        <v>2.1873860736418838E-3</v>
      </c>
      <c r="G93" s="125">
        <v>2.4699999999999998</v>
      </c>
      <c r="H93" s="127">
        <v>-8.0321285140564358E-3</v>
      </c>
    </row>
    <row r="94" spans="2:8">
      <c r="B94" s="126">
        <v>44593</v>
      </c>
      <c r="C94" s="125">
        <v>42.180000000000007</v>
      </c>
      <c r="D94" s="127">
        <v>-2.0891364902506759E-2</v>
      </c>
      <c r="E94" s="125">
        <v>55.98</v>
      </c>
      <c r="F94" s="127">
        <v>1.818843215714816E-2</v>
      </c>
      <c r="G94" s="125">
        <v>2.4300000000000002</v>
      </c>
      <c r="H94" s="127">
        <v>-1.6194331983805488E-2</v>
      </c>
    </row>
    <row r="95" spans="2:8">
      <c r="B95" s="126">
        <v>44621</v>
      </c>
      <c r="C95" s="125">
        <v>41.3</v>
      </c>
      <c r="D95" s="127">
        <v>-2.0862968231389556E-2</v>
      </c>
      <c r="E95" s="125">
        <v>56.45</v>
      </c>
      <c r="F95" s="127">
        <v>8.3958556627368175E-3</v>
      </c>
      <c r="G95" s="125">
        <v>2.4</v>
      </c>
      <c r="H95" s="127">
        <v>-1.2345679012345734E-2</v>
      </c>
    </row>
    <row r="96" spans="2:8">
      <c r="B96" s="126">
        <v>44652</v>
      </c>
      <c r="C96" s="125">
        <v>39.739999999999995</v>
      </c>
      <c r="D96" s="127">
        <v>-3.7772397094431032E-2</v>
      </c>
      <c r="E96" s="125">
        <v>58.16</v>
      </c>
      <c r="F96" s="127">
        <v>3.0292294065544567E-2</v>
      </c>
      <c r="G96" s="125">
        <v>2.4699999999999998</v>
      </c>
      <c r="H96" s="127">
        <v>2.9166666666666563E-2</v>
      </c>
    </row>
    <row r="97" spans="2:8">
      <c r="B97" s="126">
        <v>44682</v>
      </c>
      <c r="C97" s="125">
        <v>39.299999999999997</v>
      </c>
      <c r="D97" s="127">
        <v>-1.1071967790639126E-2</v>
      </c>
      <c r="E97" s="125">
        <v>59.02</v>
      </c>
      <c r="F97" s="127">
        <v>1.4786795048143064E-2</v>
      </c>
      <c r="G97" s="125">
        <v>2.33</v>
      </c>
      <c r="H97" s="127">
        <v>-5.6680161943319707E-2</v>
      </c>
    </row>
    <row r="98" spans="2:8">
      <c r="B98" s="126">
        <v>44713</v>
      </c>
      <c r="C98" s="125">
        <v>38.980000000000004</v>
      </c>
      <c r="D98" s="127">
        <v>-8.1424936386766955E-3</v>
      </c>
      <c r="E98" s="125">
        <v>59.74</v>
      </c>
      <c r="F98" s="127">
        <v>1.2199254490003364E-2</v>
      </c>
      <c r="G98" s="125">
        <v>2.27</v>
      </c>
      <c r="H98" s="127">
        <v>-2.5751072961373467E-2</v>
      </c>
    </row>
    <row r="99" spans="2:8">
      <c r="B99" s="126">
        <v>44743</v>
      </c>
      <c r="C99" s="125">
        <v>37</v>
      </c>
      <c r="D99" s="127">
        <v>-5.0795279630579837E-2</v>
      </c>
      <c r="E99" s="125">
        <v>60.73</v>
      </c>
      <c r="F99" s="127">
        <v>1.6571811181787632E-2</v>
      </c>
      <c r="G99" s="125">
        <v>2.27</v>
      </c>
      <c r="H99" s="127">
        <v>0</v>
      </c>
    </row>
    <row r="100" spans="2:8">
      <c r="B100" s="126">
        <v>44774</v>
      </c>
      <c r="C100" s="125">
        <v>39.06</v>
      </c>
      <c r="D100" s="127">
        <v>5.5675675675675773E-2</v>
      </c>
      <c r="E100" s="125">
        <v>59.25</v>
      </c>
      <c r="F100" s="127">
        <v>-2.4370163016630975E-2</v>
      </c>
      <c r="G100" s="125">
        <v>2.2200000000000002</v>
      </c>
      <c r="H100" s="127">
        <v>-2.2026431718061623E-2</v>
      </c>
    </row>
    <row r="101" spans="2:8">
      <c r="B101" s="126">
        <v>44805</v>
      </c>
      <c r="C101" s="125">
        <v>39.540000000000006</v>
      </c>
      <c r="D101" s="127">
        <v>1.228878648233489E-2</v>
      </c>
      <c r="E101" s="125">
        <v>58.64</v>
      </c>
      <c r="F101" s="127">
        <v>-1.0295358649789033E-2</v>
      </c>
      <c r="G101" s="125">
        <v>2.09</v>
      </c>
      <c r="H101" s="127">
        <v>-5.8558558558558738E-2</v>
      </c>
    </row>
    <row r="102" spans="2:8">
      <c r="B102" s="126">
        <v>44835</v>
      </c>
      <c r="C102" s="125">
        <v>40.44</v>
      </c>
      <c r="D102" s="127">
        <v>2.2761760242791862E-2</v>
      </c>
      <c r="E102" s="125">
        <v>58.27</v>
      </c>
      <c r="F102" s="127">
        <v>-6.3096862210094695E-3</v>
      </c>
      <c r="G102" s="125">
        <v>2.02</v>
      </c>
      <c r="H102" s="127">
        <v>-3.349282296650713E-2</v>
      </c>
    </row>
    <row r="103" spans="2:8">
      <c r="B103" s="126">
        <v>44866</v>
      </c>
      <c r="C103" s="125">
        <v>39</v>
      </c>
      <c r="D103" s="127">
        <v>-3.5608308605341144E-2</v>
      </c>
      <c r="E103" s="125">
        <v>59.02</v>
      </c>
      <c r="F103" s="127">
        <v>1.287111721297407E-2</v>
      </c>
      <c r="G103" s="125">
        <v>1.98</v>
      </c>
      <c r="H103" s="127">
        <v>-1.980198019801982E-2</v>
      </c>
    </row>
    <row r="104" spans="2:8">
      <c r="B104" s="126">
        <v>44896</v>
      </c>
      <c r="C104" s="125">
        <v>38.42</v>
      </c>
      <c r="D104" s="127">
        <v>-1.4871794871794797E-2</v>
      </c>
      <c r="E104" s="125">
        <v>60.29</v>
      </c>
      <c r="F104" s="127">
        <v>2.1518129447644752E-2</v>
      </c>
      <c r="G104" s="125">
        <v>2</v>
      </c>
      <c r="H104" s="127">
        <v>1.0101010101010166E-2</v>
      </c>
    </row>
    <row r="105" spans="2:8">
      <c r="B105" s="126">
        <v>44927</v>
      </c>
      <c r="C105" s="125">
        <v>39.819999999999993</v>
      </c>
      <c r="D105" s="127">
        <v>3.6439354502862953E-2</v>
      </c>
      <c r="E105" s="125">
        <v>58.52</v>
      </c>
      <c r="F105" s="127">
        <v>-2.9358102504561168E-2</v>
      </c>
      <c r="G105" s="125">
        <v>2.0699999999999998</v>
      </c>
      <c r="H105" s="127">
        <v>3.499999999999992E-2</v>
      </c>
    </row>
    <row r="106" spans="2:8">
      <c r="B106" s="126">
        <v>44958</v>
      </c>
      <c r="C106" s="125">
        <v>39.200000000000003</v>
      </c>
      <c r="D106" s="127">
        <v>-1.5570065293821989E-2</v>
      </c>
      <c r="E106" s="125">
        <v>59.36</v>
      </c>
      <c r="F106" s="127">
        <v>1.4354066985645897E-2</v>
      </c>
      <c r="G106" s="125">
        <v>2.04</v>
      </c>
      <c r="H106" s="127">
        <v>-1.4492753623188359E-2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5CB2-25E3-4BBF-8BB7-560888FBEF77}">
  <dimension ref="A2:H29"/>
  <sheetViews>
    <sheetView zoomScale="115" zoomScaleNormal="115" workbookViewId="0"/>
  </sheetViews>
  <sheetFormatPr defaultColWidth="9.21875" defaultRowHeight="13.8"/>
  <cols>
    <col min="1" max="1" width="9.21875" style="1"/>
    <col min="2" max="2" width="16.21875" style="1" bestFit="1" customWidth="1"/>
    <col min="3" max="3" width="10.21875" style="1" customWidth="1"/>
    <col min="4" max="16384" width="9.21875" style="1"/>
  </cols>
  <sheetData>
    <row r="2" spans="1:8">
      <c r="A2" s="3"/>
      <c r="B2" s="5" t="s">
        <v>878</v>
      </c>
      <c r="C2" s="3"/>
      <c r="D2" s="3"/>
      <c r="E2" s="3"/>
      <c r="F2" s="3"/>
      <c r="G2" s="3"/>
      <c r="H2" s="3"/>
    </row>
    <row r="3" spans="1:8">
      <c r="A3" s="3"/>
      <c r="B3" s="11" t="s">
        <v>879</v>
      </c>
      <c r="C3" s="3"/>
      <c r="D3" s="3"/>
      <c r="E3" s="3"/>
      <c r="F3" s="3"/>
      <c r="G3" s="3"/>
      <c r="H3" s="3"/>
    </row>
    <row r="4" spans="1:8">
      <c r="A4" s="3"/>
      <c r="B4" s="11" t="s">
        <v>880</v>
      </c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>
      <c r="A6" s="3"/>
      <c r="B6" s="12"/>
      <c r="C6" s="6" t="s">
        <v>556</v>
      </c>
      <c r="D6" s="3"/>
      <c r="E6" s="3"/>
      <c r="F6" s="3"/>
      <c r="G6" s="3"/>
      <c r="H6" s="7" t="s">
        <v>577</v>
      </c>
    </row>
    <row r="7" spans="1:8">
      <c r="A7" s="3"/>
      <c r="B7" s="8" t="s">
        <v>567</v>
      </c>
      <c r="C7" s="9">
        <v>7000</v>
      </c>
      <c r="D7" s="3"/>
      <c r="E7" s="3"/>
      <c r="F7" s="3"/>
      <c r="G7" s="3"/>
      <c r="H7" s="3"/>
    </row>
    <row r="8" spans="1:8">
      <c r="A8" s="3"/>
      <c r="B8" s="8" t="s">
        <v>568</v>
      </c>
      <c r="C8" s="9">
        <v>7100</v>
      </c>
      <c r="D8" s="3"/>
      <c r="E8" s="3"/>
      <c r="F8" s="3"/>
      <c r="G8" s="3"/>
      <c r="H8" s="3"/>
    </row>
    <row r="9" spans="1:8">
      <c r="A9" s="3"/>
      <c r="B9" s="8" t="s">
        <v>569</v>
      </c>
      <c r="C9" s="9">
        <v>5600</v>
      </c>
      <c r="D9" s="3"/>
      <c r="E9" s="3"/>
      <c r="F9" s="3"/>
      <c r="G9" s="3"/>
      <c r="H9" s="3"/>
    </row>
    <row r="10" spans="1:8">
      <c r="A10" s="3"/>
      <c r="B10" s="8" t="s">
        <v>557</v>
      </c>
      <c r="C10" s="9">
        <v>5500</v>
      </c>
      <c r="D10" s="3"/>
      <c r="E10" s="3"/>
      <c r="F10" s="3"/>
      <c r="G10" s="3"/>
      <c r="H10" s="3"/>
    </row>
    <row r="11" spans="1:8">
      <c r="A11" s="3"/>
      <c r="B11" s="8" t="s">
        <v>558</v>
      </c>
      <c r="C11" s="9">
        <v>9000</v>
      </c>
      <c r="D11" s="3"/>
      <c r="E11" s="3"/>
      <c r="F11" s="3"/>
      <c r="G11" s="3"/>
      <c r="H11" s="3"/>
    </row>
    <row r="12" spans="1:8">
      <c r="A12" s="3"/>
      <c r="B12" s="8" t="s">
        <v>559</v>
      </c>
      <c r="C12" s="9">
        <v>8000</v>
      </c>
      <c r="D12" s="3"/>
      <c r="E12" s="3"/>
      <c r="F12" s="3"/>
      <c r="G12" s="3"/>
      <c r="H12" s="3"/>
    </row>
    <row r="13" spans="1:8">
      <c r="A13" s="3"/>
      <c r="B13" s="8" t="s">
        <v>570</v>
      </c>
      <c r="C13" s="9">
        <v>6000</v>
      </c>
      <c r="D13" s="3"/>
      <c r="E13" s="3"/>
      <c r="F13" s="3"/>
      <c r="G13" s="3"/>
      <c r="H13" s="3"/>
    </row>
    <row r="14" spans="1:8">
      <c r="A14" s="3"/>
      <c r="B14" s="8" t="s">
        <v>560</v>
      </c>
      <c r="C14" s="9">
        <v>6450</v>
      </c>
      <c r="D14" s="3"/>
      <c r="E14" s="3"/>
      <c r="F14" s="3"/>
      <c r="G14" s="3"/>
      <c r="H14" s="3"/>
    </row>
    <row r="15" spans="1:8">
      <c r="A15" s="3"/>
      <c r="B15" s="8" t="s">
        <v>561</v>
      </c>
      <c r="C15" s="9">
        <v>7550</v>
      </c>
      <c r="D15" s="3"/>
      <c r="E15" s="3"/>
      <c r="F15" s="3"/>
      <c r="G15" s="3"/>
      <c r="H15" s="3"/>
    </row>
    <row r="16" spans="1:8">
      <c r="A16" s="3"/>
      <c r="B16" s="8" t="s">
        <v>571</v>
      </c>
      <c r="C16" s="9">
        <v>7500</v>
      </c>
      <c r="D16" s="3"/>
      <c r="E16" s="3"/>
      <c r="F16" s="3"/>
      <c r="G16" s="3"/>
      <c r="H16" s="3"/>
    </row>
    <row r="17" spans="1:8">
      <c r="A17" s="3"/>
      <c r="B17" s="8" t="s">
        <v>562</v>
      </c>
      <c r="C17" s="9">
        <v>7050</v>
      </c>
      <c r="D17" s="3"/>
      <c r="E17" s="3"/>
      <c r="F17" s="3"/>
      <c r="G17" s="3"/>
      <c r="H17" s="3"/>
    </row>
    <row r="18" spans="1:8">
      <c r="B18" s="8" t="s">
        <v>572</v>
      </c>
      <c r="C18" s="9">
        <v>8050</v>
      </c>
    </row>
    <row r="19" spans="1:8">
      <c r="B19" s="8" t="s">
        <v>573</v>
      </c>
      <c r="C19" s="9">
        <v>9050</v>
      </c>
    </row>
    <row r="20" spans="1:8">
      <c r="B20" s="8" t="s">
        <v>563</v>
      </c>
      <c r="C20" s="9">
        <v>6300</v>
      </c>
    </row>
    <row r="21" spans="1:8">
      <c r="B21" s="8" t="s">
        <v>564</v>
      </c>
      <c r="C21" s="9">
        <v>6500</v>
      </c>
    </row>
    <row r="22" spans="1:8">
      <c r="B22" s="8" t="s">
        <v>565</v>
      </c>
      <c r="C22" s="9">
        <v>9100</v>
      </c>
    </row>
    <row r="23" spans="1:8">
      <c r="B23" s="8" t="s">
        <v>574</v>
      </c>
      <c r="C23" s="9">
        <v>7150</v>
      </c>
    </row>
    <row r="24" spans="1:8">
      <c r="B24" s="8" t="s">
        <v>575</v>
      </c>
      <c r="C24" s="9">
        <v>6400</v>
      </c>
    </row>
    <row r="25" spans="1:8">
      <c r="B25" s="8" t="s">
        <v>566</v>
      </c>
      <c r="C25" s="9">
        <v>5550</v>
      </c>
    </row>
    <row r="26" spans="1:8">
      <c r="B26" s="8" t="s">
        <v>576</v>
      </c>
      <c r="C26" s="9">
        <v>6350</v>
      </c>
    </row>
    <row r="27" spans="1:8">
      <c r="B27" s="3"/>
      <c r="C27" s="13"/>
    </row>
    <row r="29" spans="1:8">
      <c r="B29" s="10"/>
      <c r="C29" s="10"/>
      <c r="D29" s="10"/>
      <c r="E29" s="10"/>
    </row>
  </sheetData>
  <conditionalFormatting sqref="C7:C26">
    <cfRule type="iconSet" priority="1">
      <iconSet iconSet="3Arrows">
        <cfvo type="percent" val="0"/>
        <cfvo type="percent" val="33"/>
        <cfvo type="percent" val="67"/>
      </iconSet>
    </cfRule>
    <cfRule type="cellIs" dxfId="36" priority="2" operator="between">
      <formula>6000</formula>
      <formula>8000</formula>
    </cfRule>
    <cfRule type="cellIs" dxfId="35" priority="3" operator="greaterThan">
      <formula>7000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3618-66C6-456D-8F9D-8090CE2D0939}">
  <dimension ref="A1:H26"/>
  <sheetViews>
    <sheetView zoomScaleNormal="100" workbookViewId="0"/>
  </sheetViews>
  <sheetFormatPr defaultRowHeight="14.4"/>
  <cols>
    <col min="2" max="2" width="15.44140625" customWidth="1"/>
    <col min="3" max="3" width="11.6640625" customWidth="1"/>
    <col min="4" max="4" width="11.44140625" customWidth="1"/>
    <col min="5" max="5" width="10.33203125" customWidth="1"/>
    <col min="6" max="6" width="26.6640625" customWidth="1"/>
    <col min="7" max="7" width="27.21875" customWidth="1"/>
  </cols>
  <sheetData>
    <row r="1" spans="1:8">
      <c r="A1" s="87"/>
    </row>
    <row r="2" spans="1:8">
      <c r="B2" s="14" t="s">
        <v>881</v>
      </c>
    </row>
    <row r="3" spans="1:8">
      <c r="B3" s="14" t="s">
        <v>882</v>
      </c>
    </row>
    <row r="4" spans="1:8">
      <c r="B4" s="14" t="s">
        <v>884</v>
      </c>
    </row>
    <row r="5" spans="1:8">
      <c r="B5" s="14" t="s">
        <v>578</v>
      </c>
    </row>
    <row r="7" spans="1:8" ht="27.6">
      <c r="A7" s="15"/>
      <c r="B7" s="16"/>
      <c r="C7" s="88" t="s">
        <v>579</v>
      </c>
      <c r="D7" s="88" t="s">
        <v>581</v>
      </c>
      <c r="E7" s="88" t="s">
        <v>883</v>
      </c>
      <c r="F7" s="89" t="s">
        <v>580</v>
      </c>
      <c r="G7" s="89" t="s">
        <v>890</v>
      </c>
      <c r="H7" s="15"/>
    </row>
    <row r="8" spans="1:8">
      <c r="A8" s="15"/>
      <c r="B8" s="16" t="s">
        <v>582</v>
      </c>
      <c r="C8" s="130">
        <v>39505.919999999998</v>
      </c>
      <c r="D8" s="130">
        <v>41159.919999999998</v>
      </c>
      <c r="E8" s="131">
        <f>(D8/C8)-1</f>
        <v>4.1867142949714831E-2</v>
      </c>
      <c r="F8" s="132">
        <f>C8/SUM($C$8:$C$22)</f>
        <v>0.19551694853181353</v>
      </c>
      <c r="G8" s="132">
        <f>D8/SUM($D$8:$D$22)</f>
        <v>0.19391996592731003</v>
      </c>
      <c r="H8" s="15"/>
    </row>
    <row r="9" spans="1:8">
      <c r="A9" s="15"/>
      <c r="B9" s="16" t="s">
        <v>583</v>
      </c>
      <c r="C9" s="130">
        <v>32098.560000000001</v>
      </c>
      <c r="D9" s="130">
        <v>18941.560000000001</v>
      </c>
      <c r="E9" s="131">
        <f t="shared" ref="E9:E22" si="0">(D9/C9)-1</f>
        <v>-0.40989377716632769</v>
      </c>
      <c r="F9" s="132">
        <f t="shared" ref="F9:F22" si="1">C9/SUM($C$8:$C$22)</f>
        <v>0.15885752068209852</v>
      </c>
      <c r="G9" s="132">
        <f t="shared" ref="G9:G22" si="2">D9/SUM($D$8:$D$22)</f>
        <v>8.9240860278885364E-2</v>
      </c>
      <c r="H9" s="15"/>
    </row>
    <row r="10" spans="1:8">
      <c r="A10" s="15"/>
      <c r="B10" s="16" t="s">
        <v>584</v>
      </c>
      <c r="C10" s="130">
        <v>14814.72</v>
      </c>
      <c r="D10" s="130">
        <v>16071.72</v>
      </c>
      <c r="E10" s="131">
        <f t="shared" si="0"/>
        <v>8.4848043027475395E-2</v>
      </c>
      <c r="F10" s="132">
        <f t="shared" si="1"/>
        <v>7.3318855699430072E-2</v>
      </c>
      <c r="G10" s="132">
        <f t="shared" si="2"/>
        <v>7.5719957541056135E-2</v>
      </c>
      <c r="H10" s="15"/>
    </row>
    <row r="11" spans="1:8">
      <c r="A11" s="15"/>
      <c r="B11" s="16" t="s">
        <v>585</v>
      </c>
      <c r="C11" s="130">
        <v>9999</v>
      </c>
      <c r="D11" s="130">
        <v>7857</v>
      </c>
      <c r="E11" s="131">
        <f t="shared" si="0"/>
        <v>-0.21422142214221418</v>
      </c>
      <c r="F11" s="132">
        <f t="shared" si="1"/>
        <v>4.9485595282165402E-2</v>
      </c>
      <c r="G11" s="132">
        <f t="shared" si="2"/>
        <v>3.7017301595602591E-2</v>
      </c>
      <c r="H11" s="15"/>
    </row>
    <row r="12" spans="1:8">
      <c r="A12" s="15"/>
      <c r="B12" s="16" t="s">
        <v>586</v>
      </c>
      <c r="C12" s="130">
        <v>8641.92</v>
      </c>
      <c r="D12" s="130">
        <v>6161.92</v>
      </c>
      <c r="E12" s="131">
        <f t="shared" si="0"/>
        <v>-0.28697326520032584</v>
      </c>
      <c r="F12" s="132">
        <f t="shared" si="1"/>
        <v>4.2769332491334217E-2</v>
      </c>
      <c r="G12" s="132">
        <f t="shared" si="2"/>
        <v>2.9031137972250928E-2</v>
      </c>
      <c r="H12" s="15"/>
    </row>
    <row r="13" spans="1:8">
      <c r="A13" s="15"/>
      <c r="B13" s="16" t="s">
        <v>587</v>
      </c>
      <c r="C13" s="130">
        <v>25789</v>
      </c>
      <c r="D13" s="130">
        <v>41465</v>
      </c>
      <c r="E13" s="131">
        <f t="shared" si="0"/>
        <v>0.60785606266237546</v>
      </c>
      <c r="F13" s="132">
        <f t="shared" si="1"/>
        <v>0.1276311647896553</v>
      </c>
      <c r="G13" s="132">
        <f t="shared" si="2"/>
        <v>0.19535731330808978</v>
      </c>
      <c r="H13" s="15"/>
    </row>
    <row r="14" spans="1:8">
      <c r="A14" s="15"/>
      <c r="B14" s="16" t="s">
        <v>588</v>
      </c>
      <c r="C14" s="130">
        <v>4938.24</v>
      </c>
      <c r="D14" s="130">
        <v>4938.24</v>
      </c>
      <c r="E14" s="131">
        <f t="shared" si="0"/>
        <v>0</v>
      </c>
      <c r="F14" s="132">
        <f t="shared" si="1"/>
        <v>2.4439618566476692E-2</v>
      </c>
      <c r="G14" s="132">
        <f t="shared" si="2"/>
        <v>2.3265918217063579E-2</v>
      </c>
      <c r="H14" s="15"/>
    </row>
    <row r="15" spans="1:8">
      <c r="A15" s="15"/>
      <c r="B15" s="16" t="s">
        <v>589</v>
      </c>
      <c r="C15" s="130">
        <v>2469.12</v>
      </c>
      <c r="D15" s="130">
        <v>3368.12</v>
      </c>
      <c r="E15" s="131">
        <f t="shared" si="0"/>
        <v>0.36409733022291335</v>
      </c>
      <c r="F15" s="132">
        <f t="shared" si="1"/>
        <v>1.2219809283238346E-2</v>
      </c>
      <c r="G15" s="132">
        <f t="shared" si="2"/>
        <v>1.5868488462540537E-2</v>
      </c>
      <c r="H15" s="15"/>
    </row>
    <row r="16" spans="1:8">
      <c r="B16" s="16" t="s">
        <v>590</v>
      </c>
      <c r="C16" s="130">
        <v>4565</v>
      </c>
      <c r="D16" s="130">
        <v>3675</v>
      </c>
      <c r="E16" s="131">
        <f t="shared" si="0"/>
        <v>-0.19496166484118294</v>
      </c>
      <c r="F16" s="132">
        <f t="shared" si="1"/>
        <v>2.2592433489657469E-2</v>
      </c>
      <c r="G16" s="132">
        <f t="shared" si="2"/>
        <v>1.7314316324785479E-2</v>
      </c>
    </row>
    <row r="17" spans="2:7">
      <c r="B17" s="16" t="s">
        <v>591</v>
      </c>
      <c r="C17" s="130">
        <v>9999</v>
      </c>
      <c r="D17" s="130">
        <v>20456</v>
      </c>
      <c r="E17" s="131">
        <f t="shared" si="0"/>
        <v>1.0458045804580456</v>
      </c>
      <c r="F17" s="132">
        <f t="shared" si="1"/>
        <v>4.9485595282165402E-2</v>
      </c>
      <c r="G17" s="132">
        <f t="shared" si="2"/>
        <v>9.6375960473418176E-2</v>
      </c>
    </row>
    <row r="18" spans="2:7">
      <c r="B18" s="16" t="s">
        <v>592</v>
      </c>
      <c r="C18" s="130">
        <v>8641.92</v>
      </c>
      <c r="D18" s="130">
        <v>14273.92</v>
      </c>
      <c r="E18" s="131">
        <f t="shared" si="0"/>
        <v>0.65170702806783676</v>
      </c>
      <c r="F18" s="132">
        <f t="shared" si="1"/>
        <v>4.2769332491334217E-2</v>
      </c>
      <c r="G18" s="132">
        <f t="shared" si="2"/>
        <v>6.7249841108756994E-2</v>
      </c>
    </row>
    <row r="19" spans="2:7">
      <c r="B19" s="16" t="s">
        <v>593</v>
      </c>
      <c r="C19" s="130">
        <v>7407.36</v>
      </c>
      <c r="D19" s="130">
        <v>13456.36</v>
      </c>
      <c r="E19" s="131">
        <f t="shared" si="0"/>
        <v>0.81662022636944887</v>
      </c>
      <c r="F19" s="132">
        <f t="shared" si="1"/>
        <v>3.6659427849715036E-2</v>
      </c>
      <c r="G19" s="132">
        <f t="shared" si="2"/>
        <v>6.339800642726269E-2</v>
      </c>
    </row>
    <row r="20" spans="2:7">
      <c r="B20" s="16" t="s">
        <v>594</v>
      </c>
      <c r="C20" s="130">
        <v>6091.12</v>
      </c>
      <c r="D20" s="130">
        <v>8546.119999999999</v>
      </c>
      <c r="E20" s="131">
        <f t="shared" si="0"/>
        <v>0.40304574528165582</v>
      </c>
      <c r="F20" s="132">
        <f t="shared" si="1"/>
        <v>3.0145284441954526E-2</v>
      </c>
      <c r="G20" s="132">
        <f t="shared" si="2"/>
        <v>4.0264006810768894E-2</v>
      </c>
    </row>
    <row r="21" spans="2:7">
      <c r="B21" s="16" t="s">
        <v>595</v>
      </c>
      <c r="C21" s="130">
        <v>18456</v>
      </c>
      <c r="D21" s="130">
        <v>6727.3</v>
      </c>
      <c r="E21" s="131">
        <f t="shared" si="0"/>
        <v>-0.63549523190290413</v>
      </c>
      <c r="F21" s="132">
        <f t="shared" si="1"/>
        <v>9.1339748627627226E-2</v>
      </c>
      <c r="G21" s="132">
        <f t="shared" si="2"/>
        <v>3.1694857200470578E-2</v>
      </c>
    </row>
    <row r="22" spans="2:7">
      <c r="B22" s="16" t="s">
        <v>596</v>
      </c>
      <c r="C22" s="130">
        <v>8641.9199999999801</v>
      </c>
      <c r="D22" s="130">
        <v>5153.9199999999801</v>
      </c>
      <c r="E22" s="131">
        <f t="shared" si="0"/>
        <v>-0.40361401170110434</v>
      </c>
      <c r="F22" s="132">
        <f t="shared" si="1"/>
        <v>4.2769332491334112E-2</v>
      </c>
      <c r="G22" s="132">
        <f t="shared" si="2"/>
        <v>2.4282068351738243E-2</v>
      </c>
    </row>
    <row r="23" spans="2:7" hidden="1"/>
    <row r="24" spans="2:7" hidden="1"/>
    <row r="25" spans="2:7" hidden="1"/>
    <row r="26" spans="2:7">
      <c r="B26" s="7" t="s">
        <v>577</v>
      </c>
    </row>
  </sheetData>
  <conditionalFormatting sqref="F8:F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{5E172BEE-3E04-408B-9EE7-A9E2C6C83CDD}</x14:id>
        </ext>
      </extLst>
    </cfRule>
  </conditionalFormatting>
  <conditionalFormatting sqref="G8:G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{263683C4-02AE-4049-8EFC-DD9485067DF4}</x14:id>
        </ext>
      </extLst>
    </cfRule>
  </conditionalFormatting>
  <conditionalFormatting sqref="E8:E22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172BEE-3E04-408B-9EE7-A9E2C6C83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F8:F22</xm:sqref>
        </x14:conditionalFormatting>
        <x14:conditionalFormatting xmlns:xm="http://schemas.microsoft.com/office/excel/2006/main">
          <x14:cfRule type="dataBar" id="{263683C4-02AE-4049-8EFC-DD9485067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0A37-1BF0-441D-8379-2A2B48435388}">
  <dimension ref="B1:H28"/>
  <sheetViews>
    <sheetView zoomScale="115" zoomScaleNormal="115" workbookViewId="0"/>
  </sheetViews>
  <sheetFormatPr defaultRowHeight="14.4"/>
  <cols>
    <col min="2" max="2" width="22.44140625" customWidth="1"/>
    <col min="3" max="4" width="15.77734375" bestFit="1" customWidth="1"/>
    <col min="5" max="5" width="9.77734375" customWidth="1"/>
  </cols>
  <sheetData>
    <row r="1" spans="2:8">
      <c r="C1" s="15"/>
      <c r="D1" s="15"/>
      <c r="E1" s="15"/>
      <c r="F1" s="15"/>
      <c r="H1" s="15"/>
    </row>
    <row r="2" spans="2:8">
      <c r="B2" s="17" t="s">
        <v>885</v>
      </c>
      <c r="C2" s="15"/>
      <c r="D2" s="15"/>
      <c r="E2" s="15"/>
      <c r="F2" s="15"/>
      <c r="H2" s="15"/>
    </row>
    <row r="3" spans="2:8">
      <c r="B3" s="133" t="s">
        <v>886</v>
      </c>
      <c r="C3" s="134"/>
      <c r="D3" s="15"/>
      <c r="E3" s="15"/>
      <c r="F3" s="15"/>
      <c r="H3" s="15"/>
    </row>
    <row r="4" spans="2:8">
      <c r="B4" s="17" t="s">
        <v>887</v>
      </c>
      <c r="C4" s="18"/>
      <c r="D4" s="15"/>
      <c r="E4" s="15"/>
      <c r="F4" s="15"/>
      <c r="H4" s="15"/>
    </row>
    <row r="5" spans="2:8">
      <c r="B5" s="15"/>
      <c r="C5" s="15"/>
      <c r="D5" s="15"/>
      <c r="E5" s="15"/>
      <c r="F5" s="15"/>
      <c r="H5" s="15"/>
    </row>
    <row r="6" spans="2:8" ht="15" thickBot="1">
      <c r="B6" s="90" t="s">
        <v>597</v>
      </c>
      <c r="C6" s="90" t="s">
        <v>598</v>
      </c>
      <c r="D6" s="90" t="s">
        <v>599</v>
      </c>
      <c r="E6" s="91" t="s">
        <v>0</v>
      </c>
      <c r="F6" s="19"/>
      <c r="G6" s="7" t="s">
        <v>577</v>
      </c>
      <c r="H6" s="15"/>
    </row>
    <row r="7" spans="2:8" ht="15.6" thickTop="1">
      <c r="B7" s="15" t="s">
        <v>600</v>
      </c>
      <c r="C7" s="138">
        <v>249084</v>
      </c>
      <c r="D7" s="138">
        <v>240123</v>
      </c>
      <c r="E7" s="139">
        <v>-3.5975815387580094E-2</v>
      </c>
      <c r="F7" s="21"/>
      <c r="G7" s="15"/>
      <c r="H7" s="15"/>
    </row>
    <row r="8" spans="2:8" ht="15">
      <c r="B8" s="15" t="s">
        <v>601</v>
      </c>
      <c r="C8" s="138">
        <v>151682.75</v>
      </c>
      <c r="D8" s="138">
        <v>144495.75</v>
      </c>
      <c r="E8" s="139">
        <v>-4.7381788634501945E-2</v>
      </c>
      <c r="F8" s="21"/>
      <c r="G8" s="15"/>
      <c r="H8" s="15"/>
    </row>
    <row r="9" spans="2:8" ht="15">
      <c r="B9" s="15" t="s">
        <v>602</v>
      </c>
      <c r="C9" s="138">
        <v>180685</v>
      </c>
      <c r="D9" s="138">
        <v>156736.25</v>
      </c>
      <c r="E9" s="139">
        <v>-0.13254420676868583</v>
      </c>
      <c r="F9" s="21"/>
      <c r="G9" s="15"/>
      <c r="H9" s="15"/>
    </row>
    <row r="10" spans="2:8" ht="15">
      <c r="B10" s="15" t="s">
        <v>603</v>
      </c>
      <c r="C10" s="138">
        <v>155695.25</v>
      </c>
      <c r="D10" s="138">
        <v>201895</v>
      </c>
      <c r="E10" s="139">
        <v>0.29673191699811008</v>
      </c>
      <c r="F10" s="21"/>
      <c r="G10" s="15"/>
      <c r="H10" s="15"/>
    </row>
    <row r="11" spans="2:8" ht="15">
      <c r="B11" s="15" t="s">
        <v>604</v>
      </c>
      <c r="C11" s="138">
        <v>191331.75</v>
      </c>
      <c r="D11" s="138">
        <v>192849.75</v>
      </c>
      <c r="E11" s="139">
        <v>7.9338635642019692E-3</v>
      </c>
      <c r="F11" s="21"/>
      <c r="G11" s="15"/>
      <c r="H11" s="15"/>
    </row>
    <row r="12" spans="2:8" ht="15">
      <c r="B12" s="15" t="s">
        <v>605</v>
      </c>
      <c r="C12" s="138">
        <v>198879.5</v>
      </c>
      <c r="D12" s="138">
        <v>167348.5</v>
      </c>
      <c r="E12" s="139">
        <v>-0.15854323849366073</v>
      </c>
      <c r="F12" s="21"/>
      <c r="G12" s="15"/>
      <c r="H12" s="15"/>
    </row>
    <row r="13" spans="2:8" ht="15">
      <c r="B13" s="15" t="s">
        <v>606</v>
      </c>
      <c r="C13" s="138">
        <v>248014.75</v>
      </c>
      <c r="D13" s="138">
        <v>193618</v>
      </c>
      <c r="E13" s="139">
        <v>-0.21932868912030434</v>
      </c>
      <c r="F13" s="21"/>
      <c r="G13" s="15"/>
      <c r="H13" s="15"/>
    </row>
    <row r="14" spans="2:8" ht="15">
      <c r="B14" s="15" t="s">
        <v>607</v>
      </c>
      <c r="C14" s="138">
        <v>164845</v>
      </c>
      <c r="D14" s="138">
        <v>206983</v>
      </c>
      <c r="E14" s="139">
        <v>0.25562194789044251</v>
      </c>
      <c r="F14" s="21"/>
      <c r="G14" s="15"/>
      <c r="H14" s="15"/>
    </row>
    <row r="15" spans="2:8" ht="15">
      <c r="B15" s="15" t="s">
        <v>608</v>
      </c>
      <c r="C15" s="138">
        <v>127405.75</v>
      </c>
      <c r="D15" s="138">
        <v>142402.25</v>
      </c>
      <c r="E15" s="139">
        <v>0.11770661842185302</v>
      </c>
      <c r="F15" s="21"/>
      <c r="G15" s="15"/>
      <c r="H15" s="15"/>
    </row>
    <row r="16" spans="2:8" ht="15">
      <c r="B16" s="15" t="s">
        <v>609</v>
      </c>
      <c r="C16" s="138">
        <v>155695.25</v>
      </c>
      <c r="D16" s="138">
        <v>201895</v>
      </c>
      <c r="E16" s="139">
        <v>0.29673191699811008</v>
      </c>
      <c r="F16" s="21"/>
      <c r="G16" s="15"/>
      <c r="H16" s="15"/>
    </row>
    <row r="17" spans="2:8" ht="15">
      <c r="B17" s="15" t="s">
        <v>610</v>
      </c>
      <c r="C17" s="138">
        <v>171272.75</v>
      </c>
      <c r="D17" s="138">
        <v>173045.5</v>
      </c>
      <c r="E17" s="139">
        <v>1.0350449794260908E-2</v>
      </c>
      <c r="F17" s="21"/>
      <c r="G17" s="15"/>
      <c r="H17" s="15"/>
    </row>
    <row r="18" spans="2:8" ht="15">
      <c r="B18" s="15" t="s">
        <v>611</v>
      </c>
      <c r="C18" s="138">
        <v>135121</v>
      </c>
      <c r="D18" s="138">
        <v>173440.5</v>
      </c>
      <c r="E18" s="139">
        <v>0.28359396392862696</v>
      </c>
      <c r="F18" s="21"/>
    </row>
    <row r="19" spans="2:8" ht="15">
      <c r="B19" s="15" t="s">
        <v>612</v>
      </c>
      <c r="C19" s="138">
        <v>127465.75</v>
      </c>
      <c r="D19" s="138">
        <v>127892.25</v>
      </c>
      <c r="E19" s="139">
        <v>3.3459968658247413E-3</v>
      </c>
      <c r="F19" s="21"/>
    </row>
    <row r="20" spans="2:8" ht="15">
      <c r="B20" s="15" t="s">
        <v>613</v>
      </c>
      <c r="C20" s="138">
        <v>125924.75</v>
      </c>
      <c r="D20" s="138">
        <v>173863.75</v>
      </c>
      <c r="E20" s="139">
        <v>0.38069561384874695</v>
      </c>
      <c r="F20" s="21"/>
    </row>
    <row r="21" spans="2:8" ht="15">
      <c r="B21" s="15" t="s">
        <v>614</v>
      </c>
      <c r="C21" s="138">
        <v>148200.5</v>
      </c>
      <c r="D21" s="138">
        <v>163042.75</v>
      </c>
      <c r="E21" s="139">
        <v>0.100149797065462</v>
      </c>
      <c r="F21" s="21"/>
    </row>
    <row r="22" spans="2:8" ht="15">
      <c r="F22" s="21"/>
    </row>
    <row r="23" spans="2:8" ht="15">
      <c r="F23" s="21"/>
    </row>
    <row r="24" spans="2:8" ht="15">
      <c r="F24" s="21"/>
    </row>
    <row r="25" spans="2:8" ht="15">
      <c r="F25" s="21"/>
    </row>
    <row r="28" spans="2:8" ht="15" customHeight="1">
      <c r="C28" s="22"/>
      <c r="D28" s="22"/>
      <c r="E28" s="22"/>
      <c r="F28" s="22"/>
    </row>
  </sheetData>
  <conditionalFormatting sqref="B7:E21">
    <cfRule type="duplicateValues" dxfId="34" priority="2"/>
  </conditionalFormatting>
  <conditionalFormatting sqref="E7:E21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E06B-4C2C-45A9-AA5A-1C5A85FB5B6A}">
  <dimension ref="A1:U29"/>
  <sheetViews>
    <sheetView zoomScale="115" zoomScaleNormal="115" workbookViewId="0"/>
  </sheetViews>
  <sheetFormatPr defaultRowHeight="14.4"/>
  <cols>
    <col min="1" max="1" width="4" customWidth="1"/>
  </cols>
  <sheetData>
    <row r="1" spans="1:21" ht="15" thickBot="1"/>
    <row r="2" spans="1:21">
      <c r="B2" s="79" t="s">
        <v>615</v>
      </c>
      <c r="C2" s="23"/>
      <c r="D2" s="80"/>
      <c r="E2" s="24"/>
      <c r="F2" s="80"/>
      <c r="G2" s="80"/>
      <c r="H2" s="80"/>
      <c r="I2" s="81"/>
    </row>
    <row r="3" spans="1:21">
      <c r="B3" s="82" t="s">
        <v>616</v>
      </c>
      <c r="C3" s="25"/>
      <c r="D3" s="25"/>
      <c r="E3" s="83"/>
      <c r="F3" s="83" t="s">
        <v>620</v>
      </c>
      <c r="G3" s="25"/>
      <c r="H3" s="25"/>
      <c r="I3" s="26"/>
    </row>
    <row r="4" spans="1:21">
      <c r="B4" s="82" t="s">
        <v>617</v>
      </c>
      <c r="C4" s="25"/>
      <c r="D4" s="25"/>
      <c r="E4" s="83"/>
      <c r="F4" s="83" t="s">
        <v>621</v>
      </c>
      <c r="G4" s="25"/>
      <c r="H4" s="25"/>
      <c r="I4" s="26"/>
    </row>
    <row r="5" spans="1:21">
      <c r="B5" s="82" t="s">
        <v>618</v>
      </c>
      <c r="C5" s="25"/>
      <c r="D5" s="25"/>
      <c r="E5" s="83"/>
      <c r="F5" s="83" t="s">
        <v>622</v>
      </c>
      <c r="G5" s="25"/>
      <c r="H5" s="25"/>
      <c r="I5" s="26"/>
    </row>
    <row r="6" spans="1:21" ht="15" thickBot="1">
      <c r="B6" s="84" t="s">
        <v>619</v>
      </c>
      <c r="C6" s="27"/>
      <c r="D6" s="27"/>
      <c r="E6" s="85"/>
      <c r="F6" s="85" t="s">
        <v>623</v>
      </c>
      <c r="G6" s="27"/>
      <c r="H6" s="27"/>
      <c r="I6" s="28"/>
    </row>
    <row r="8" spans="1:2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>
      <c r="A9" s="15"/>
      <c r="B9" s="29">
        <v>917</v>
      </c>
      <c r="C9" s="29">
        <v>910</v>
      </c>
      <c r="D9" s="29">
        <v>955</v>
      </c>
      <c r="E9" s="29">
        <v>931</v>
      </c>
      <c r="F9" s="29">
        <v>981</v>
      </c>
      <c r="G9" s="29">
        <v>997</v>
      </c>
      <c r="H9" s="29">
        <v>-862</v>
      </c>
      <c r="I9" s="29">
        <v>-347</v>
      </c>
      <c r="J9" s="29">
        <v>-917</v>
      </c>
      <c r="K9" s="29">
        <v>-202</v>
      </c>
      <c r="L9" s="29">
        <v>-575</v>
      </c>
      <c r="M9" s="29">
        <v>-646</v>
      </c>
      <c r="N9" s="29">
        <v>-289</v>
      </c>
      <c r="O9" s="29">
        <v>-326</v>
      </c>
      <c r="P9" s="29">
        <v>932</v>
      </c>
      <c r="Q9" s="29">
        <v>979</v>
      </c>
      <c r="R9" s="29">
        <v>980</v>
      </c>
      <c r="S9" s="29">
        <v>934</v>
      </c>
      <c r="T9" s="29">
        <v>995</v>
      </c>
      <c r="U9" s="29">
        <v>954</v>
      </c>
    </row>
    <row r="10" spans="1:21">
      <c r="A10" s="15"/>
      <c r="B10" s="29">
        <v>941</v>
      </c>
      <c r="C10" s="29">
        <v>903</v>
      </c>
      <c r="D10" s="29">
        <v>920</v>
      </c>
      <c r="E10" s="29">
        <v>911</v>
      </c>
      <c r="F10" s="29">
        <v>994</v>
      </c>
      <c r="G10" s="29">
        <v>-966</v>
      </c>
      <c r="H10" s="29">
        <v>989</v>
      </c>
      <c r="I10" s="29">
        <v>914</v>
      </c>
      <c r="J10" s="29">
        <v>915</v>
      </c>
      <c r="K10" s="29">
        <v>1000</v>
      </c>
      <c r="L10" s="29">
        <v>914</v>
      </c>
      <c r="M10" s="29">
        <v>920</v>
      </c>
      <c r="N10" s="29">
        <v>975</v>
      </c>
      <c r="O10" s="29">
        <v>987</v>
      </c>
      <c r="P10" s="29">
        <v>-114</v>
      </c>
      <c r="Q10" s="29">
        <v>978</v>
      </c>
      <c r="R10" s="29">
        <v>964</v>
      </c>
      <c r="S10" s="29">
        <v>963</v>
      </c>
      <c r="T10" s="29">
        <v>933</v>
      </c>
      <c r="U10" s="29">
        <v>987</v>
      </c>
    </row>
    <row r="11" spans="1:21">
      <c r="A11" s="15"/>
      <c r="B11" s="29">
        <v>904</v>
      </c>
      <c r="C11" s="29">
        <v>922</v>
      </c>
      <c r="D11" s="29">
        <v>920</v>
      </c>
      <c r="E11" s="29">
        <v>987</v>
      </c>
      <c r="F11" s="29">
        <v>-292</v>
      </c>
      <c r="G11" s="29">
        <v>998</v>
      </c>
      <c r="H11" s="29">
        <v>962</v>
      </c>
      <c r="I11" s="29">
        <v>955</v>
      </c>
      <c r="J11" s="29">
        <v>921</v>
      </c>
      <c r="K11" s="29">
        <v>928</v>
      </c>
      <c r="L11" s="29">
        <v>1000</v>
      </c>
      <c r="M11" s="29">
        <v>928</v>
      </c>
      <c r="N11" s="29">
        <v>944</v>
      </c>
      <c r="O11" s="29">
        <v>905</v>
      </c>
      <c r="P11" s="29">
        <v>985</v>
      </c>
      <c r="Q11" s="29">
        <v>-716</v>
      </c>
      <c r="R11" s="29">
        <v>990</v>
      </c>
      <c r="S11" s="29">
        <v>981</v>
      </c>
      <c r="T11" s="29">
        <v>932</v>
      </c>
      <c r="U11" s="29">
        <v>984</v>
      </c>
    </row>
    <row r="12" spans="1:21">
      <c r="A12" s="15"/>
      <c r="B12" s="29">
        <v>902</v>
      </c>
      <c r="C12" s="29">
        <v>917</v>
      </c>
      <c r="D12" s="29">
        <v>952</v>
      </c>
      <c r="E12" s="29">
        <v>-943</v>
      </c>
      <c r="F12" s="29">
        <v>963</v>
      </c>
      <c r="G12" s="29">
        <v>990</v>
      </c>
      <c r="H12" s="29">
        <v>968</v>
      </c>
      <c r="I12" s="29">
        <v>911</v>
      </c>
      <c r="J12" s="29">
        <v>982</v>
      </c>
      <c r="K12" s="29">
        <v>986</v>
      </c>
      <c r="L12" s="29">
        <v>904</v>
      </c>
      <c r="M12" s="29">
        <v>978</v>
      </c>
      <c r="N12" s="29">
        <v>998</v>
      </c>
      <c r="O12" s="29">
        <v>930</v>
      </c>
      <c r="P12" s="29">
        <v>955</v>
      </c>
      <c r="Q12" s="29">
        <v>994</v>
      </c>
      <c r="R12" s="29">
        <v>-925</v>
      </c>
      <c r="S12" s="29">
        <v>915</v>
      </c>
      <c r="T12" s="29">
        <v>924</v>
      </c>
      <c r="U12" s="29">
        <v>909</v>
      </c>
    </row>
    <row r="13" spans="1:21">
      <c r="A13" s="15"/>
      <c r="B13" s="29">
        <v>958</v>
      </c>
      <c r="C13" s="29">
        <v>988</v>
      </c>
      <c r="D13" s="29">
        <v>-895</v>
      </c>
      <c r="E13" s="29">
        <v>960</v>
      </c>
      <c r="F13" s="29">
        <v>912</v>
      </c>
      <c r="G13" s="29">
        <v>941</v>
      </c>
      <c r="H13" s="29">
        <v>938</v>
      </c>
      <c r="I13" s="29">
        <v>923</v>
      </c>
      <c r="J13" s="29">
        <v>941</v>
      </c>
      <c r="K13" s="29">
        <v>927</v>
      </c>
      <c r="L13" s="29">
        <v>920</v>
      </c>
      <c r="M13" s="29">
        <v>991</v>
      </c>
      <c r="N13" s="29">
        <v>948</v>
      </c>
      <c r="O13" s="29">
        <v>998</v>
      </c>
      <c r="P13" s="29">
        <v>922</v>
      </c>
      <c r="Q13" s="29">
        <v>935</v>
      </c>
      <c r="R13" s="29">
        <v>990</v>
      </c>
      <c r="S13" s="29">
        <v>-283</v>
      </c>
      <c r="T13" s="29">
        <v>903</v>
      </c>
      <c r="U13" s="29">
        <v>926</v>
      </c>
    </row>
    <row r="14" spans="1:21">
      <c r="A14" s="15"/>
      <c r="B14" s="29">
        <v>988</v>
      </c>
      <c r="C14" s="29">
        <v>-465</v>
      </c>
      <c r="D14" s="29">
        <v>967</v>
      </c>
      <c r="E14" s="29">
        <v>952</v>
      </c>
      <c r="F14" s="29">
        <v>992</v>
      </c>
      <c r="G14" s="29">
        <v>13</v>
      </c>
      <c r="H14" s="29">
        <v>27</v>
      </c>
      <c r="I14" s="29">
        <v>20</v>
      </c>
      <c r="J14" s="29">
        <v>973</v>
      </c>
      <c r="K14" s="29">
        <v>970</v>
      </c>
      <c r="L14" s="29">
        <v>951</v>
      </c>
      <c r="M14" s="29">
        <v>987</v>
      </c>
      <c r="N14" s="29">
        <v>794</v>
      </c>
      <c r="O14" s="29">
        <v>848</v>
      </c>
      <c r="P14" s="29">
        <v>677</v>
      </c>
      <c r="Q14" s="29">
        <v>996</v>
      </c>
      <c r="R14" s="29">
        <v>969</v>
      </c>
      <c r="S14" s="29">
        <v>979</v>
      </c>
      <c r="T14" s="29">
        <v>-787</v>
      </c>
      <c r="U14" s="29">
        <v>934</v>
      </c>
    </row>
    <row r="15" spans="1:21">
      <c r="A15" s="15"/>
      <c r="B15" s="29">
        <v>971</v>
      </c>
      <c r="C15" s="29">
        <v>-540</v>
      </c>
      <c r="D15" s="29">
        <v>982</v>
      </c>
      <c r="E15" s="29">
        <v>985</v>
      </c>
      <c r="F15" s="29">
        <v>977</v>
      </c>
      <c r="G15" s="29">
        <v>62</v>
      </c>
      <c r="H15" s="29">
        <v>912</v>
      </c>
      <c r="I15" s="29">
        <v>56</v>
      </c>
      <c r="J15" s="29">
        <v>953</v>
      </c>
      <c r="K15" s="29">
        <v>958</v>
      </c>
      <c r="L15" s="29">
        <v>909</v>
      </c>
      <c r="M15" s="29">
        <v>936</v>
      </c>
      <c r="N15" s="29">
        <v>704</v>
      </c>
      <c r="O15" s="29">
        <v>974</v>
      </c>
      <c r="P15" s="29">
        <v>196</v>
      </c>
      <c r="Q15" s="29">
        <v>902</v>
      </c>
      <c r="R15" s="29">
        <v>929</v>
      </c>
      <c r="S15" s="29">
        <v>970</v>
      </c>
      <c r="T15" s="29">
        <v>-313</v>
      </c>
      <c r="U15" s="29">
        <v>936</v>
      </c>
    </row>
    <row r="16" spans="1:21">
      <c r="A16" s="15"/>
      <c r="B16" s="29">
        <v>971</v>
      </c>
      <c r="C16" s="29">
        <v>-390</v>
      </c>
      <c r="D16" s="29">
        <v>995</v>
      </c>
      <c r="E16" s="29">
        <v>921</v>
      </c>
      <c r="F16" s="29">
        <v>998</v>
      </c>
      <c r="G16" s="29">
        <v>53</v>
      </c>
      <c r="H16" s="29">
        <v>68</v>
      </c>
      <c r="I16" s="29">
        <v>20</v>
      </c>
      <c r="J16" s="29">
        <v>999</v>
      </c>
      <c r="K16" s="29">
        <v>961</v>
      </c>
      <c r="L16" s="29">
        <v>950</v>
      </c>
      <c r="M16" s="29">
        <v>996</v>
      </c>
      <c r="N16" s="29">
        <v>121</v>
      </c>
      <c r="O16" s="29">
        <v>380</v>
      </c>
      <c r="P16" s="29">
        <v>387</v>
      </c>
      <c r="Q16" s="29">
        <v>1000</v>
      </c>
      <c r="R16" s="29">
        <v>966</v>
      </c>
      <c r="S16" s="29">
        <v>980</v>
      </c>
      <c r="T16" s="29">
        <v>-400</v>
      </c>
      <c r="U16" s="29">
        <v>927</v>
      </c>
    </row>
    <row r="17" spans="2:21">
      <c r="B17" s="29">
        <v>979</v>
      </c>
      <c r="C17" s="29">
        <v>-544</v>
      </c>
      <c r="D17" s="29">
        <v>955</v>
      </c>
      <c r="E17" s="29">
        <v>904</v>
      </c>
      <c r="F17" s="29">
        <v>921</v>
      </c>
      <c r="G17" s="29">
        <v>952</v>
      </c>
      <c r="H17" s="29">
        <v>924</v>
      </c>
      <c r="I17" s="29">
        <v>961</v>
      </c>
      <c r="J17" s="29">
        <v>904</v>
      </c>
      <c r="K17" s="29">
        <v>855</v>
      </c>
      <c r="L17" s="29">
        <v>497</v>
      </c>
      <c r="M17" s="29">
        <v>926</v>
      </c>
      <c r="N17" s="29">
        <v>977</v>
      </c>
      <c r="O17" s="29">
        <v>959</v>
      </c>
      <c r="P17" s="29">
        <v>921</v>
      </c>
      <c r="Q17" s="29">
        <v>978</v>
      </c>
      <c r="R17" s="29">
        <v>993</v>
      </c>
      <c r="S17" s="29">
        <v>904</v>
      </c>
      <c r="T17" s="29">
        <v>-844</v>
      </c>
      <c r="U17" s="29">
        <v>902</v>
      </c>
    </row>
    <row r="18" spans="2:21">
      <c r="B18" s="29">
        <v>977</v>
      </c>
      <c r="C18" s="29">
        <v>-380</v>
      </c>
      <c r="D18" s="29">
        <v>961</v>
      </c>
      <c r="E18" s="29">
        <v>943</v>
      </c>
      <c r="F18" s="29">
        <v>965</v>
      </c>
      <c r="G18" s="29">
        <v>919</v>
      </c>
      <c r="H18" s="29">
        <v>955</v>
      </c>
      <c r="I18" s="29">
        <v>924</v>
      </c>
      <c r="J18" s="29">
        <v>984</v>
      </c>
      <c r="K18" s="29">
        <v>450</v>
      </c>
      <c r="L18" s="29">
        <v>645</v>
      </c>
      <c r="M18" s="29">
        <v>967</v>
      </c>
      <c r="N18" s="29">
        <v>904</v>
      </c>
      <c r="O18" s="29">
        <v>939</v>
      </c>
      <c r="P18" s="29">
        <v>968</v>
      </c>
      <c r="Q18" s="29">
        <v>913</v>
      </c>
      <c r="R18" s="29">
        <v>955</v>
      </c>
      <c r="S18" s="29">
        <v>961</v>
      </c>
      <c r="T18" s="29">
        <v>-247</v>
      </c>
      <c r="U18" s="29">
        <v>991</v>
      </c>
    </row>
    <row r="19" spans="2:21">
      <c r="B19" s="29">
        <v>955</v>
      </c>
      <c r="C19" s="29">
        <v>-54</v>
      </c>
      <c r="D19" s="29">
        <v>980</v>
      </c>
      <c r="E19" s="29">
        <v>994</v>
      </c>
      <c r="F19" s="29">
        <v>910</v>
      </c>
      <c r="G19" s="29">
        <v>977</v>
      </c>
      <c r="H19" s="29">
        <v>949</v>
      </c>
      <c r="I19" s="29">
        <v>940</v>
      </c>
      <c r="J19" s="29">
        <v>981</v>
      </c>
      <c r="K19" s="29">
        <v>213</v>
      </c>
      <c r="L19" s="29">
        <v>718</v>
      </c>
      <c r="M19" s="29">
        <v>991</v>
      </c>
      <c r="N19" s="29">
        <v>996</v>
      </c>
      <c r="O19" s="29">
        <v>997</v>
      </c>
      <c r="P19" s="29">
        <v>939</v>
      </c>
      <c r="Q19" s="29">
        <v>935</v>
      </c>
      <c r="R19" s="29">
        <v>957</v>
      </c>
      <c r="S19" s="29">
        <v>967</v>
      </c>
      <c r="T19" s="29">
        <v>-1</v>
      </c>
      <c r="U19" s="29">
        <v>999</v>
      </c>
    </row>
    <row r="20" spans="2:21">
      <c r="B20" s="29">
        <v>902</v>
      </c>
      <c r="C20" s="29">
        <v>-158</v>
      </c>
      <c r="D20" s="29">
        <v>984</v>
      </c>
      <c r="E20" s="29">
        <v>1000</v>
      </c>
      <c r="F20" s="29">
        <v>913</v>
      </c>
      <c r="G20" s="29">
        <v>916</v>
      </c>
      <c r="H20" s="29">
        <v>993</v>
      </c>
      <c r="I20" s="29">
        <v>975</v>
      </c>
      <c r="J20" s="29">
        <v>911</v>
      </c>
      <c r="K20" s="29">
        <v>950</v>
      </c>
      <c r="L20" s="29">
        <v>975</v>
      </c>
      <c r="M20" s="29">
        <v>989</v>
      </c>
      <c r="N20" s="29">
        <v>937</v>
      </c>
      <c r="O20" s="29">
        <v>970</v>
      </c>
      <c r="P20" s="29">
        <v>940</v>
      </c>
      <c r="Q20" s="29">
        <v>999</v>
      </c>
      <c r="R20" s="29">
        <v>946</v>
      </c>
      <c r="S20" s="29">
        <v>929</v>
      </c>
      <c r="T20" s="29">
        <v>-136</v>
      </c>
      <c r="U20" s="29">
        <v>956</v>
      </c>
    </row>
    <row r="21" spans="2:21">
      <c r="B21" s="29">
        <v>946</v>
      </c>
      <c r="C21" s="29">
        <v>-341</v>
      </c>
      <c r="D21" s="29">
        <v>948</v>
      </c>
      <c r="E21" s="29">
        <v>972</v>
      </c>
      <c r="F21" s="29">
        <v>963</v>
      </c>
      <c r="G21" s="29">
        <v>991</v>
      </c>
      <c r="H21" s="29">
        <v>914</v>
      </c>
      <c r="I21" s="29">
        <v>927</v>
      </c>
      <c r="J21" s="29">
        <v>969</v>
      </c>
      <c r="K21" s="29">
        <v>968</v>
      </c>
      <c r="L21" s="29">
        <v>911</v>
      </c>
      <c r="M21" s="29">
        <v>959</v>
      </c>
      <c r="N21" s="29">
        <v>949</v>
      </c>
      <c r="O21" s="29">
        <v>965</v>
      </c>
      <c r="P21" s="29">
        <v>960</v>
      </c>
      <c r="Q21" s="29">
        <v>904</v>
      </c>
      <c r="R21" s="29">
        <v>990</v>
      </c>
      <c r="S21" s="29">
        <v>983</v>
      </c>
      <c r="T21" s="29">
        <v>-501</v>
      </c>
      <c r="U21" s="29">
        <v>919</v>
      </c>
    </row>
    <row r="22" spans="2:21">
      <c r="B22" s="29">
        <v>997</v>
      </c>
      <c r="C22" s="29">
        <v>986</v>
      </c>
      <c r="D22" s="29">
        <v>-546</v>
      </c>
      <c r="E22" s="29">
        <v>919</v>
      </c>
      <c r="F22" s="29">
        <v>968</v>
      </c>
      <c r="G22" s="29">
        <v>998</v>
      </c>
      <c r="H22" s="29">
        <v>45</v>
      </c>
      <c r="I22" s="29">
        <v>952</v>
      </c>
      <c r="J22" s="29">
        <v>922</v>
      </c>
      <c r="K22" s="29">
        <v>972</v>
      </c>
      <c r="L22" s="29">
        <v>979</v>
      </c>
      <c r="M22" s="29">
        <v>955</v>
      </c>
      <c r="N22" s="29">
        <v>999</v>
      </c>
      <c r="O22" s="29">
        <v>8</v>
      </c>
      <c r="P22" s="29">
        <v>995</v>
      </c>
      <c r="Q22" s="29">
        <v>966</v>
      </c>
      <c r="R22" s="29">
        <v>965</v>
      </c>
      <c r="S22" s="29">
        <v>-275</v>
      </c>
      <c r="T22" s="29">
        <v>921</v>
      </c>
      <c r="U22" s="29">
        <v>914</v>
      </c>
    </row>
    <row r="23" spans="2:21">
      <c r="B23" s="29">
        <v>997</v>
      </c>
      <c r="C23" s="29">
        <v>950</v>
      </c>
      <c r="D23" s="29">
        <v>974</v>
      </c>
      <c r="E23" s="29">
        <v>-162</v>
      </c>
      <c r="F23" s="29">
        <v>972</v>
      </c>
      <c r="G23" s="29">
        <v>918</v>
      </c>
      <c r="H23" s="29">
        <v>904</v>
      </c>
      <c r="I23" s="29">
        <v>52</v>
      </c>
      <c r="J23" s="29">
        <v>89</v>
      </c>
      <c r="K23" s="29">
        <v>934</v>
      </c>
      <c r="L23" s="29">
        <v>957</v>
      </c>
      <c r="M23" s="29">
        <v>27</v>
      </c>
      <c r="N23" s="29">
        <v>13</v>
      </c>
      <c r="O23" s="29">
        <v>945</v>
      </c>
      <c r="P23" s="29">
        <v>933</v>
      </c>
      <c r="Q23" s="29">
        <v>951</v>
      </c>
      <c r="R23" s="29">
        <v>-854</v>
      </c>
      <c r="S23" s="29">
        <v>939</v>
      </c>
      <c r="T23" s="29">
        <v>960</v>
      </c>
      <c r="U23" s="29">
        <v>981</v>
      </c>
    </row>
    <row r="24" spans="2:21">
      <c r="B24" s="29">
        <v>927</v>
      </c>
      <c r="C24" s="29">
        <v>960</v>
      </c>
      <c r="D24" s="29">
        <v>960</v>
      </c>
      <c r="E24" s="29">
        <v>905</v>
      </c>
      <c r="F24" s="29">
        <v>-767</v>
      </c>
      <c r="G24" s="29">
        <v>929</v>
      </c>
      <c r="H24" s="29">
        <v>953</v>
      </c>
      <c r="I24" s="29">
        <v>950</v>
      </c>
      <c r="J24" s="29">
        <v>921</v>
      </c>
      <c r="K24" s="29">
        <v>57</v>
      </c>
      <c r="L24" s="29">
        <v>92</v>
      </c>
      <c r="M24" s="29">
        <v>994</v>
      </c>
      <c r="N24" s="29">
        <v>1000</v>
      </c>
      <c r="O24" s="29">
        <v>903</v>
      </c>
      <c r="P24" s="29">
        <v>909</v>
      </c>
      <c r="Q24" s="29">
        <v>-614</v>
      </c>
      <c r="R24" s="29">
        <v>921</v>
      </c>
      <c r="S24" s="29">
        <v>901</v>
      </c>
      <c r="T24" s="29">
        <v>906</v>
      </c>
      <c r="U24" s="29">
        <v>936</v>
      </c>
    </row>
    <row r="25" spans="2:21">
      <c r="B25" s="29">
        <v>969</v>
      </c>
      <c r="C25" s="29">
        <v>916</v>
      </c>
      <c r="D25" s="29">
        <v>932</v>
      </c>
      <c r="E25" s="29">
        <v>998</v>
      </c>
      <c r="F25" s="29">
        <v>1000</v>
      </c>
      <c r="G25" s="29">
        <v>-989</v>
      </c>
      <c r="H25" s="29">
        <v>906</v>
      </c>
      <c r="I25" s="29">
        <v>957</v>
      </c>
      <c r="J25" s="29">
        <v>929</v>
      </c>
      <c r="K25" s="29">
        <v>998</v>
      </c>
      <c r="L25" s="29">
        <v>941</v>
      </c>
      <c r="M25" s="29">
        <v>988</v>
      </c>
      <c r="N25" s="29">
        <v>964</v>
      </c>
      <c r="O25" s="29">
        <v>903</v>
      </c>
      <c r="P25" s="29">
        <v>-644</v>
      </c>
      <c r="Q25" s="29">
        <v>994</v>
      </c>
      <c r="R25" s="29">
        <v>936</v>
      </c>
      <c r="S25" s="29">
        <v>994</v>
      </c>
      <c r="T25" s="29">
        <v>990</v>
      </c>
      <c r="U25" s="29">
        <v>916</v>
      </c>
    </row>
    <row r="26" spans="2:21">
      <c r="B26" s="29">
        <v>910</v>
      </c>
      <c r="C26" s="29">
        <v>952</v>
      </c>
      <c r="D26" s="29">
        <v>973</v>
      </c>
      <c r="E26" s="29">
        <v>967</v>
      </c>
      <c r="F26" s="29">
        <v>920</v>
      </c>
      <c r="G26" s="29">
        <v>913</v>
      </c>
      <c r="H26" s="29">
        <v>-820</v>
      </c>
      <c r="I26" s="29">
        <v>-317</v>
      </c>
      <c r="J26" s="29">
        <v>-407</v>
      </c>
      <c r="K26" s="29">
        <v>-744</v>
      </c>
      <c r="L26" s="29">
        <v>-975</v>
      </c>
      <c r="M26" s="29">
        <v>-776</v>
      </c>
      <c r="N26" s="29">
        <v>-650</v>
      </c>
      <c r="O26" s="29">
        <v>-800</v>
      </c>
      <c r="P26" s="29">
        <v>964</v>
      </c>
      <c r="Q26" s="29">
        <v>901</v>
      </c>
      <c r="R26" s="29">
        <v>906</v>
      </c>
      <c r="S26" s="29">
        <v>995</v>
      </c>
      <c r="T26" s="29">
        <v>988</v>
      </c>
      <c r="U26" s="29">
        <v>915</v>
      </c>
    </row>
    <row r="29" spans="2:21"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498E-873F-4612-B29C-DAD98FEB27D1}">
  <dimension ref="B2:H26"/>
  <sheetViews>
    <sheetView zoomScale="115" zoomScaleNormal="115" workbookViewId="0"/>
  </sheetViews>
  <sheetFormatPr defaultRowHeight="14.4"/>
  <cols>
    <col min="2" max="2" width="17.5546875" customWidth="1"/>
    <col min="3" max="3" width="14.77734375" customWidth="1"/>
    <col min="4" max="4" width="16" customWidth="1"/>
  </cols>
  <sheetData>
    <row r="2" spans="2:8" ht="15.6">
      <c r="B2" s="76" t="s">
        <v>924</v>
      </c>
    </row>
    <row r="4" spans="2:8" ht="28.2" thickBot="1">
      <c r="B4" s="31" t="s">
        <v>624</v>
      </c>
      <c r="C4" s="32" t="s">
        <v>625</v>
      </c>
      <c r="D4" s="32" t="s">
        <v>626</v>
      </c>
      <c r="E4" s="15"/>
      <c r="G4" s="15"/>
      <c r="H4" s="7" t="s">
        <v>577</v>
      </c>
    </row>
    <row r="5" spans="2:8">
      <c r="B5" s="15" t="s">
        <v>627</v>
      </c>
      <c r="C5" s="15">
        <v>20</v>
      </c>
      <c r="D5" s="72">
        <v>57.142857142857146</v>
      </c>
      <c r="E5" s="15"/>
      <c r="F5" s="15"/>
      <c r="G5" s="15"/>
      <c r="H5" s="15"/>
    </row>
    <row r="6" spans="2:8">
      <c r="B6" s="15" t="s">
        <v>628</v>
      </c>
      <c r="C6" s="15">
        <v>487</v>
      </c>
      <c r="D6" s="72">
        <v>1948</v>
      </c>
      <c r="E6" s="15"/>
      <c r="F6" s="15"/>
      <c r="G6" s="15"/>
      <c r="H6" s="15"/>
    </row>
    <row r="7" spans="2:8">
      <c r="B7" s="15" t="s">
        <v>629</v>
      </c>
      <c r="C7" s="15">
        <v>100</v>
      </c>
      <c r="D7" s="72">
        <v>714.28571428571433</v>
      </c>
      <c r="E7" s="15"/>
      <c r="F7" s="15"/>
      <c r="G7" s="15"/>
      <c r="H7" s="15"/>
    </row>
    <row r="8" spans="2:8">
      <c r="B8" s="15" t="s">
        <v>1</v>
      </c>
      <c r="C8" s="15">
        <v>40</v>
      </c>
      <c r="D8" s="72">
        <v>251.42857142857142</v>
      </c>
      <c r="E8" s="15"/>
      <c r="F8" s="15"/>
      <c r="G8" s="15"/>
      <c r="H8" s="15"/>
    </row>
    <row r="9" spans="2:8">
      <c r="B9" s="15" t="s">
        <v>630</v>
      </c>
      <c r="C9" s="15">
        <v>470</v>
      </c>
      <c r="D9" s="72">
        <v>205.71428571428572</v>
      </c>
      <c r="E9" s="15"/>
      <c r="F9" s="15"/>
      <c r="G9" s="15"/>
      <c r="H9" s="15"/>
    </row>
    <row r="10" spans="2:8">
      <c r="B10" s="15" t="s">
        <v>631</v>
      </c>
      <c r="C10" s="15">
        <v>200</v>
      </c>
      <c r="D10" s="72">
        <v>728.57142857142856</v>
      </c>
      <c r="E10" s="15"/>
      <c r="F10" s="15"/>
      <c r="G10" s="15"/>
      <c r="H10" s="15"/>
    </row>
    <row r="11" spans="2:8">
      <c r="B11" s="15" t="s">
        <v>632</v>
      </c>
      <c r="C11" s="15">
        <v>85</v>
      </c>
      <c r="D11" s="72">
        <v>223.42857142857142</v>
      </c>
      <c r="E11" s="15"/>
      <c r="F11" s="15"/>
      <c r="G11" s="15"/>
      <c r="H11" s="15"/>
    </row>
    <row r="12" spans="2:8">
      <c r="B12" s="15" t="s">
        <v>633</v>
      </c>
      <c r="C12" s="15">
        <v>290</v>
      </c>
      <c r="D12" s="72">
        <v>799.71428571428567</v>
      </c>
      <c r="E12" s="15"/>
      <c r="F12" s="15"/>
      <c r="G12" s="15"/>
      <c r="H12" s="15"/>
    </row>
    <row r="13" spans="2:8">
      <c r="B13" s="15" t="s">
        <v>634</v>
      </c>
      <c r="C13" s="15">
        <v>650</v>
      </c>
      <c r="D13" s="72">
        <v>8542.8571428571431</v>
      </c>
      <c r="E13" s="15"/>
      <c r="F13" s="15"/>
      <c r="G13" s="15"/>
      <c r="H13" s="15"/>
    </row>
    <row r="14" spans="2:8">
      <c r="B14" s="15" t="s">
        <v>635</v>
      </c>
      <c r="C14" s="15">
        <v>120</v>
      </c>
      <c r="D14" s="72">
        <v>630.85714285714289</v>
      </c>
      <c r="E14" s="15"/>
      <c r="F14" s="15"/>
      <c r="G14" s="15"/>
      <c r="H14" s="15"/>
    </row>
    <row r="15" spans="2:8">
      <c r="B15" s="15" t="s">
        <v>636</v>
      </c>
      <c r="C15" s="15">
        <v>65</v>
      </c>
      <c r="D15" s="72">
        <v>742.85714285714289</v>
      </c>
    </row>
    <row r="16" spans="2:8">
      <c r="B16" s="15" t="s">
        <v>637</v>
      </c>
      <c r="C16" s="15">
        <v>40</v>
      </c>
      <c r="D16" s="72">
        <v>605.71428571428567</v>
      </c>
    </row>
    <row r="17" spans="2:4">
      <c r="B17" s="15" t="s">
        <v>638</v>
      </c>
      <c r="C17" s="15">
        <v>40</v>
      </c>
      <c r="D17" s="72">
        <v>342.85714285714283</v>
      </c>
    </row>
    <row r="18" spans="2:4">
      <c r="B18" s="15" t="s">
        <v>639</v>
      </c>
      <c r="C18" s="15">
        <v>75</v>
      </c>
      <c r="D18" s="72">
        <v>75.142857142857139</v>
      </c>
    </row>
    <row r="19" spans="2:4">
      <c r="B19" s="15" t="s">
        <v>640</v>
      </c>
      <c r="C19" s="15">
        <v>40</v>
      </c>
      <c r="D19" s="72">
        <v>445.71428571428572</v>
      </c>
    </row>
    <row r="20" spans="2:4">
      <c r="B20" s="15" t="s">
        <v>641</v>
      </c>
      <c r="C20" s="15">
        <v>10</v>
      </c>
      <c r="D20" s="72">
        <v>108.57142857142857</v>
      </c>
    </row>
    <row r="21" spans="2:4">
      <c r="B21" s="15" t="s">
        <v>642</v>
      </c>
      <c r="C21" s="15">
        <v>275</v>
      </c>
      <c r="D21" s="72">
        <v>234.85714285714286</v>
      </c>
    </row>
    <row r="22" spans="2:4">
      <c r="B22" s="15" t="s">
        <v>643</v>
      </c>
      <c r="C22" s="15">
        <v>40</v>
      </c>
      <c r="D22" s="72">
        <v>80</v>
      </c>
    </row>
    <row r="23" spans="2:4">
      <c r="B23" s="15" t="s">
        <v>644</v>
      </c>
      <c r="C23" s="15">
        <v>40</v>
      </c>
      <c r="D23" s="72">
        <v>925.71428571428567</v>
      </c>
    </row>
    <row r="24" spans="2:4">
      <c r="B24" s="15" t="s">
        <v>645</v>
      </c>
      <c r="C24" s="15">
        <v>90</v>
      </c>
      <c r="D24" s="72">
        <v>894.85714285714289</v>
      </c>
    </row>
    <row r="25" spans="2:4">
      <c r="B25" s="15" t="s">
        <v>646</v>
      </c>
      <c r="C25" s="15">
        <v>25</v>
      </c>
      <c r="D25" s="72">
        <v>152.57142857142858</v>
      </c>
    </row>
    <row r="26" spans="2:4">
      <c r="B26" s="15" t="s">
        <v>647</v>
      </c>
      <c r="C26" s="15">
        <v>100</v>
      </c>
      <c r="D26" s="72">
        <v>557.14285714285711</v>
      </c>
    </row>
  </sheetData>
  <conditionalFormatting sqref="C5:C2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{6A29CFFB-CA6F-4DB3-B162-059E927ECC48}</x14:id>
        </ext>
      </extLst>
    </cfRule>
  </conditionalFormatting>
  <conditionalFormatting sqref="D5:D26">
    <cfRule type="top10" dxfId="33" priority="1" rank="8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9CFFB-CA6F-4DB3-B162-059E927EC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C963-BEAC-49D9-BB11-37F01844C9E6}">
  <dimension ref="B1:L32"/>
  <sheetViews>
    <sheetView zoomScale="115" zoomScaleNormal="115" workbookViewId="0"/>
  </sheetViews>
  <sheetFormatPr defaultRowHeight="14.4"/>
  <cols>
    <col min="2" max="2" width="16.77734375" customWidth="1"/>
  </cols>
  <sheetData>
    <row r="1" spans="2:12">
      <c r="B1" s="15" t="s">
        <v>2</v>
      </c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2:12" ht="15.6">
      <c r="B2" s="76" t="s">
        <v>888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2:12">
      <c r="B4" s="34" t="s">
        <v>648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>
      <c r="B5" s="35" t="s">
        <v>649</v>
      </c>
      <c r="C5" s="35">
        <v>2022</v>
      </c>
      <c r="D5" s="35">
        <v>2021</v>
      </c>
      <c r="E5" s="35">
        <v>2020</v>
      </c>
      <c r="F5" s="35">
        <v>2019</v>
      </c>
      <c r="G5" s="35">
        <v>2018</v>
      </c>
      <c r="H5" s="35">
        <v>2017</v>
      </c>
      <c r="I5" s="35">
        <v>2016</v>
      </c>
      <c r="J5" s="35">
        <v>2015</v>
      </c>
      <c r="K5" s="35">
        <v>2014</v>
      </c>
      <c r="L5" s="35">
        <v>2013</v>
      </c>
    </row>
    <row r="6" spans="2:12">
      <c r="B6" s="34" t="s">
        <v>3</v>
      </c>
      <c r="C6" s="33">
        <v>2.2000000000000002</v>
      </c>
      <c r="D6" s="33">
        <v>0.8</v>
      </c>
      <c r="E6" s="33">
        <v>1.2</v>
      </c>
      <c r="F6" s="33">
        <v>0.7</v>
      </c>
      <c r="G6" s="33">
        <v>3.4</v>
      </c>
      <c r="H6" s="33">
        <v>3.3</v>
      </c>
      <c r="I6" s="33">
        <v>3.6</v>
      </c>
      <c r="J6" s="33">
        <v>1.8</v>
      </c>
      <c r="K6" s="33">
        <v>2.6</v>
      </c>
      <c r="L6" s="33">
        <v>1.9</v>
      </c>
    </row>
    <row r="7" spans="2:12">
      <c r="B7" s="34" t="s">
        <v>650</v>
      </c>
      <c r="C7" s="33">
        <v>2.9</v>
      </c>
      <c r="D7" s="33">
        <v>1.3</v>
      </c>
      <c r="E7" s="33">
        <v>0.9</v>
      </c>
      <c r="F7" s="33">
        <v>0.7</v>
      </c>
      <c r="G7" s="33">
        <v>3.9</v>
      </c>
      <c r="H7" s="33">
        <v>3.2</v>
      </c>
      <c r="I7" s="33">
        <v>2</v>
      </c>
      <c r="J7" s="33">
        <v>3.5</v>
      </c>
      <c r="K7" s="33">
        <v>1.2</v>
      </c>
      <c r="L7" s="33">
        <v>2.4</v>
      </c>
    </row>
    <row r="8" spans="2:12">
      <c r="B8" s="34" t="s">
        <v>651</v>
      </c>
      <c r="C8" s="33">
        <v>2.4</v>
      </c>
      <c r="D8" s="33">
        <v>0.7</v>
      </c>
      <c r="E8" s="33">
        <v>0.5</v>
      </c>
      <c r="F8" s="33">
        <v>1.3</v>
      </c>
      <c r="G8" s="33">
        <v>2.8</v>
      </c>
      <c r="H8" s="33">
        <v>2.6</v>
      </c>
      <c r="I8" s="33">
        <v>2.5</v>
      </c>
      <c r="J8" s="33">
        <v>3</v>
      </c>
      <c r="K8" s="33">
        <v>2.5</v>
      </c>
      <c r="L8" s="33">
        <v>2.8</v>
      </c>
    </row>
    <row r="9" spans="2:12">
      <c r="B9" s="34" t="s">
        <v>652</v>
      </c>
      <c r="C9" s="33">
        <v>3.7</v>
      </c>
      <c r="D9" s="33">
        <v>2.4</v>
      </c>
      <c r="E9" s="33">
        <v>2.2000000000000002</v>
      </c>
      <c r="F9" s="33">
        <v>1.1000000000000001</v>
      </c>
      <c r="G9" s="33">
        <v>5.0999999999999996</v>
      </c>
      <c r="H9" s="33">
        <v>3.4</v>
      </c>
      <c r="I9" s="33">
        <v>5</v>
      </c>
      <c r="J9" s="33">
        <v>6.3</v>
      </c>
      <c r="K9" s="33">
        <v>3.9</v>
      </c>
      <c r="L9" s="33">
        <v>3.4</v>
      </c>
    </row>
    <row r="10" spans="2:12">
      <c r="B10" s="34" t="s">
        <v>653</v>
      </c>
      <c r="C10" s="33">
        <v>2.2999999999999998</v>
      </c>
      <c r="D10" s="33">
        <v>0.8</v>
      </c>
      <c r="E10" s="33">
        <v>1.2</v>
      </c>
      <c r="F10" s="33">
        <v>2.1</v>
      </c>
      <c r="G10" s="33">
        <v>4.0999999999999996</v>
      </c>
      <c r="H10" s="33">
        <v>3.3</v>
      </c>
      <c r="I10" s="33">
        <v>3.6</v>
      </c>
      <c r="J10" s="33">
        <v>2.4</v>
      </c>
      <c r="K10" s="33">
        <v>1.1000000000000001</v>
      </c>
      <c r="L10" s="33">
        <v>2.4</v>
      </c>
    </row>
    <row r="11" spans="2:12">
      <c r="B11" s="34" t="s">
        <v>654</v>
      </c>
      <c r="C11" s="33">
        <v>4.2</v>
      </c>
      <c r="D11" s="33">
        <v>4.7</v>
      </c>
      <c r="E11" s="33">
        <v>3.8</v>
      </c>
      <c r="F11" s="33">
        <v>4.3</v>
      </c>
      <c r="G11" s="33">
        <v>4.5</v>
      </c>
      <c r="H11" s="33">
        <v>3.4</v>
      </c>
      <c r="I11" s="33">
        <v>3.4</v>
      </c>
      <c r="J11" s="33">
        <v>3.6</v>
      </c>
      <c r="K11" s="33">
        <v>2.4</v>
      </c>
      <c r="L11" s="33">
        <v>2.1</v>
      </c>
    </row>
    <row r="12" spans="2:12">
      <c r="B12" s="34" t="s">
        <v>655</v>
      </c>
      <c r="C12" s="33">
        <v>3.1</v>
      </c>
      <c r="D12" s="33">
        <v>2.9</v>
      </c>
      <c r="E12" s="33">
        <v>2.7</v>
      </c>
      <c r="F12" s="33">
        <v>3.5</v>
      </c>
      <c r="G12" s="33">
        <v>4.4000000000000004</v>
      </c>
      <c r="H12" s="33">
        <v>4.2</v>
      </c>
      <c r="I12" s="33">
        <v>4.3</v>
      </c>
      <c r="J12" s="33">
        <v>4</v>
      </c>
      <c r="K12" s="33">
        <v>2.4</v>
      </c>
      <c r="L12" s="33">
        <v>2.8</v>
      </c>
    </row>
    <row r="13" spans="2:12">
      <c r="B13" s="34" t="s">
        <v>656</v>
      </c>
      <c r="C13" s="33">
        <v>1.4</v>
      </c>
      <c r="D13" s="33">
        <v>-0.9</v>
      </c>
      <c r="E13" s="33">
        <v>0.6</v>
      </c>
      <c r="F13" s="33">
        <v>1.4</v>
      </c>
      <c r="G13" s="33">
        <v>3.5</v>
      </c>
      <c r="H13" s="33">
        <v>4</v>
      </c>
      <c r="I13" s="33">
        <v>4.3</v>
      </c>
      <c r="J13" s="33">
        <v>3.8</v>
      </c>
      <c r="K13" s="33">
        <v>3</v>
      </c>
      <c r="L13" s="33">
        <v>3</v>
      </c>
    </row>
    <row r="14" spans="2:12">
      <c r="B14" s="34" t="s">
        <v>657</v>
      </c>
      <c r="C14" s="33">
        <v>4.9000000000000004</v>
      </c>
      <c r="D14" s="33">
        <v>3.7</v>
      </c>
      <c r="E14" s="33">
        <v>6.1</v>
      </c>
      <c r="F14" s="33">
        <v>6</v>
      </c>
      <c r="G14" s="33">
        <v>9.9</v>
      </c>
      <c r="H14" s="33">
        <v>11.1</v>
      </c>
      <c r="I14" s="33">
        <v>8.9</v>
      </c>
      <c r="J14" s="33">
        <v>10.8</v>
      </c>
      <c r="K14" s="33">
        <v>8.3000000000000007</v>
      </c>
      <c r="L14" s="33">
        <v>9.6</v>
      </c>
    </row>
    <row r="15" spans="2:12">
      <c r="B15" s="34" t="s">
        <v>658</v>
      </c>
      <c r="C15" s="33">
        <v>5.2</v>
      </c>
      <c r="D15" s="33">
        <v>4.2</v>
      </c>
      <c r="E15" s="33">
        <v>-2.1</v>
      </c>
      <c r="F15" s="33">
        <v>2.6</v>
      </c>
      <c r="G15" s="33">
        <v>5.7</v>
      </c>
      <c r="H15" s="33">
        <v>4.4000000000000004</v>
      </c>
      <c r="I15" s="33">
        <v>5.7</v>
      </c>
      <c r="J15" s="33">
        <v>4.7</v>
      </c>
      <c r="K15" s="33">
        <v>5.2</v>
      </c>
      <c r="L15" s="33">
        <v>0.1</v>
      </c>
    </row>
    <row r="16" spans="2:12">
      <c r="B16" s="34" t="s">
        <v>659</v>
      </c>
      <c r="C16" s="33">
        <v>2.9</v>
      </c>
      <c r="D16" s="33">
        <v>2</v>
      </c>
      <c r="E16" s="33">
        <v>3.4</v>
      </c>
      <c r="F16" s="33">
        <v>1.8</v>
      </c>
      <c r="G16" s="33">
        <v>5.3</v>
      </c>
      <c r="H16" s="33">
        <v>5.6</v>
      </c>
      <c r="I16" s="33">
        <v>4.0999999999999996</v>
      </c>
      <c r="J16" s="33">
        <v>4.2</v>
      </c>
      <c r="K16" s="33">
        <v>1.6</v>
      </c>
      <c r="L16" s="33">
        <v>2.8</v>
      </c>
    </row>
    <row r="17" spans="2:12">
      <c r="B17" s="34" t="s">
        <v>660</v>
      </c>
      <c r="C17" s="33">
        <v>1.6</v>
      </c>
      <c r="D17" s="33">
        <v>0</v>
      </c>
      <c r="E17" s="33">
        <v>0.2</v>
      </c>
      <c r="F17" s="33">
        <v>1.2</v>
      </c>
      <c r="G17" s="33">
        <v>3.2</v>
      </c>
      <c r="H17" s="33">
        <v>2</v>
      </c>
      <c r="I17" s="33">
        <v>2</v>
      </c>
      <c r="J17" s="33">
        <v>1.8</v>
      </c>
      <c r="K17" s="33">
        <v>1</v>
      </c>
      <c r="L17" s="33">
        <v>1.9</v>
      </c>
    </row>
    <row r="18" spans="2:12">
      <c r="B18" s="34" t="s">
        <v>661</v>
      </c>
      <c r="C18" s="33">
        <v>2.9</v>
      </c>
      <c r="D18" s="33">
        <v>0.4</v>
      </c>
      <c r="E18" s="33">
        <v>1.1000000000000001</v>
      </c>
      <c r="F18" s="33">
        <v>2.7</v>
      </c>
      <c r="G18" s="33">
        <v>2.8</v>
      </c>
      <c r="H18" s="33">
        <v>2.1</v>
      </c>
      <c r="I18" s="33">
        <v>2.6</v>
      </c>
      <c r="J18" s="33">
        <v>5.2</v>
      </c>
      <c r="K18" s="33">
        <v>5.3</v>
      </c>
      <c r="L18" s="33">
        <v>4.4000000000000004</v>
      </c>
    </row>
    <row r="19" spans="2:12">
      <c r="B19" s="34" t="s">
        <v>662</v>
      </c>
      <c r="C19" s="33">
        <v>5.4</v>
      </c>
      <c r="D19" s="33">
        <v>3.8</v>
      </c>
      <c r="E19" s="33">
        <v>1.4</v>
      </c>
      <c r="F19" s="33">
        <v>1</v>
      </c>
      <c r="G19" s="33">
        <v>4</v>
      </c>
      <c r="H19" s="33">
        <v>4.0999999999999996</v>
      </c>
      <c r="I19" s="33">
        <v>4.8</v>
      </c>
      <c r="J19" s="33">
        <v>6.8</v>
      </c>
      <c r="K19" s="33">
        <v>6</v>
      </c>
      <c r="L19" s="33">
        <v>7</v>
      </c>
    </row>
    <row r="20" spans="2:12">
      <c r="B20" s="34" t="s">
        <v>663</v>
      </c>
      <c r="C20" s="33">
        <v>1</v>
      </c>
      <c r="D20" s="33">
        <v>-1.1000000000000001</v>
      </c>
      <c r="E20" s="33">
        <v>0.4</v>
      </c>
      <c r="F20" s="33">
        <v>1.7</v>
      </c>
      <c r="G20" s="33">
        <v>3.4</v>
      </c>
      <c r="H20" s="33">
        <v>3.8</v>
      </c>
      <c r="I20" s="33">
        <v>4.5999999999999996</v>
      </c>
      <c r="J20" s="33">
        <v>4</v>
      </c>
      <c r="K20" s="33">
        <v>3.5</v>
      </c>
      <c r="L20" s="33">
        <v>4.3</v>
      </c>
    </row>
    <row r="21" spans="2:12">
      <c r="B21" s="34" t="s">
        <v>664</v>
      </c>
      <c r="C21" s="33">
        <v>7.1</v>
      </c>
      <c r="D21" s="33">
        <v>7.3</v>
      </c>
      <c r="E21" s="33">
        <v>4.7</v>
      </c>
      <c r="F21" s="33">
        <v>5.0999999999999996</v>
      </c>
      <c r="G21" s="33">
        <v>10</v>
      </c>
      <c r="H21" s="33">
        <v>6.4</v>
      </c>
      <c r="I21" s="33">
        <v>-5.3</v>
      </c>
      <c r="J21" s="33">
        <v>1.4</v>
      </c>
      <c r="K21" s="33">
        <v>-3.6</v>
      </c>
      <c r="L21" s="33">
        <v>-4.0999999999999996</v>
      </c>
    </row>
    <row r="22" spans="2:12">
      <c r="B22" s="34" t="s">
        <v>665</v>
      </c>
      <c r="C22" s="33">
        <v>8.3000000000000007</v>
      </c>
      <c r="D22" s="33">
        <v>5.2</v>
      </c>
      <c r="E22" s="33">
        <v>5.0999999999999996</v>
      </c>
      <c r="F22" s="33">
        <v>5.7</v>
      </c>
      <c r="G22" s="33">
        <v>2.1</v>
      </c>
      <c r="H22" s="33">
        <v>-1.2</v>
      </c>
      <c r="I22" s="33">
        <v>-4.8</v>
      </c>
      <c r="J22" s="33">
        <v>-6.1</v>
      </c>
      <c r="K22" s="33">
        <v>4</v>
      </c>
      <c r="L22" s="33">
        <v>7.2</v>
      </c>
    </row>
    <row r="23" spans="2:12">
      <c r="B23" s="34" t="s">
        <v>666</v>
      </c>
      <c r="C23" s="33">
        <v>4.2</v>
      </c>
      <c r="D23" s="33">
        <v>3.1</v>
      </c>
      <c r="E23" s="33">
        <v>1.9</v>
      </c>
      <c r="F23" s="33">
        <v>0.8</v>
      </c>
      <c r="G23" s="33">
        <v>3.7</v>
      </c>
      <c r="H23" s="33">
        <v>4.5</v>
      </c>
      <c r="I23" s="33">
        <v>4.2</v>
      </c>
      <c r="J23" s="33">
        <v>4.5</v>
      </c>
      <c r="K23" s="33">
        <v>3.7</v>
      </c>
      <c r="L23" s="33">
        <v>2.5</v>
      </c>
    </row>
    <row r="24" spans="2:12">
      <c r="B24" s="34" t="s">
        <v>667</v>
      </c>
      <c r="C24" s="33">
        <v>2.1</v>
      </c>
      <c r="D24" s="33">
        <v>-0.4</v>
      </c>
      <c r="E24" s="33">
        <v>0.3</v>
      </c>
      <c r="F24" s="33">
        <v>1</v>
      </c>
      <c r="G24" s="33">
        <v>3.6</v>
      </c>
      <c r="H24" s="33">
        <v>1.3</v>
      </c>
      <c r="I24" s="33">
        <v>2.8</v>
      </c>
      <c r="J24" s="33">
        <v>1.9</v>
      </c>
      <c r="K24" s="33">
        <v>0.5</v>
      </c>
      <c r="L24" s="33">
        <v>0.4</v>
      </c>
    </row>
    <row r="25" spans="2:12">
      <c r="B25" s="34" t="s">
        <v>668</v>
      </c>
      <c r="C25" s="33">
        <v>3.6</v>
      </c>
      <c r="D25" s="33">
        <v>1.5</v>
      </c>
      <c r="E25" s="33">
        <v>2</v>
      </c>
      <c r="F25" s="33">
        <v>1</v>
      </c>
      <c r="G25" s="33">
        <v>4.3</v>
      </c>
      <c r="H25" s="33">
        <v>4.5999999999999996</v>
      </c>
      <c r="I25" s="33">
        <v>3.6</v>
      </c>
      <c r="J25" s="33">
        <v>2.4</v>
      </c>
      <c r="K25" s="33">
        <v>1.3</v>
      </c>
      <c r="L25" s="33">
        <v>4.0999999999999996</v>
      </c>
    </row>
    <row r="26" spans="2:12">
      <c r="B26" s="34" t="s">
        <v>669</v>
      </c>
      <c r="C26" s="33">
        <v>4.5999999999999996</v>
      </c>
      <c r="D26" s="33">
        <v>3.4</v>
      </c>
      <c r="E26" s="33">
        <v>3.8</v>
      </c>
      <c r="F26" s="33">
        <v>4.3</v>
      </c>
      <c r="G26" s="33">
        <v>6</v>
      </c>
      <c r="H26" s="33">
        <v>4.2</v>
      </c>
      <c r="I26" s="33">
        <v>4.9000000000000004</v>
      </c>
      <c r="J26" s="33">
        <v>4.5999999999999996</v>
      </c>
      <c r="K26" s="33">
        <v>1.3</v>
      </c>
      <c r="L26" s="33">
        <v>1.5</v>
      </c>
    </row>
    <row r="27" spans="2:12">
      <c r="B27" s="34" t="s">
        <v>670</v>
      </c>
      <c r="C27" s="33">
        <v>3.1</v>
      </c>
      <c r="D27" s="33">
        <v>2.2000000000000002</v>
      </c>
      <c r="E27" s="33">
        <v>1.8</v>
      </c>
      <c r="F27" s="33">
        <v>2.2999999999999998</v>
      </c>
      <c r="G27" s="33">
        <v>3.9</v>
      </c>
      <c r="H27" s="33">
        <v>2.9</v>
      </c>
      <c r="I27" s="33">
        <v>3.1</v>
      </c>
      <c r="J27" s="33">
        <v>3.3</v>
      </c>
      <c r="K27" s="33">
        <v>2.8</v>
      </c>
      <c r="L27" s="33">
        <v>2.9</v>
      </c>
    </row>
    <row r="28" spans="2:12">
      <c r="B28" s="34" t="s">
        <v>671</v>
      </c>
      <c r="C28" s="33">
        <v>1.2</v>
      </c>
      <c r="D28" s="33">
        <v>0.3</v>
      </c>
      <c r="E28" s="33">
        <v>0.4</v>
      </c>
      <c r="F28" s="33">
        <v>1.8</v>
      </c>
      <c r="G28" s="33">
        <v>3</v>
      </c>
      <c r="H28" s="33">
        <v>1.7</v>
      </c>
      <c r="I28" s="33">
        <v>1.8</v>
      </c>
      <c r="J28" s="33">
        <v>2</v>
      </c>
      <c r="K28" s="33">
        <v>1.1000000000000001</v>
      </c>
      <c r="L28" s="33">
        <v>2.9</v>
      </c>
    </row>
    <row r="32" spans="2:12">
      <c r="B32" s="7" t="s">
        <v>577</v>
      </c>
    </row>
  </sheetData>
  <conditionalFormatting sqref="C6: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81BC-A9D2-4D88-BBAC-21B8EB8792FD}">
  <dimension ref="B2:H27"/>
  <sheetViews>
    <sheetView zoomScale="115" zoomScaleNormal="115" workbookViewId="0"/>
  </sheetViews>
  <sheetFormatPr defaultRowHeight="14.4"/>
  <cols>
    <col min="1" max="1" width="4.44140625" customWidth="1"/>
    <col min="2" max="7" width="21.88671875" customWidth="1"/>
  </cols>
  <sheetData>
    <row r="2" spans="2:8" ht="15" thickBot="1">
      <c r="B2" s="37" t="s">
        <v>889</v>
      </c>
      <c r="C2" s="38"/>
      <c r="D2" s="38"/>
      <c r="E2" s="38"/>
      <c r="F2" s="38"/>
      <c r="G2" s="38"/>
      <c r="H2" s="38"/>
    </row>
    <row r="3" spans="2:8" ht="15" thickBot="1">
      <c r="B3" s="73" t="s">
        <v>4</v>
      </c>
      <c r="C3" s="38"/>
      <c r="D3" s="38"/>
      <c r="E3" s="38"/>
      <c r="F3" s="38"/>
      <c r="G3" s="38"/>
      <c r="H3" s="38"/>
    </row>
    <row r="4" spans="2:8">
      <c r="B4" s="38"/>
      <c r="C4" s="38"/>
      <c r="D4" s="38"/>
      <c r="E4" s="38"/>
      <c r="H4" s="38"/>
    </row>
    <row r="5" spans="2:8">
      <c r="B5" s="37" t="s">
        <v>672</v>
      </c>
      <c r="C5" s="37" t="s">
        <v>692</v>
      </c>
      <c r="D5" s="37" t="s">
        <v>712</v>
      </c>
      <c r="E5" s="37" t="s">
        <v>732</v>
      </c>
      <c r="F5" s="37" t="s">
        <v>752</v>
      </c>
      <c r="G5" s="37" t="s">
        <v>772</v>
      </c>
      <c r="H5" s="38"/>
    </row>
    <row r="6" spans="2:8">
      <c r="B6" s="37" t="s">
        <v>673</v>
      </c>
      <c r="C6" s="37" t="s">
        <v>693</v>
      </c>
      <c r="D6" s="37" t="s">
        <v>713</v>
      </c>
      <c r="E6" s="37" t="s">
        <v>733</v>
      </c>
      <c r="F6" s="37" t="s">
        <v>753</v>
      </c>
      <c r="G6" s="37" t="s">
        <v>773</v>
      </c>
      <c r="H6" s="38"/>
    </row>
    <row r="7" spans="2:8">
      <c r="B7" s="37" t="s">
        <v>674</v>
      </c>
      <c r="C7" s="37" t="s">
        <v>694</v>
      </c>
      <c r="D7" s="37" t="s">
        <v>714</v>
      </c>
      <c r="E7" s="37" t="s">
        <v>734</v>
      </c>
      <c r="F7" s="37" t="s">
        <v>754</v>
      </c>
      <c r="G7" s="37" t="s">
        <v>774</v>
      </c>
      <c r="H7" s="38"/>
    </row>
    <row r="8" spans="2:8">
      <c r="B8" s="37" t="s">
        <v>675</v>
      </c>
      <c r="C8" s="37" t="s">
        <v>695</v>
      </c>
      <c r="D8" s="37" t="s">
        <v>715</v>
      </c>
      <c r="E8" s="37" t="s">
        <v>735</v>
      </c>
      <c r="F8" s="37" t="s">
        <v>755</v>
      </c>
      <c r="G8" s="37" t="s">
        <v>775</v>
      </c>
      <c r="H8" s="38"/>
    </row>
    <row r="9" spans="2:8">
      <c r="B9" s="37" t="s">
        <v>676</v>
      </c>
      <c r="C9" s="37" t="s">
        <v>696</v>
      </c>
      <c r="D9" s="37" t="s">
        <v>716</v>
      </c>
      <c r="E9" s="37" t="s">
        <v>736</v>
      </c>
      <c r="F9" s="37" t="s">
        <v>756</v>
      </c>
      <c r="G9" s="37" t="s">
        <v>776</v>
      </c>
      <c r="H9" s="38"/>
    </row>
    <row r="10" spans="2:8">
      <c r="B10" s="37" t="s">
        <v>677</v>
      </c>
      <c r="C10" s="37" t="s">
        <v>697</v>
      </c>
      <c r="D10" s="37" t="s">
        <v>717</v>
      </c>
      <c r="E10" s="37" t="s">
        <v>737</v>
      </c>
      <c r="F10" s="37" t="s">
        <v>757</v>
      </c>
      <c r="G10" s="37" t="s">
        <v>777</v>
      </c>
      <c r="H10" s="38"/>
    </row>
    <row r="11" spans="2:8">
      <c r="B11" s="37" t="s">
        <v>678</v>
      </c>
      <c r="C11" s="37" t="s">
        <v>698</v>
      </c>
      <c r="D11" s="37" t="s">
        <v>718</v>
      </c>
      <c r="E11" s="37" t="s">
        <v>738</v>
      </c>
      <c r="F11" s="37" t="s">
        <v>758</v>
      </c>
      <c r="G11" s="37" t="s">
        <v>778</v>
      </c>
      <c r="H11" s="38"/>
    </row>
    <row r="12" spans="2:8">
      <c r="B12" s="37" t="s">
        <v>679</v>
      </c>
      <c r="C12" s="37" t="s">
        <v>699</v>
      </c>
      <c r="D12" s="37" t="s">
        <v>719</v>
      </c>
      <c r="E12" s="37" t="s">
        <v>739</v>
      </c>
      <c r="F12" s="37" t="s">
        <v>759</v>
      </c>
      <c r="G12" s="37" t="s">
        <v>779</v>
      </c>
      <c r="H12" s="38"/>
    </row>
    <row r="13" spans="2:8">
      <c r="B13" s="37" t="s">
        <v>680</v>
      </c>
      <c r="C13" s="37" t="s">
        <v>700</v>
      </c>
      <c r="D13" s="37" t="s">
        <v>720</v>
      </c>
      <c r="E13" s="37" t="s">
        <v>740</v>
      </c>
      <c r="F13" s="37" t="s">
        <v>760</v>
      </c>
      <c r="G13" s="37" t="s">
        <v>780</v>
      </c>
      <c r="H13" s="38"/>
    </row>
    <row r="14" spans="2:8">
      <c r="B14" s="37" t="s">
        <v>681</v>
      </c>
      <c r="C14" s="37" t="s">
        <v>701</v>
      </c>
      <c r="D14" s="37" t="s">
        <v>721</v>
      </c>
      <c r="E14" s="37" t="s">
        <v>741</v>
      </c>
      <c r="F14" s="37" t="s">
        <v>761</v>
      </c>
      <c r="G14" s="37" t="s">
        <v>781</v>
      </c>
      <c r="H14" s="38"/>
    </row>
    <row r="15" spans="2:8">
      <c r="B15" s="37" t="s">
        <v>682</v>
      </c>
      <c r="C15" s="37" t="s">
        <v>702</v>
      </c>
      <c r="D15" s="37" t="s">
        <v>722</v>
      </c>
      <c r="E15" s="37" t="s">
        <v>742</v>
      </c>
      <c r="F15" s="37" t="s">
        <v>762</v>
      </c>
      <c r="G15" s="37" t="s">
        <v>782</v>
      </c>
      <c r="H15" s="38"/>
    </row>
    <row r="16" spans="2:8">
      <c r="B16" s="37" t="s">
        <v>683</v>
      </c>
      <c r="C16" s="37" t="s">
        <v>703</v>
      </c>
      <c r="D16" s="37" t="s">
        <v>723</v>
      </c>
      <c r="E16" s="37" t="s">
        <v>743</v>
      </c>
      <c r="F16" s="37" t="s">
        <v>763</v>
      </c>
      <c r="G16" s="37" t="s">
        <v>783</v>
      </c>
      <c r="H16" s="38"/>
    </row>
    <row r="17" spans="2:8">
      <c r="B17" s="37" t="s">
        <v>684</v>
      </c>
      <c r="C17" s="37" t="s">
        <v>704</v>
      </c>
      <c r="D17" s="37" t="s">
        <v>724</v>
      </c>
      <c r="E17" s="37" t="s">
        <v>744</v>
      </c>
      <c r="F17" s="37" t="s">
        <v>764</v>
      </c>
      <c r="G17" s="37" t="s">
        <v>784</v>
      </c>
      <c r="H17" s="38"/>
    </row>
    <row r="18" spans="2:8">
      <c r="B18" s="37" t="s">
        <v>685</v>
      </c>
      <c r="C18" s="37" t="s">
        <v>705</v>
      </c>
      <c r="D18" s="37" t="s">
        <v>725</v>
      </c>
      <c r="E18" s="37" t="s">
        <v>745</v>
      </c>
      <c r="F18" s="37" t="s">
        <v>765</v>
      </c>
      <c r="G18" s="37" t="s">
        <v>785</v>
      </c>
      <c r="H18" s="38"/>
    </row>
    <row r="19" spans="2:8">
      <c r="B19" s="37" t="s">
        <v>686</v>
      </c>
      <c r="C19" s="37" t="s">
        <v>706</v>
      </c>
      <c r="D19" s="37" t="s">
        <v>726</v>
      </c>
      <c r="E19" s="37" t="s">
        <v>746</v>
      </c>
      <c r="F19" s="37" t="s">
        <v>766</v>
      </c>
      <c r="G19" s="37" t="s">
        <v>786</v>
      </c>
      <c r="H19" s="38"/>
    </row>
    <row r="20" spans="2:8">
      <c r="B20" s="37" t="s">
        <v>687</v>
      </c>
      <c r="C20" s="37" t="s">
        <v>707</v>
      </c>
      <c r="D20" s="37" t="s">
        <v>727</v>
      </c>
      <c r="E20" s="37" t="s">
        <v>747</v>
      </c>
      <c r="F20" s="37" t="s">
        <v>767</v>
      </c>
      <c r="G20" s="37" t="s">
        <v>787</v>
      </c>
      <c r="H20" s="38"/>
    </row>
    <row r="21" spans="2:8">
      <c r="B21" s="37" t="s">
        <v>688</v>
      </c>
      <c r="C21" s="37" t="s">
        <v>708</v>
      </c>
      <c r="D21" s="37" t="s">
        <v>728</v>
      </c>
      <c r="E21" s="37" t="s">
        <v>748</v>
      </c>
      <c r="F21" s="37" t="s">
        <v>768</v>
      </c>
      <c r="G21" s="37" t="s">
        <v>788</v>
      </c>
      <c r="H21" s="38"/>
    </row>
    <row r="22" spans="2:8">
      <c r="B22" s="37" t="s">
        <v>689</v>
      </c>
      <c r="C22" s="37" t="s">
        <v>709</v>
      </c>
      <c r="D22" s="37" t="s">
        <v>729</v>
      </c>
      <c r="E22" s="37" t="s">
        <v>749</v>
      </c>
      <c r="F22" s="37" t="s">
        <v>769</v>
      </c>
      <c r="G22" s="37" t="s">
        <v>789</v>
      </c>
      <c r="H22" s="38"/>
    </row>
    <row r="23" spans="2:8">
      <c r="B23" s="37" t="s">
        <v>690</v>
      </c>
      <c r="C23" s="37" t="s">
        <v>710</v>
      </c>
      <c r="D23" s="37" t="s">
        <v>730</v>
      </c>
      <c r="E23" s="37" t="s">
        <v>750</v>
      </c>
      <c r="F23" s="37" t="s">
        <v>770</v>
      </c>
      <c r="G23" s="37" t="s">
        <v>790</v>
      </c>
      <c r="H23" s="38"/>
    </row>
    <row r="24" spans="2:8">
      <c r="B24" s="37" t="s">
        <v>691</v>
      </c>
      <c r="C24" s="37" t="s">
        <v>711</v>
      </c>
      <c r="D24" s="37" t="s">
        <v>731</v>
      </c>
      <c r="E24" s="37" t="s">
        <v>751</v>
      </c>
      <c r="F24" s="37" t="s">
        <v>771</v>
      </c>
      <c r="G24" s="37" t="s">
        <v>791</v>
      </c>
      <c r="H24" s="38"/>
    </row>
    <row r="25" spans="2:8">
      <c r="C25" s="38"/>
      <c r="D25" s="38"/>
      <c r="E25" s="38"/>
      <c r="F25" s="38"/>
      <c r="G25" s="38"/>
      <c r="H25" s="38"/>
    </row>
    <row r="26" spans="2:8">
      <c r="C26" s="38"/>
      <c r="D26" s="38"/>
      <c r="E26" s="38"/>
      <c r="F26" s="38"/>
      <c r="G26" s="38"/>
      <c r="H26" s="38"/>
    </row>
    <row r="27" spans="2:8">
      <c r="C27" s="38"/>
      <c r="D27" s="38"/>
      <c r="E27" s="38"/>
      <c r="F27" s="38"/>
      <c r="G27" s="38"/>
      <c r="H27" s="38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AF9E06D2-0485-439A-9ACE-26D7C04C6C4A}">
            <xm:f>LEFT(B5,LEN($B$3))=$B$3</xm:f>
            <xm:f>$B$3</xm:f>
            <x14:dxf>
              <fill>
                <patternFill>
                  <bgColor theme="7" tint="0.59996337778862885"/>
                </patternFill>
              </fill>
            </x14:dxf>
          </x14:cfRule>
          <xm:sqref>B5:G24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1278-F52B-4411-AC51-933983FB0BCD}">
  <dimension ref="A1:F29"/>
  <sheetViews>
    <sheetView zoomScale="115" zoomScaleNormal="115" workbookViewId="0"/>
  </sheetViews>
  <sheetFormatPr defaultColWidth="9.21875" defaultRowHeight="15" customHeight="1"/>
  <cols>
    <col min="1" max="1" width="7.21875" style="15" customWidth="1"/>
    <col min="2" max="2" width="17.77734375" style="15" customWidth="1"/>
    <col min="3" max="3" width="12.77734375" style="46" customWidth="1"/>
    <col min="4" max="4" width="20" style="15" customWidth="1"/>
    <col min="5" max="5" width="17.77734375" style="15" customWidth="1"/>
    <col min="6" max="6" width="15.6640625" style="15" bestFit="1" customWidth="1"/>
    <col min="7" max="16384" width="9.21875" style="15"/>
  </cols>
  <sheetData>
    <row r="1" spans="1:6" ht="15" customHeight="1">
      <c r="A1" s="33"/>
      <c r="B1" s="33"/>
      <c r="C1" s="39"/>
      <c r="D1" s="33"/>
      <c r="E1" s="33"/>
      <c r="F1" s="33"/>
    </row>
    <row r="2" spans="1:6" ht="15" customHeight="1">
      <c r="A2" s="33"/>
      <c r="B2" s="33" t="s">
        <v>799</v>
      </c>
      <c r="C2" s="39"/>
      <c r="D2" s="33"/>
      <c r="E2" s="33"/>
      <c r="F2" s="33"/>
    </row>
    <row r="3" spans="1:6" ht="15" customHeight="1">
      <c r="A3" s="33"/>
      <c r="B3" s="33"/>
      <c r="C3" s="39"/>
      <c r="D3" s="33"/>
      <c r="E3" s="33"/>
      <c r="F3" s="33"/>
    </row>
    <row r="4" spans="1:6" ht="15" customHeight="1">
      <c r="A4" s="33"/>
      <c r="B4" s="86" t="s">
        <v>534</v>
      </c>
      <c r="C4" s="86" t="s">
        <v>556</v>
      </c>
      <c r="D4" s="86" t="s">
        <v>792</v>
      </c>
      <c r="E4" s="86" t="s">
        <v>793</v>
      </c>
      <c r="F4" s="86" t="s">
        <v>794</v>
      </c>
    </row>
    <row r="5" spans="1:6" ht="15" customHeight="1">
      <c r="A5" s="33"/>
      <c r="B5" s="41" t="s">
        <v>800</v>
      </c>
      <c r="C5" s="92">
        <v>7000</v>
      </c>
      <c r="D5" s="42">
        <v>39748.5</v>
      </c>
      <c r="E5" s="43" t="s">
        <v>795</v>
      </c>
      <c r="F5" s="43" t="s">
        <v>891</v>
      </c>
    </row>
    <row r="6" spans="1:6" ht="15" customHeight="1">
      <c r="A6" s="33"/>
      <c r="B6" s="41" t="s">
        <v>801</v>
      </c>
      <c r="C6" s="92">
        <v>7100</v>
      </c>
      <c r="D6" s="42">
        <v>44042.5</v>
      </c>
      <c r="E6" s="43" t="s">
        <v>5</v>
      </c>
      <c r="F6" s="43" t="s">
        <v>892</v>
      </c>
    </row>
    <row r="7" spans="1:6" ht="15" customHeight="1">
      <c r="A7" s="33"/>
      <c r="B7" s="41" t="s">
        <v>802</v>
      </c>
      <c r="C7" s="92">
        <v>5600</v>
      </c>
      <c r="D7" s="42">
        <v>39848.5</v>
      </c>
      <c r="E7" s="43" t="s">
        <v>796</v>
      </c>
      <c r="F7" s="43" t="s">
        <v>892</v>
      </c>
    </row>
    <row r="8" spans="1:6" ht="15" customHeight="1">
      <c r="A8" s="33"/>
      <c r="B8" s="41" t="s">
        <v>803</v>
      </c>
      <c r="C8" s="92">
        <v>5500</v>
      </c>
      <c r="D8" s="42">
        <v>41212.5</v>
      </c>
      <c r="E8" s="43" t="s">
        <v>797</v>
      </c>
      <c r="F8" s="44" t="s">
        <v>893</v>
      </c>
    </row>
    <row r="9" spans="1:6" ht="15" customHeight="1">
      <c r="A9" s="33"/>
      <c r="B9" s="41" t="s">
        <v>804</v>
      </c>
      <c r="C9" s="93">
        <v>9000</v>
      </c>
      <c r="D9" s="42">
        <v>44026.5</v>
      </c>
      <c r="E9" s="44" t="s">
        <v>795</v>
      </c>
      <c r="F9" s="44" t="s">
        <v>893</v>
      </c>
    </row>
    <row r="10" spans="1:6" ht="15" customHeight="1">
      <c r="A10" s="33"/>
      <c r="B10" s="41" t="s">
        <v>805</v>
      </c>
      <c r="C10" s="92">
        <v>8000</v>
      </c>
      <c r="D10" s="42">
        <v>41068.5</v>
      </c>
      <c r="E10" s="43" t="s">
        <v>797</v>
      </c>
      <c r="F10" s="43" t="s">
        <v>892</v>
      </c>
    </row>
    <row r="11" spans="1:6" ht="15" customHeight="1">
      <c r="A11" s="33"/>
      <c r="B11" s="41" t="s">
        <v>806</v>
      </c>
      <c r="C11" s="92">
        <f>6000</f>
        <v>6000</v>
      </c>
      <c r="D11" s="42">
        <v>44379.5</v>
      </c>
      <c r="E11" s="43" t="s">
        <v>798</v>
      </c>
      <c r="F11" s="43" t="s">
        <v>892</v>
      </c>
    </row>
    <row r="12" spans="1:6" ht="15" customHeight="1">
      <c r="A12" s="33"/>
      <c r="B12" s="41" t="s">
        <v>807</v>
      </c>
      <c r="C12" s="94">
        <v>6450</v>
      </c>
      <c r="D12" s="42">
        <v>45522.5</v>
      </c>
      <c r="E12" s="45" t="s">
        <v>5</v>
      </c>
      <c r="F12" s="43" t="s">
        <v>892</v>
      </c>
    </row>
    <row r="13" spans="1:6" ht="15" customHeight="1">
      <c r="A13" s="33"/>
      <c r="B13" s="41" t="s">
        <v>808</v>
      </c>
      <c r="C13" s="94">
        <v>7550</v>
      </c>
      <c r="D13" s="42">
        <v>42060.5</v>
      </c>
      <c r="E13" s="45" t="s">
        <v>795</v>
      </c>
      <c r="F13" s="45" t="s">
        <v>894</v>
      </c>
    </row>
    <row r="14" spans="1:6" ht="15" customHeight="1">
      <c r="A14" s="33"/>
      <c r="B14" s="41" t="s">
        <v>809</v>
      </c>
      <c r="C14" s="94">
        <v>7500</v>
      </c>
      <c r="D14" s="42">
        <v>42311.5</v>
      </c>
      <c r="E14" s="45" t="s">
        <v>797</v>
      </c>
      <c r="F14" s="43" t="s">
        <v>891</v>
      </c>
    </row>
    <row r="15" spans="1:6" ht="15" customHeight="1">
      <c r="A15" s="33"/>
      <c r="B15" s="41" t="s">
        <v>810</v>
      </c>
      <c r="C15" s="94">
        <v>7050</v>
      </c>
      <c r="D15" s="42">
        <v>43074.5</v>
      </c>
      <c r="E15" s="45" t="s">
        <v>798</v>
      </c>
      <c r="F15" s="43" t="s">
        <v>892</v>
      </c>
    </row>
    <row r="16" spans="1:6" ht="15" customHeight="1">
      <c r="A16" s="33"/>
      <c r="B16" s="41" t="s">
        <v>811</v>
      </c>
      <c r="C16" s="94">
        <v>8050</v>
      </c>
      <c r="D16" s="42">
        <v>45503.5</v>
      </c>
      <c r="E16" s="45" t="s">
        <v>5</v>
      </c>
      <c r="F16" s="43" t="s">
        <v>892</v>
      </c>
    </row>
    <row r="17" spans="1:6" ht="15" customHeight="1">
      <c r="A17" s="33"/>
      <c r="B17" s="41" t="s">
        <v>812</v>
      </c>
      <c r="C17" s="94">
        <v>9050</v>
      </c>
      <c r="D17" s="42">
        <v>40718.5</v>
      </c>
      <c r="E17" s="45" t="s">
        <v>798</v>
      </c>
      <c r="F17" s="45" t="s">
        <v>894</v>
      </c>
    </row>
    <row r="18" spans="1:6" ht="15" customHeight="1">
      <c r="A18" s="33"/>
      <c r="B18" s="41" t="s">
        <v>813</v>
      </c>
      <c r="C18" s="94">
        <v>6300</v>
      </c>
      <c r="D18" s="42">
        <v>44786.5</v>
      </c>
      <c r="E18" s="45" t="s">
        <v>798</v>
      </c>
      <c r="F18" s="43" t="s">
        <v>891</v>
      </c>
    </row>
    <row r="19" spans="1:6" ht="15" customHeight="1">
      <c r="A19" s="33"/>
      <c r="B19" s="41" t="s">
        <v>814</v>
      </c>
      <c r="C19" s="94">
        <v>6500</v>
      </c>
      <c r="D19" s="42">
        <v>42430.5</v>
      </c>
      <c r="E19" s="45" t="s">
        <v>798</v>
      </c>
      <c r="F19" s="45" t="s">
        <v>894</v>
      </c>
    </row>
    <row r="20" spans="1:6" ht="15" customHeight="1">
      <c r="A20" s="33"/>
      <c r="B20" s="41" t="s">
        <v>815</v>
      </c>
      <c r="C20" s="94">
        <v>9100</v>
      </c>
      <c r="D20" s="42">
        <v>44953.5</v>
      </c>
      <c r="E20" s="45" t="s">
        <v>796</v>
      </c>
      <c r="F20" s="45" t="s">
        <v>894</v>
      </c>
    </row>
    <row r="21" spans="1:6" ht="15" customHeight="1">
      <c r="A21" s="33"/>
      <c r="B21" s="41" t="s">
        <v>816</v>
      </c>
      <c r="C21" s="92">
        <v>7150</v>
      </c>
      <c r="D21" s="42">
        <v>39898.5</v>
      </c>
      <c r="E21" s="43" t="s">
        <v>796</v>
      </c>
      <c r="F21" s="45" t="s">
        <v>894</v>
      </c>
    </row>
    <row r="22" spans="1:6" ht="15" customHeight="1">
      <c r="A22" s="33"/>
      <c r="B22" s="41" t="s">
        <v>817</v>
      </c>
      <c r="C22" s="92">
        <v>6400</v>
      </c>
      <c r="D22" s="42">
        <v>41147.5</v>
      </c>
      <c r="E22" s="43" t="s">
        <v>796</v>
      </c>
      <c r="F22" s="45" t="s">
        <v>894</v>
      </c>
    </row>
    <row r="23" spans="1:6" ht="15" customHeight="1">
      <c r="A23" s="33"/>
      <c r="B23" s="41" t="s">
        <v>818</v>
      </c>
      <c r="C23" s="92">
        <v>5550</v>
      </c>
      <c r="D23" s="42">
        <v>42557.5</v>
      </c>
      <c r="E23" s="43" t="s">
        <v>5</v>
      </c>
      <c r="F23" s="44" t="s">
        <v>893</v>
      </c>
    </row>
    <row r="24" spans="1:6" ht="15" customHeight="1">
      <c r="A24" s="33"/>
      <c r="B24" s="41" t="s">
        <v>819</v>
      </c>
      <c r="C24" s="92">
        <v>6350</v>
      </c>
      <c r="D24" s="42">
        <v>41307.5</v>
      </c>
      <c r="E24" s="43" t="s">
        <v>5</v>
      </c>
      <c r="F24" s="44" t="s">
        <v>893</v>
      </c>
    </row>
    <row r="29" spans="1:6" ht="15" customHeight="1">
      <c r="B29" s="7" t="s">
        <v>577</v>
      </c>
    </row>
  </sheetData>
  <conditionalFormatting sqref="B5:F24">
    <cfRule type="expression" dxfId="31" priority="1">
      <formula>$E5="customer service"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Manage rules</vt:lpstr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 10</vt:lpstr>
      <vt:lpstr>Ex11</vt:lpstr>
      <vt:lpstr>Ex12</vt:lpstr>
      <vt:lpstr>Add 13</vt:lpstr>
      <vt:lpstr>Add 14</vt:lpstr>
      <vt:lpstr>Add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Nieradka</dc:creator>
  <cp:lastModifiedBy>Piotr Nieradka</cp:lastModifiedBy>
  <dcterms:created xsi:type="dcterms:W3CDTF">2023-03-10T16:19:39Z</dcterms:created>
  <dcterms:modified xsi:type="dcterms:W3CDTF">2023-05-04T11:05:54Z</dcterms:modified>
</cp:coreProperties>
</file>