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demir\OneDrive\Desktop\My Portfolio\Master_of_business_analytics\22_Semerter 1\ACST6003 Principles of Finance\"/>
    </mc:Choice>
  </mc:AlternateContent>
  <xr:revisionPtr revIDLastSave="0" documentId="13_ncr:1_{0B9F7A01-39B2-4B47-8BDD-80809739AD3E}" xr6:coauthVersionLast="47" xr6:coauthVersionMax="47" xr10:uidLastSave="{00000000-0000-0000-0000-000000000000}"/>
  <bookViews>
    <workbookView xWindow="-120" yWindow="-120" windowWidth="19440" windowHeight="10320" activeTab="2" xr2:uid="{00000000-000D-0000-FFFF-FFFF00000000}"/>
  </bookViews>
  <sheets>
    <sheet name="Background" sheetId="1" r:id="rId1"/>
    <sheet name="Instructions" sheetId="2" r:id="rId2"/>
    <sheet name="Questions" sheetId="3" r:id="rId3"/>
    <sheet name="Solu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4" l="1"/>
  <c r="B42" i="4"/>
  <c r="B41" i="4"/>
  <c r="B37" i="4"/>
  <c r="C36" i="4"/>
  <c r="D36" i="4" s="1"/>
  <c r="E36" i="4" s="1"/>
  <c r="F36" i="4" s="1"/>
  <c r="G36" i="4" s="1"/>
  <c r="H35" i="4"/>
  <c r="G35" i="4"/>
  <c r="F35" i="4"/>
  <c r="F37" i="4" s="1"/>
  <c r="E35" i="4"/>
  <c r="E37" i="4" s="1"/>
  <c r="D35" i="4"/>
  <c r="D37" i="4" s="1"/>
  <c r="C35" i="4"/>
  <c r="C37" i="4" s="1"/>
  <c r="D31" i="4"/>
  <c r="E31" i="4" s="1"/>
  <c r="F31" i="4" s="1"/>
  <c r="G31" i="4" s="1"/>
  <c r="H31" i="4" s="1"/>
  <c r="B30" i="4"/>
  <c r="C30" i="4" s="1"/>
  <c r="H28" i="4"/>
  <c r="G28" i="4"/>
  <c r="G41" i="4" s="1"/>
  <c r="H42" i="4" s="1"/>
  <c r="H47" i="4" s="1"/>
  <c r="F28" i="4"/>
  <c r="E28" i="4"/>
  <c r="D28" i="4"/>
  <c r="C28" i="4"/>
  <c r="H20" i="4"/>
  <c r="G20" i="4"/>
  <c r="G21" i="4" s="1"/>
  <c r="G22" i="4" s="1"/>
  <c r="G45" i="4" s="1"/>
  <c r="F20" i="4"/>
  <c r="F21" i="4" s="1"/>
  <c r="F22" i="4" s="1"/>
  <c r="F45" i="4" s="1"/>
  <c r="E20" i="4"/>
  <c r="E21" i="4" s="1"/>
  <c r="E22" i="4" s="1"/>
  <c r="E45" i="4" s="1"/>
  <c r="D20" i="4"/>
  <c r="D21" i="4" s="1"/>
  <c r="D22" i="4" s="1"/>
  <c r="D45" i="4" s="1"/>
  <c r="C20" i="4"/>
  <c r="C21" i="4" s="1"/>
  <c r="C22" i="4" s="1"/>
  <c r="C45" i="4" s="1"/>
  <c r="B9" i="4"/>
  <c r="B13" i="4" s="1"/>
  <c r="F41" i="4" l="1"/>
  <c r="G42" i="4" s="1"/>
  <c r="G47" i="4" s="1"/>
  <c r="G50" i="4" s="1"/>
  <c r="B48" i="4"/>
  <c r="B32" i="4"/>
  <c r="C41" i="4"/>
  <c r="E41" i="4"/>
  <c r="D41" i="4"/>
  <c r="B38" i="4"/>
  <c r="B39" i="4" s="1"/>
  <c r="B27" i="4" s="1"/>
  <c r="H21" i="4"/>
  <c r="H22" i="4" s="1"/>
  <c r="C32" i="4"/>
  <c r="D30" i="4"/>
  <c r="H36" i="4"/>
  <c r="H37" i="4" s="1"/>
  <c r="G37" i="4"/>
  <c r="D42" i="4" l="1"/>
  <c r="D47" i="4" s="1"/>
  <c r="D50" i="4" s="1"/>
  <c r="C42" i="4"/>
  <c r="C47" i="4" s="1"/>
  <c r="C50" i="4" s="1"/>
  <c r="H45" i="4"/>
  <c r="B63" i="4"/>
  <c r="B50" i="4"/>
  <c r="B60" i="4"/>
  <c r="E42" i="4"/>
  <c r="E47" i="4" s="1"/>
  <c r="E50" i="4" s="1"/>
  <c r="C38" i="4"/>
  <c r="B33" i="4"/>
  <c r="F42" i="4"/>
  <c r="F47" i="4" s="1"/>
  <c r="F50" i="4" s="1"/>
  <c r="D32" i="4"/>
  <c r="E30" i="4"/>
  <c r="C60" i="4" l="1"/>
  <c r="D60" i="4" s="1"/>
  <c r="E60" i="4" s="1"/>
  <c r="F60" i="4" s="1"/>
  <c r="G60" i="4" s="1"/>
  <c r="C39" i="4"/>
  <c r="C27" i="4" s="1"/>
  <c r="C33" i="4" s="1"/>
  <c r="D38" i="4"/>
  <c r="F30" i="4"/>
  <c r="E32" i="4"/>
  <c r="D39" i="4" l="1"/>
  <c r="D27" i="4" s="1"/>
  <c r="D33" i="4" s="1"/>
  <c r="E38" i="4"/>
  <c r="G30" i="4"/>
  <c r="F32" i="4"/>
  <c r="E39" i="4" l="1"/>
  <c r="E27" i="4" s="1"/>
  <c r="E33" i="4" s="1"/>
  <c r="F38" i="4"/>
  <c r="H30" i="4"/>
  <c r="H32" i="4" s="1"/>
  <c r="H49" i="4" s="1"/>
  <c r="H50" i="4" s="1"/>
  <c r="G32" i="4"/>
  <c r="B64" i="4" s="1"/>
  <c r="B65" i="4" s="1"/>
  <c r="B54" i="4" l="1"/>
  <c r="B58" i="4"/>
  <c r="H60" i="4"/>
  <c r="F39" i="4"/>
  <c r="F27" i="4" s="1"/>
  <c r="F33" i="4" s="1"/>
  <c r="G38" i="4"/>
  <c r="G39" i="4" l="1"/>
  <c r="G27" i="4" s="1"/>
  <c r="G33" i="4" s="1"/>
  <c r="H38" i="4"/>
  <c r="H39" i="4" s="1"/>
  <c r="H27" i="4" s="1"/>
  <c r="H33" i="4" s="1"/>
</calcChain>
</file>

<file path=xl/sharedStrings.xml><?xml version="1.0" encoding="utf-8"?>
<sst xmlns="http://schemas.openxmlformats.org/spreadsheetml/2006/main" count="72" uniqueCount="70">
  <si>
    <t>Sunrise Bakery</t>
  </si>
  <si>
    <t>Assumptions</t>
  </si>
  <si>
    <t>Expected Investment Cost</t>
  </si>
  <si>
    <t>Risk Free Rate</t>
  </si>
  <si>
    <t>Market Beta</t>
  </si>
  <si>
    <t>Equity Risk Premium</t>
  </si>
  <si>
    <t>Cost of Debt</t>
  </si>
  <si>
    <t>Cost of Equity</t>
  </si>
  <si>
    <t>Tax rate</t>
  </si>
  <si>
    <t>Debt / (Equity+Debt)</t>
  </si>
  <si>
    <t>WACC</t>
  </si>
  <si>
    <t>Year</t>
  </si>
  <si>
    <t>Income statement (all figures are incremental)</t>
  </si>
  <si>
    <t>Revenue (Sales)</t>
  </si>
  <si>
    <t>Production Costs</t>
  </si>
  <si>
    <t>Depreciation / Amortization</t>
  </si>
  <si>
    <t>Profit Before tax</t>
  </si>
  <si>
    <t>Taxes</t>
  </si>
  <si>
    <t>Profit after tax (Net Income)</t>
  </si>
  <si>
    <t>Annual Investment rate recovery Sales/Cost</t>
  </si>
  <si>
    <t>Projected Balance Sheet</t>
  </si>
  <si>
    <t>Cash and Marketable Sec.</t>
  </si>
  <si>
    <t>Other Current Assets (Inventory and Receivables)</t>
  </si>
  <si>
    <t>Fixed Assets</t>
  </si>
  <si>
    <t xml:space="preserve">   At cost</t>
  </si>
  <si>
    <t xml:space="preserve">   Accumulated Depreciation / Amortization</t>
  </si>
  <si>
    <t xml:space="preserve">   Net Fixed Assets</t>
  </si>
  <si>
    <t>Total Assets</t>
  </si>
  <si>
    <t>Current Liabilities (Payables)</t>
  </si>
  <si>
    <t>LT Debt</t>
  </si>
  <si>
    <t>Total Liabilities</t>
  </si>
  <si>
    <t>Stock and accumulated retained earnings</t>
  </si>
  <si>
    <t>Total Liabilities and Equity</t>
  </si>
  <si>
    <t>Working Capital (Non-Cash Current Assets less Current Liabilities)</t>
  </si>
  <si>
    <t>Change in working capital</t>
  </si>
  <si>
    <t>Projected Free Cash Flows to the Project</t>
  </si>
  <si>
    <t>Net Income</t>
  </si>
  <si>
    <t>Capital Expenditures (fixed assets at cost)</t>
  </si>
  <si>
    <t>After tax salvage value (Terminal Value)</t>
  </si>
  <si>
    <t>Free Cash Flows</t>
  </si>
  <si>
    <t>IRR</t>
  </si>
  <si>
    <t>Does this beat the WACC?</t>
  </si>
  <si>
    <t>NPV analysis (using the WACC)</t>
  </si>
  <si>
    <t>PV(Cash Flow) @ Discount rate</t>
  </si>
  <si>
    <t>NPV</t>
  </si>
  <si>
    <r>
      <t xml:space="preserve">Payback Analysis </t>
    </r>
    <r>
      <rPr>
        <sz val="10"/>
        <rFont val="Arial"/>
        <family val="2"/>
      </rPr>
      <t>(when do cash flows sum positive?)</t>
    </r>
  </si>
  <si>
    <t>Return on invested capital</t>
  </si>
  <si>
    <t xml:space="preserve">   Average forecasted profit (net income)</t>
  </si>
  <si>
    <t xml:space="preserve">   Average capital invested (net fixed assets)</t>
  </si>
  <si>
    <t xml:space="preserve">   Ratio (ROIC)</t>
  </si>
  <si>
    <t>1. What is the cost of debt for Sunrise Bakery?</t>
  </si>
  <si>
    <t>2. What is their cost of equity?</t>
  </si>
  <si>
    <t>3. What is the WACC?</t>
  </si>
  <si>
    <t>4. Which cost of capital should be used to evaluate the feasibility of the oven purchase?</t>
  </si>
  <si>
    <t>5. Calculate the annual depreciation expense for sunrise capital.</t>
  </si>
  <si>
    <t>6. What is the after-tax net income in each of the six years?</t>
  </si>
  <si>
    <t>7. Calculate the change in working capital each year from the projected financial statements.</t>
  </si>
  <si>
    <t>8. What is the terminal value of the project at the end of year 6?</t>
  </si>
  <si>
    <t>9. Compute the free cash flows for each year.</t>
  </si>
  <si>
    <t>10. What is the IRR?</t>
  </si>
  <si>
    <t>11. Calculate the NPV.</t>
  </si>
  <si>
    <t>12. Using Payback Analysis, how many years until the project pays off the investment?</t>
  </si>
  <si>
    <t>13. What is the return on invested capital?</t>
  </si>
  <si>
    <t>14. Should Sunrise Bakery purchase the new oven?</t>
  </si>
  <si>
    <t>Questions</t>
  </si>
  <si>
    <t>Cost of Equity = Risk-Free Rate of Return + Beta × (Market Rate of Return - Risk-Free Rate of Return)</t>
  </si>
  <si>
    <t>WACC: (% Proportion of Equity * Cost of Equity) + (% Proportion of Debt * Cost of Debt * (1 - Tax Rate))</t>
  </si>
  <si>
    <t xml:space="preserve">Cost of Equity </t>
  </si>
  <si>
    <t>Equity / (Equity+Debt)</t>
  </si>
  <si>
    <t>Cost of capital is based on the weighted average of the cost of debt and the cost of equity. In this formula: E = the market value of the firm's equity. D = the market value of the firm's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</si>
</sst>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164" formatCode="&quot;$&quot;#,##0"/>
    <numFmt numFmtId="165" formatCode="_(* #,##0.00_);_(* \(#,##0.00\);_(* &quot;-&quot;??_);_(@_)"/>
    <numFmt numFmtId="166" formatCode="&quot;$&quot;#,##0.00"/>
    <numFmt numFmtId="167" formatCode="&quot;$&quot;#,##0_);[Red]\(&quot;$&quot;#,##0\)"/>
    <numFmt numFmtId="168" formatCode="0_);\(0\)"/>
    <numFmt numFmtId="169" formatCode="0.0000_);\(0.0000\)"/>
    <numFmt numFmtId="170" formatCode="0.0000%"/>
  </numFmts>
  <fonts count="8" x14ac:knownFonts="1">
    <font>
      <sz val="11"/>
      <color theme="1"/>
      <name val="Calibri"/>
      <family val="2"/>
      <scheme val="minor"/>
    </font>
    <font>
      <sz val="24"/>
      <color rgb="FF1F1F1F"/>
      <name val="Source Sans Pro"/>
      <family val="2"/>
    </font>
    <font>
      <sz val="10"/>
      <name val="Arial"/>
      <family val="2"/>
    </font>
    <font>
      <b/>
      <sz val="16"/>
      <color indexed="10"/>
      <name val="Arial"/>
      <family val="2"/>
    </font>
    <font>
      <b/>
      <sz val="10"/>
      <name val="Arial"/>
      <family val="2"/>
    </font>
    <font>
      <sz val="11"/>
      <color theme="1"/>
      <name val="Calibri"/>
      <family val="2"/>
      <scheme val="minor"/>
    </font>
    <font>
      <i/>
      <sz val="12"/>
      <color rgb="FF111111"/>
      <name val="Arial"/>
      <family val="2"/>
    </font>
    <font>
      <b/>
      <sz val="11"/>
      <color rgb="FF111111"/>
      <name val="Arial"/>
      <family val="2"/>
    </font>
  </fonts>
  <fills count="5">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46">
    <xf numFmtId="0" fontId="0" fillId="0" borderId="0" xfId="0"/>
    <xf numFmtId="0" fontId="1" fillId="0" borderId="0" xfId="0" applyFont="1" applyAlignment="1">
      <alignment vertical="center"/>
    </xf>
    <xf numFmtId="0" fontId="3" fillId="0" borderId="0" xfId="1" applyFont="1"/>
    <xf numFmtId="0" fontId="2" fillId="0" borderId="0" xfId="1"/>
    <xf numFmtId="0" fontId="4" fillId="0" borderId="0" xfId="1" applyFont="1"/>
    <xf numFmtId="164" fontId="2" fillId="2" borderId="1" xfId="1" applyNumberFormat="1" applyFill="1" applyBorder="1"/>
    <xf numFmtId="10" fontId="2" fillId="3" borderId="1" xfId="1" applyNumberFormat="1" applyFill="1" applyBorder="1"/>
    <xf numFmtId="165" fontId="2" fillId="3" borderId="1" xfId="2" applyFont="1" applyFill="1" applyBorder="1"/>
    <xf numFmtId="10" fontId="2" fillId="3" borderId="1" xfId="3" applyNumberFormat="1" applyFont="1" applyFill="1" applyBorder="1"/>
    <xf numFmtId="9" fontId="2" fillId="2" borderId="1" xfId="1" applyNumberFormat="1" applyFill="1" applyBorder="1"/>
    <xf numFmtId="10" fontId="0" fillId="0" borderId="0" xfId="3" applyNumberFormat="1" applyFont="1"/>
    <xf numFmtId="0" fontId="2" fillId="0" borderId="2" xfId="1" applyBorder="1"/>
    <xf numFmtId="0" fontId="4" fillId="0" borderId="0" xfId="1" applyFont="1" applyAlignment="1">
      <alignment horizontal="center"/>
    </xf>
    <xf numFmtId="166" fontId="4" fillId="0" borderId="0" xfId="1" applyNumberFormat="1" applyFont="1" applyAlignment="1">
      <alignment horizontal="center"/>
    </xf>
    <xf numFmtId="10" fontId="2" fillId="4" borderId="1" xfId="1" applyNumberFormat="1" applyFill="1" applyBorder="1"/>
    <xf numFmtId="164" fontId="2" fillId="0" borderId="0" xfId="1" applyNumberFormat="1"/>
    <xf numFmtId="0" fontId="4" fillId="0" borderId="3" xfId="1" applyFont="1" applyBorder="1"/>
    <xf numFmtId="37" fontId="4" fillId="0" borderId="3" xfId="2" applyNumberFormat="1" applyFont="1" applyBorder="1" applyAlignment="1">
      <alignment horizontal="center"/>
    </xf>
    <xf numFmtId="167" fontId="2" fillId="0" borderId="0" xfId="1" applyNumberFormat="1"/>
    <xf numFmtId="164" fontId="2" fillId="0" borderId="2" xfId="1" applyNumberFormat="1" applyBorder="1"/>
    <xf numFmtId="167" fontId="2" fillId="0" borderId="2" xfId="1" applyNumberFormat="1" applyBorder="1"/>
    <xf numFmtId="0" fontId="2" fillId="0" borderId="3" xfId="1" applyBorder="1"/>
    <xf numFmtId="164" fontId="2" fillId="0" borderId="3" xfId="1" applyNumberFormat="1" applyBorder="1"/>
    <xf numFmtId="168" fontId="2" fillId="0" borderId="0" xfId="1" applyNumberFormat="1"/>
    <xf numFmtId="9" fontId="0" fillId="0" borderId="0" xfId="3" applyFont="1" applyBorder="1"/>
    <xf numFmtId="37" fontId="4" fillId="0" borderId="3" xfId="2" applyNumberFormat="1" applyFont="1" applyBorder="1" applyAlignment="1">
      <alignment horizontal="right"/>
    </xf>
    <xf numFmtId="0" fontId="2" fillId="0" borderId="4" xfId="1" applyBorder="1"/>
    <xf numFmtId="164" fontId="2" fillId="0" borderId="4" xfId="1" applyNumberFormat="1" applyBorder="1"/>
    <xf numFmtId="0" fontId="4" fillId="0" borderId="5" xfId="1" applyFont="1" applyBorder="1"/>
    <xf numFmtId="164" fontId="2" fillId="0" borderId="5" xfId="1" applyNumberFormat="1" applyBorder="1"/>
    <xf numFmtId="169" fontId="2" fillId="0" borderId="0" xfId="1" applyNumberFormat="1"/>
    <xf numFmtId="168" fontId="2" fillId="0" borderId="3" xfId="1" applyNumberFormat="1" applyBorder="1" applyAlignment="1">
      <alignment horizontal="right"/>
    </xf>
    <xf numFmtId="1" fontId="2" fillId="0" borderId="3" xfId="1" applyNumberFormat="1" applyBorder="1" applyAlignment="1">
      <alignment horizontal="right"/>
    </xf>
    <xf numFmtId="10" fontId="2" fillId="4" borderId="1" xfId="3" applyNumberFormat="1" applyFont="1" applyFill="1" applyBorder="1"/>
    <xf numFmtId="0" fontId="2" fillId="4" borderId="1" xfId="1" applyFill="1" applyBorder="1"/>
    <xf numFmtId="164" fontId="2" fillId="4" borderId="1" xfId="1" applyNumberFormat="1" applyFill="1" applyBorder="1"/>
    <xf numFmtId="0" fontId="4" fillId="0" borderId="2" xfId="1" applyFont="1" applyBorder="1"/>
    <xf numFmtId="0" fontId="2" fillId="0" borderId="6" xfId="1" applyBorder="1"/>
    <xf numFmtId="164" fontId="2" fillId="0" borderId="7" xfId="1" applyNumberFormat="1" applyBorder="1"/>
    <xf numFmtId="164" fontId="2" fillId="0" borderId="8" xfId="1" applyNumberFormat="1" applyBorder="1"/>
    <xf numFmtId="0" fontId="2" fillId="0" borderId="9" xfId="1" applyBorder="1"/>
    <xf numFmtId="164" fontId="2" fillId="0" borderId="10" xfId="1" applyNumberFormat="1" applyBorder="1"/>
    <xf numFmtId="0" fontId="6" fillId="0" borderId="0" xfId="0" applyFont="1"/>
    <xf numFmtId="0" fontId="7" fillId="0" borderId="0" xfId="0" applyFont="1"/>
    <xf numFmtId="170" fontId="2" fillId="4" borderId="1" xfId="5" applyNumberFormat="1" applyFont="1" applyFill="1" applyBorder="1"/>
    <xf numFmtId="164" fontId="2" fillId="4" borderId="1" xfId="4" applyNumberFormat="1" applyFont="1" applyFill="1" applyBorder="1"/>
  </cellXfs>
  <cellStyles count="6">
    <cellStyle name="Comma 2" xfId="2" xr:uid="{B4D44194-5F2C-4BB4-A2E1-789F7EAA8CE3}"/>
    <cellStyle name="Currency" xfId="4" builtinId="4"/>
    <cellStyle name="Normal" xfId="0" builtinId="0"/>
    <cellStyle name="Normal 2" xfId="1" xr:uid="{495C64AA-4508-4050-814D-14F95DDF1C93}"/>
    <cellStyle name="Percent" xfId="5" builtinId="5"/>
    <cellStyle name="Percent 2" xfId="3" xr:uid="{9EC7A0C4-4B0D-42DE-83D1-46D27D3DC7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525780</xdr:colOff>
      <xdr:row>0</xdr:row>
      <xdr:rowOff>121920</xdr:rowOff>
    </xdr:from>
    <xdr:to>
      <xdr:col>14</xdr:col>
      <xdr:colOff>571500</xdr:colOff>
      <xdr:row>4</xdr:row>
      <xdr:rowOff>99060</xdr:rowOff>
    </xdr:to>
    <xdr:sp macro="" textlink="">
      <xdr:nvSpPr>
        <xdr:cNvPr id="3" name="TextBox 2">
          <a:extLst>
            <a:ext uri="{FF2B5EF4-FFF2-40B4-BE49-F238E27FC236}">
              <a16:creationId xmlns:a16="http://schemas.microsoft.com/office/drawing/2014/main" id="{31B136ED-AF61-4CE6-90EE-41CDAEAC374D}"/>
            </a:ext>
          </a:extLst>
        </xdr:cNvPr>
        <xdr:cNvSpPr txBox="1"/>
      </xdr:nvSpPr>
      <xdr:spPr>
        <a:xfrm>
          <a:off x="3573780" y="121920"/>
          <a:ext cx="5532120" cy="70866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AU" sz="2400" b="0" cap="none" spc="0">
              <a:ln w="0"/>
              <a:solidFill>
                <a:schemeClr val="tx1"/>
              </a:solidFill>
              <a:effectLst>
                <a:outerShdw blurRad="38100" dist="19050" dir="2700000" algn="tl" rotWithShape="0">
                  <a:schemeClr val="dk1">
                    <a:alpha val="40000"/>
                  </a:schemeClr>
                </a:outerShdw>
              </a:effectLst>
            </a:rPr>
            <a:t>Background: Sunrise </a:t>
          </a:r>
          <a:r>
            <a:rPr lang="en-AU" sz="3200" b="0" cap="none" spc="0">
              <a:ln w="0"/>
              <a:solidFill>
                <a:schemeClr val="tx1"/>
              </a:solidFill>
              <a:effectLst>
                <a:outerShdw blurRad="38100" dist="19050" dir="2700000" algn="tl" rotWithShape="0">
                  <a:schemeClr val="dk1">
                    <a:alpha val="40000"/>
                  </a:schemeClr>
                </a:outerShdw>
              </a:effectLst>
            </a:rPr>
            <a:t>Bakery</a:t>
          </a:r>
          <a:r>
            <a:rPr lang="en-AU" sz="2400" b="0" cap="none" spc="0">
              <a:ln w="0"/>
              <a:solidFill>
                <a:schemeClr val="tx1"/>
              </a:solidFill>
              <a:effectLst>
                <a:outerShdw blurRad="38100" dist="19050" dir="2700000" algn="tl" rotWithShape="0">
                  <a:schemeClr val="dk1">
                    <a:alpha val="40000"/>
                  </a:schemeClr>
                </a:outerShdw>
              </a:effectLst>
            </a:rPr>
            <a:t> Expansion</a:t>
          </a:r>
        </a:p>
        <a:p>
          <a:pPr algn="ctr"/>
          <a:endParaRPr lang="en-AU" sz="1100"/>
        </a:p>
      </xdr:txBody>
    </xdr:sp>
    <xdr:clientData/>
  </xdr:twoCellAnchor>
  <xdr:twoCellAnchor>
    <xdr:from>
      <xdr:col>7</xdr:col>
      <xdr:colOff>240030</xdr:colOff>
      <xdr:row>5</xdr:row>
      <xdr:rowOff>5715</xdr:rowOff>
    </xdr:from>
    <xdr:to>
      <xdr:col>12</xdr:col>
      <xdr:colOff>598170</xdr:colOff>
      <xdr:row>8</xdr:row>
      <xdr:rowOff>66675</xdr:rowOff>
    </xdr:to>
    <xdr:sp macro="" textlink="">
      <xdr:nvSpPr>
        <xdr:cNvPr id="4" name="TextBox 3">
          <a:extLst>
            <a:ext uri="{FF2B5EF4-FFF2-40B4-BE49-F238E27FC236}">
              <a16:creationId xmlns:a16="http://schemas.microsoft.com/office/drawing/2014/main" id="{7418DA76-259B-97D8-B5F0-7C8F9552DA78}"/>
            </a:ext>
          </a:extLst>
        </xdr:cNvPr>
        <xdr:cNvSpPr txBox="1"/>
      </xdr:nvSpPr>
      <xdr:spPr>
        <a:xfrm>
          <a:off x="4507230" y="958215"/>
          <a:ext cx="3406140" cy="63246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AU" sz="2400" b="1" cap="none" spc="0">
              <a:ln w="0"/>
              <a:solidFill>
                <a:sysClr val="windowText" lastClr="000000"/>
              </a:solidFill>
              <a:effectLst>
                <a:outerShdw blurRad="38100" dist="19050" dir="2700000" algn="tl" rotWithShape="0">
                  <a:schemeClr val="dk1">
                    <a:alpha val="40000"/>
                  </a:schemeClr>
                </a:outerShdw>
              </a:effectLst>
            </a:rPr>
            <a:t>Background on the Case</a:t>
          </a:r>
        </a:p>
      </xdr:txBody>
    </xdr:sp>
    <xdr:clientData/>
  </xdr:twoCellAnchor>
  <xdr:twoCellAnchor>
    <xdr:from>
      <xdr:col>1</xdr:col>
      <xdr:colOff>60959</xdr:colOff>
      <xdr:row>8</xdr:row>
      <xdr:rowOff>171450</xdr:rowOff>
    </xdr:from>
    <xdr:to>
      <xdr:col>18</xdr:col>
      <xdr:colOff>123824</xdr:colOff>
      <xdr:row>52</xdr:row>
      <xdr:rowOff>104775</xdr:rowOff>
    </xdr:to>
    <xdr:sp macro="" textlink="">
      <xdr:nvSpPr>
        <xdr:cNvPr id="5" name="TextBox 4">
          <a:extLst>
            <a:ext uri="{FF2B5EF4-FFF2-40B4-BE49-F238E27FC236}">
              <a16:creationId xmlns:a16="http://schemas.microsoft.com/office/drawing/2014/main" id="{A10524CC-3203-48DF-C206-B44E9AB61840}"/>
            </a:ext>
          </a:extLst>
        </xdr:cNvPr>
        <xdr:cNvSpPr txBox="1"/>
      </xdr:nvSpPr>
      <xdr:spPr>
        <a:xfrm>
          <a:off x="670559" y="1695450"/>
          <a:ext cx="10426065" cy="852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a:t>The Sunrise Bakery Corporation was originally founded in Houston, TX in 1991 by Griffin Harris, who currently serves as the company's Chief Executive Officer. About four years ago, Griffin's daughter, Erica, moved into the company to serve as Chief Financial Officer. Erica had graduated from college a few years ago and had worked for a few years in retail. However, for the past two years, she had been working quite successfully on an online accounting degree, but she still felt a little uncomfortable in her new role as CFO of the family business. </a:t>
          </a:r>
        </a:p>
        <a:p>
          <a:r>
            <a:rPr lang="en-AU" sz="1200"/>
            <a:t>Sunrise produces and markets a variety of bakery products throughout southeast Texas and Louisiana. They operate mostly through warehouse delivery and produce fresh breads, buns, rolls, and snack cakes under a few of their own regional brands but also including some licensed "big name" national brands. In total, they operate five bakeries with one very large facility and four smaller production sites. For the past three years, sales have averaged about </a:t>
          </a:r>
          <a:r>
            <a:rPr lang="en-AU" sz="1200">
              <a:solidFill>
                <a:srgbClr val="FF0000"/>
              </a:solidFill>
            </a:rPr>
            <a:t>$15 Million, generating about </a:t>
          </a:r>
          <a:r>
            <a:rPr lang="en-AU" sz="1200" b="1">
              <a:solidFill>
                <a:srgbClr val="FF0000"/>
              </a:solidFill>
            </a:rPr>
            <a:t>$650 Thousand in Net Income per year</a:t>
          </a:r>
          <a:r>
            <a:rPr lang="en-AU" sz="1200"/>
            <a:t>. However, sales have been roughly flat for the past six years as growth has slowed and production capacity has reached </a:t>
          </a:r>
          <a:r>
            <a:rPr lang="en-AU" sz="1200">
              <a:solidFill>
                <a:srgbClr val="FF0000"/>
              </a:solidFill>
            </a:rPr>
            <a:t>nearly 100%. </a:t>
          </a:r>
          <a:r>
            <a:rPr lang="en-AU" sz="1200"/>
            <a:t>In order to grow sales, Sunrise Bakery needs to invest in further production capacity. </a:t>
          </a:r>
        </a:p>
        <a:p>
          <a:r>
            <a:rPr lang="en-AU" sz="1200"/>
            <a:t>Griffin Harris has been looking to purchase more space, build additional bakeries, or even perhaps acquire one of their smaller competitors, but nothing specific has worked out yet. Erica has an alternative short-term plan to modernize the production process at their main plant. Her idea involves the purchase of a new, significantly faster, integrated commercial oven that she recently saw displayed at a trade show. Few other bakeries in the region have invested in this modern equipment, and she expects it may cut costs and improve output efficiency. Her sales representative suggests the new oven could raise incremental sales at their large </a:t>
          </a:r>
          <a:r>
            <a:rPr lang="en-AU" sz="1200">
              <a:solidFill>
                <a:srgbClr val="FF0000"/>
              </a:solidFill>
            </a:rPr>
            <a:t>bakery by 15%. </a:t>
          </a:r>
        </a:p>
        <a:p>
          <a:r>
            <a:rPr lang="en-AU" sz="1200"/>
            <a:t>Installation of the oven could be mostly executed over the upcoming Labor-day long weekend and shouldn't disrupt sales or production too much. However, </a:t>
          </a:r>
          <a:r>
            <a:rPr lang="en-AU" sz="1200">
              <a:solidFill>
                <a:srgbClr val="FF0000"/>
              </a:solidFill>
            </a:rPr>
            <a:t>the new oven requires an expenditure of $350,000</a:t>
          </a:r>
          <a:r>
            <a:rPr lang="en-AU" sz="1200"/>
            <a:t>, which would be a large capital expenditure for Sunrise. To reflect the wear and tear on the oven, tax law allows for a </a:t>
          </a:r>
          <a:r>
            <a:rPr lang="en-AU" sz="1200">
              <a:solidFill>
                <a:srgbClr val="FF0000"/>
              </a:solidFill>
            </a:rPr>
            <a:t>10% </a:t>
          </a:r>
          <a:r>
            <a:rPr lang="en-AU" sz="1200"/>
            <a:t>annual reduction in the value of the oven as a depreciation expense. That is, Erica’s financial forecast includes a non-cash expense </a:t>
          </a:r>
          <a:r>
            <a:rPr lang="en-AU" sz="1200">
              <a:solidFill>
                <a:srgbClr val="FF0000"/>
              </a:solidFill>
            </a:rPr>
            <a:t>of $35,000 </a:t>
          </a:r>
          <a:r>
            <a:rPr lang="en-AU" sz="1200"/>
            <a:t>for each of the next six years. After six years, Erica’s sales representative expects the oven to be worth </a:t>
          </a:r>
          <a:r>
            <a:rPr lang="en-AU" sz="1200">
              <a:solidFill>
                <a:srgbClr val="FF0000"/>
              </a:solidFill>
            </a:rPr>
            <a:t>about $140,000, </a:t>
          </a:r>
          <a:r>
            <a:rPr lang="en-AU" sz="1200"/>
            <a:t>which is just equal to the accounting book value of the oven after six years of accumulated depreciation </a:t>
          </a:r>
          <a:r>
            <a:rPr lang="en-AU" sz="1200">
              <a:solidFill>
                <a:srgbClr val="FF0000"/>
              </a:solidFill>
            </a:rPr>
            <a:t>($140,000 = $350,000 – 6 * 10%*$350,000). </a:t>
          </a:r>
        </a:p>
        <a:p>
          <a:r>
            <a:rPr lang="en-AU" sz="1200"/>
            <a:t>Operation of the oven also requires a small initial investment in an inventory of spare parts </a:t>
          </a:r>
          <a:r>
            <a:rPr lang="en-AU" sz="1200">
              <a:solidFill>
                <a:srgbClr val="FF0000"/>
              </a:solidFill>
            </a:rPr>
            <a:t>of $15,000</a:t>
          </a:r>
          <a:r>
            <a:rPr lang="en-AU" sz="1200"/>
            <a:t>. The inventory should be fully recoverable for $15,000 if the machine is sold. The investment in inventory represents an increase in other current assets (inventory) that should be included as a change in working capital requirements for Sunrise Bakery. Sunrise estimates receivables </a:t>
          </a:r>
          <a:r>
            <a:rPr lang="en-AU" sz="1200">
              <a:solidFill>
                <a:srgbClr val="FF0000"/>
              </a:solidFill>
            </a:rPr>
            <a:t>at 1.5% of revenues and payables at 2% of revenues each year</a:t>
          </a:r>
          <a:r>
            <a:rPr lang="en-AU" sz="1200"/>
            <a:t>. At the end of the project, Erica expects to recover all of the working capital invested in the project. In other words, she expects a cash flow equal to the amount of Non-Cash Current Assets less Current Liabilities in the last year of the project.</a:t>
          </a:r>
        </a:p>
        <a:p>
          <a:r>
            <a:rPr lang="en-AU" sz="1200"/>
            <a:t>Erica’s financial forecast for the new oven does not require any significant change in financing. Sunrise started with one small bakery entirely paid for with cash from Griffin Harris and a mortgage on the bakery property. Currently, Sunrise maintains a rough capital structure of </a:t>
          </a:r>
          <a:r>
            <a:rPr lang="en-AU" sz="1200">
              <a:solidFill>
                <a:srgbClr val="FF0000"/>
              </a:solidFill>
            </a:rPr>
            <a:t>about 25% debt and 75% equity</a:t>
          </a:r>
          <a:r>
            <a:rPr lang="en-AU" sz="1200"/>
            <a:t>. In Erica's forecast, she expects to purchase the new oven with available cash and retained earnings (Sunrise's own money) and without any additional drawdown on their bank line of credit (no new debt). Sunrise currently pays </a:t>
          </a:r>
          <a:r>
            <a:rPr lang="en-AU" sz="1200">
              <a:solidFill>
                <a:srgbClr val="FF0000"/>
              </a:solidFill>
            </a:rPr>
            <a:t>about 4.5% on </a:t>
          </a:r>
          <a:r>
            <a:rPr lang="en-AU" sz="1200"/>
            <a:t>their debt, and that rate is not expected to change with the additional purchase of the oven. No additional external financing should be needed, and after discussions with her loan office, Erica expects the bank will approve the purchase of the oven without any effect on their line of credit. Overall, the cash purchase of the oven is not expected to change the capital structure of the Sunrise Corporation. However, since the oven will become part of the assets of Sunrise, the bank could seize the oven should Sunrise fail to make payments on their current debt.</a:t>
          </a:r>
        </a:p>
        <a:p>
          <a:r>
            <a:rPr lang="en-AU" sz="1200"/>
            <a:t>Erica remembered from her online classes that she needs to assess the risk of her business when making important financial decisions. In researching similar large public bakery and other food manufacturers, she found that firms in her industry with about the same level of risk mostly had stock market betas around </a:t>
          </a:r>
          <a:r>
            <a:rPr lang="en-AU" sz="1200">
              <a:solidFill>
                <a:srgbClr val="FF0000"/>
              </a:solidFill>
            </a:rPr>
            <a:t>0.80 on </a:t>
          </a:r>
          <a:r>
            <a:rPr lang="en-AU" sz="1200"/>
            <a:t>average. She also noted that many analysts used a ballpark equity risk premium of 5.5% and a current yield on U.S. treasury bonds (risk-free rate) of </a:t>
          </a:r>
          <a:r>
            <a:rPr lang="en-AU" sz="1200">
              <a:solidFill>
                <a:srgbClr val="FF0000"/>
              </a:solidFill>
            </a:rPr>
            <a:t>about 3%. </a:t>
          </a:r>
          <a:r>
            <a:rPr lang="en-AU" sz="1200"/>
            <a:t>Sunrise has a corporate tax rate </a:t>
          </a:r>
          <a:r>
            <a:rPr lang="en-AU" sz="1200">
              <a:solidFill>
                <a:srgbClr val="FF0000"/>
              </a:solidFill>
            </a:rPr>
            <a:t>of 30%.</a:t>
          </a:r>
        </a:p>
        <a:p>
          <a:r>
            <a:rPr lang="en-AU" sz="1200"/>
            <a:t>To help understand the costs and benefits of the decision, Erica worked closely with her director of operations, plant manager, marketing team, and her father to produce some realistic sales, costs, and financial forecasts. Her team felt uncomfortable forecasting more than </a:t>
          </a:r>
          <a:r>
            <a:rPr lang="en-AU" sz="1200">
              <a:solidFill>
                <a:srgbClr val="FF0000"/>
              </a:solidFill>
            </a:rPr>
            <a:t>5 or 6 years </a:t>
          </a:r>
          <a:r>
            <a:rPr lang="en-AU" sz="1200"/>
            <a:t>into the future. Her focus was on how the new oven might improve incremental revenue generation at their large plant. The case exhibits below contain Erica's financial projections for the project.</a:t>
          </a:r>
        </a:p>
        <a:p>
          <a:r>
            <a:rPr lang="en-AU" sz="1200"/>
            <a:t>In discussing her plan to purchase the new oven, Erica's father seems more than a little worried that the new machinery is not worth the cost and that Erica's motivations may not be based on sound financial decision making. As Erica looked over the financial forecasts, market data, line of credit agreement, and the </a:t>
          </a:r>
          <a:r>
            <a:rPr lang="en-AU" sz="1200">
              <a:solidFill>
                <a:srgbClr val="FF0000"/>
              </a:solidFill>
            </a:rPr>
            <a:t>intimidating $350,000 </a:t>
          </a:r>
          <a:r>
            <a:rPr lang="en-AU" sz="1200"/>
            <a:t>invoice that would soon follow, she wondered how she could convince her father, and herself, that purchasing the new oven would be a sound financial decision.</a:t>
          </a:r>
        </a:p>
        <a:p>
          <a:endParaRPr lang="en-AU"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586740</xdr:colOff>
      <xdr:row>3</xdr:row>
      <xdr:rowOff>53340</xdr:rowOff>
    </xdr:from>
    <xdr:to>
      <xdr:col>7</xdr:col>
      <xdr:colOff>502920</xdr:colOff>
      <xdr:row>6</xdr:row>
      <xdr:rowOff>91440</xdr:rowOff>
    </xdr:to>
    <xdr:sp macro="" textlink="">
      <xdr:nvSpPr>
        <xdr:cNvPr id="4" name="TextBox 3">
          <a:extLst>
            <a:ext uri="{FF2B5EF4-FFF2-40B4-BE49-F238E27FC236}">
              <a16:creationId xmlns:a16="http://schemas.microsoft.com/office/drawing/2014/main" id="{99205247-A14C-412E-A89F-2C7CE40CCE41}"/>
            </a:ext>
          </a:extLst>
        </xdr:cNvPr>
        <xdr:cNvSpPr txBox="1"/>
      </xdr:nvSpPr>
      <xdr:spPr>
        <a:xfrm>
          <a:off x="1196340" y="601980"/>
          <a:ext cx="3573780" cy="58674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AU" sz="2400" b="1" cap="none" spc="0">
              <a:ln w="0"/>
              <a:solidFill>
                <a:schemeClr val="tx1"/>
              </a:solidFill>
              <a:effectLst>
                <a:outerShdw blurRad="38100" dist="19050" dir="2700000" algn="tl" rotWithShape="0">
                  <a:schemeClr val="dk1">
                    <a:alpha val="40000"/>
                  </a:schemeClr>
                </a:outerShdw>
              </a:effectLst>
            </a:rPr>
            <a:t>Instructions for the Case</a:t>
          </a:r>
        </a:p>
      </xdr:txBody>
    </xdr:sp>
    <xdr:clientData/>
  </xdr:twoCellAnchor>
  <xdr:twoCellAnchor>
    <xdr:from>
      <xdr:col>2</xdr:col>
      <xdr:colOff>0</xdr:colOff>
      <xdr:row>7</xdr:row>
      <xdr:rowOff>106680</xdr:rowOff>
    </xdr:from>
    <xdr:to>
      <xdr:col>16</xdr:col>
      <xdr:colOff>123825</xdr:colOff>
      <xdr:row>26</xdr:row>
      <xdr:rowOff>19050</xdr:rowOff>
    </xdr:to>
    <xdr:sp macro="" textlink="">
      <xdr:nvSpPr>
        <xdr:cNvPr id="5" name="TextBox 4">
          <a:extLst>
            <a:ext uri="{FF2B5EF4-FFF2-40B4-BE49-F238E27FC236}">
              <a16:creationId xmlns:a16="http://schemas.microsoft.com/office/drawing/2014/main" id="{0D69F4DD-122D-1D80-B55E-23DB62546E01}"/>
            </a:ext>
          </a:extLst>
        </xdr:cNvPr>
        <xdr:cNvSpPr txBox="1"/>
      </xdr:nvSpPr>
      <xdr:spPr>
        <a:xfrm>
          <a:off x="1219200" y="1440180"/>
          <a:ext cx="8658225" cy="3531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In this case analysis, our objective is to will bring together all the tools we picked up throughout the four modules incorporating discounted cash flows, estimating free cash flow forecasts, analyzing the cost of capital and computing various capital budgeting tools. The open-ended platform of a case study is to put the tools and concepts we have developed into a more real-world and practical setting.</a:t>
          </a:r>
        </a:p>
        <a:p>
          <a:r>
            <a:rPr lang="en-AU" sz="1400"/>
            <a:t>Using this information given in the case, your job is to figure out whether or not to make the investment by computing all of the capital budgeting tools that we covered in week 2. This involves calculation of the free cash flows following the process we outlined in week 3 and computing the discount rate we covered in week 4. Exhibit 2 below provides a worksheet for calculating the free cash flows using the financial statement forecast given in Exhibit 1.</a:t>
          </a:r>
        </a:p>
        <a:p>
          <a:r>
            <a:rPr lang="en-AU" sz="1400"/>
            <a:t>In addition to the worksheet provided in Exhibit 2, a spreadsheet template has also been uploaded. Please feel free to use this template to complete the case using the spreadsheet tools we covered in weeks one and two.</a:t>
          </a:r>
        </a:p>
        <a:p>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99391</xdr:colOff>
      <xdr:row>50</xdr:row>
      <xdr:rowOff>6626</xdr:rowOff>
    </xdr:from>
    <xdr:to>
      <xdr:col>15</xdr:col>
      <xdr:colOff>0</xdr:colOff>
      <xdr:row>55</xdr:row>
      <xdr:rowOff>19878</xdr:rowOff>
    </xdr:to>
    <xdr:sp macro="" textlink="">
      <xdr:nvSpPr>
        <xdr:cNvPr id="2" name="TextBox 1">
          <a:extLst>
            <a:ext uri="{FF2B5EF4-FFF2-40B4-BE49-F238E27FC236}">
              <a16:creationId xmlns:a16="http://schemas.microsoft.com/office/drawing/2014/main" id="{085F8A03-A451-0EB6-2C1D-296491FE1EF0}"/>
            </a:ext>
          </a:extLst>
        </xdr:cNvPr>
        <xdr:cNvSpPr txBox="1"/>
      </xdr:nvSpPr>
      <xdr:spPr>
        <a:xfrm>
          <a:off x="8825948" y="8441635"/>
          <a:ext cx="5042452" cy="8415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The internal rate of return (IRR) is a metric used in financial analysis to estimate the profitability of potential investments. IRR is a discount rate that makes the net present value (NPV) of all cash flows equal to zero in a discounted cash flow analysis. IRR calculations rely on the same formula as NPV does.</a:t>
          </a:r>
        </a:p>
      </xdr:txBody>
    </xdr:sp>
    <xdr:clientData/>
  </xdr:twoCellAnchor>
  <xdr:twoCellAnchor>
    <xdr:from>
      <xdr:col>8</xdr:col>
      <xdr:colOff>124239</xdr:colOff>
      <xdr:row>56</xdr:row>
      <xdr:rowOff>75868</xdr:rowOff>
    </xdr:from>
    <xdr:to>
      <xdr:col>15</xdr:col>
      <xdr:colOff>0</xdr:colOff>
      <xdr:row>62</xdr:row>
      <xdr:rowOff>128877</xdr:rowOff>
    </xdr:to>
    <xdr:sp macro="" textlink="">
      <xdr:nvSpPr>
        <xdr:cNvPr id="3" name="TextBox 2">
          <a:extLst>
            <a:ext uri="{FF2B5EF4-FFF2-40B4-BE49-F238E27FC236}">
              <a16:creationId xmlns:a16="http://schemas.microsoft.com/office/drawing/2014/main" id="{94A8F68C-D7ED-768F-EA73-D4FD009C4849}"/>
            </a:ext>
          </a:extLst>
        </xdr:cNvPr>
        <xdr:cNvSpPr txBox="1"/>
      </xdr:nvSpPr>
      <xdr:spPr>
        <a:xfrm>
          <a:off x="10228359" y="9623728"/>
          <a:ext cx="4899328" cy="1058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i="0">
              <a:solidFill>
                <a:schemeClr val="dk1"/>
              </a:solidFill>
              <a:effectLst/>
              <a:latin typeface="+mn-lt"/>
              <a:ea typeface="+mn-ea"/>
              <a:cs typeface="+mn-cs"/>
            </a:rPr>
            <a:t>Payback analysis is </a:t>
          </a:r>
          <a:r>
            <a:rPr lang="en-AU" sz="1100" b="1" i="0">
              <a:solidFill>
                <a:schemeClr val="dk1"/>
              </a:solidFill>
              <a:effectLst/>
              <a:latin typeface="+mn-lt"/>
              <a:ea typeface="+mn-ea"/>
              <a:cs typeface="+mn-cs"/>
            </a:rPr>
            <a:t>a mathematical methodology to determine the payback period for an investment</a:t>
          </a:r>
          <a:r>
            <a:rPr lang="en-AU" sz="1100" b="0" i="0">
              <a:solidFill>
                <a:schemeClr val="dk1"/>
              </a:solidFill>
              <a:effectLst/>
              <a:latin typeface="+mn-lt"/>
              <a:ea typeface="+mn-ea"/>
              <a:cs typeface="+mn-cs"/>
            </a:rPr>
            <a:t>. The payback period is how long it will take to pay off the investment with the cash flow derived from the asset or project. In colloquial terms, it calculates the 'break even point.</a:t>
          </a:r>
          <a:endParaRPr lang="en-AU" sz="1100"/>
        </a:p>
      </xdr:txBody>
    </xdr:sp>
    <xdr:clientData/>
  </xdr:twoCellAnchor>
  <xdr:twoCellAnchor>
    <xdr:from>
      <xdr:col>8</xdr:col>
      <xdr:colOff>99391</xdr:colOff>
      <xdr:row>63</xdr:row>
      <xdr:rowOff>83488</xdr:rowOff>
    </xdr:from>
    <xdr:to>
      <xdr:col>13</xdr:col>
      <xdr:colOff>314408</xdr:colOff>
      <xdr:row>69</xdr:row>
      <xdr:rowOff>56984</xdr:rowOff>
    </xdr:to>
    <xdr:sp macro="" textlink="">
      <xdr:nvSpPr>
        <xdr:cNvPr id="4" name="TextBox 3">
          <a:extLst>
            <a:ext uri="{FF2B5EF4-FFF2-40B4-BE49-F238E27FC236}">
              <a16:creationId xmlns:a16="http://schemas.microsoft.com/office/drawing/2014/main" id="{664BCF96-19ED-E8BE-B173-ACAC9F9AAF35}"/>
            </a:ext>
          </a:extLst>
        </xdr:cNvPr>
        <xdr:cNvSpPr txBox="1"/>
      </xdr:nvSpPr>
      <xdr:spPr>
        <a:xfrm>
          <a:off x="10203511" y="10804828"/>
          <a:ext cx="3263017" cy="9793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i="0">
              <a:solidFill>
                <a:schemeClr val="dk1"/>
              </a:solidFill>
              <a:effectLst/>
              <a:latin typeface="+mn-lt"/>
              <a:ea typeface="+mn-ea"/>
              <a:cs typeface="+mn-cs"/>
            </a:rPr>
            <a:t>Return on invested capital (ROIC) is </a:t>
          </a:r>
          <a:r>
            <a:rPr lang="en-AU" sz="1100" b="1" i="0">
              <a:solidFill>
                <a:schemeClr val="dk1"/>
              </a:solidFill>
              <a:effectLst/>
              <a:latin typeface="+mn-lt"/>
              <a:ea typeface="+mn-ea"/>
              <a:cs typeface="+mn-cs"/>
            </a:rPr>
            <a:t>a calculation used to assess a company's efficiency at allocating the capital under its control to profitable investments</a:t>
          </a:r>
          <a:r>
            <a:rPr lang="en-AU" sz="1100" b="0" i="0">
              <a:solidFill>
                <a:schemeClr val="dk1"/>
              </a:solidFill>
              <a:effectLst/>
              <a:latin typeface="+mn-lt"/>
              <a:ea typeface="+mn-ea"/>
              <a:cs typeface="+mn-cs"/>
            </a:rPr>
            <a:t>. ROIC gives a sense of how well a company is using its capital to generate profits.</a:t>
          </a:r>
          <a:endParaRPr lang="en-AU" sz="1100"/>
        </a:p>
      </xdr:txBody>
    </xdr:sp>
    <xdr:clientData/>
  </xdr:twoCellAnchor>
  <xdr:twoCellAnchor>
    <xdr:from>
      <xdr:col>8</xdr:col>
      <xdr:colOff>83820</xdr:colOff>
      <xdr:row>70</xdr:row>
      <xdr:rowOff>32469</xdr:rowOff>
    </xdr:from>
    <xdr:to>
      <xdr:col>14</xdr:col>
      <xdr:colOff>10933</xdr:colOff>
      <xdr:row>75</xdr:row>
      <xdr:rowOff>94092</xdr:rowOff>
    </xdr:to>
    <xdr:sp macro="" textlink="">
      <xdr:nvSpPr>
        <xdr:cNvPr id="5" name="TextBox 4">
          <a:extLst>
            <a:ext uri="{FF2B5EF4-FFF2-40B4-BE49-F238E27FC236}">
              <a16:creationId xmlns:a16="http://schemas.microsoft.com/office/drawing/2014/main" id="{E9EAC710-3D18-5190-6B19-B2B5981DC201}"/>
            </a:ext>
          </a:extLst>
        </xdr:cNvPr>
        <xdr:cNvSpPr txBox="1"/>
      </xdr:nvSpPr>
      <xdr:spPr>
        <a:xfrm>
          <a:off x="10187940" y="11927289"/>
          <a:ext cx="3584713" cy="8998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i="0">
              <a:solidFill>
                <a:schemeClr val="dk1"/>
              </a:solidFill>
              <a:effectLst/>
              <a:latin typeface="+mn-lt"/>
              <a:ea typeface="+mn-ea"/>
              <a:cs typeface="+mn-cs"/>
            </a:rPr>
            <a:t> </a:t>
          </a:r>
          <a:r>
            <a:rPr lang="en-AU" sz="1100" b="1" i="0">
              <a:solidFill>
                <a:schemeClr val="dk1"/>
              </a:solidFill>
              <a:effectLst/>
              <a:latin typeface="+mn-lt"/>
              <a:ea typeface="+mn-ea"/>
              <a:cs typeface="+mn-cs"/>
            </a:rPr>
            <a:t>ROIC = (net income – dividends) / (debt + equity)</a:t>
          </a:r>
          <a:r>
            <a:rPr lang="en-AU" sz="1100" b="0" i="0">
              <a:solidFill>
                <a:schemeClr val="dk1"/>
              </a:solidFill>
              <a:effectLst/>
              <a:latin typeface="+mn-lt"/>
              <a:ea typeface="+mn-ea"/>
              <a:cs typeface="+mn-cs"/>
            </a:rPr>
            <a:t>. The ROIC formula is calculated by assessing the value in the denominator, total capital, which is the sum of a company's debt and equity.</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11"/>
  <sheetViews>
    <sheetView topLeftCell="A41" zoomScaleNormal="100" workbookViewId="0">
      <selection activeCell="J59" sqref="J59"/>
    </sheetView>
  </sheetViews>
  <sheetFormatPr defaultRowHeight="15" x14ac:dyDescent="0.25"/>
  <sheetData>
    <row r="11" spans="9:9" ht="31.5" x14ac:dyDescent="0.25">
      <c r="I11"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F3141-2F4B-4F12-B6ED-9DA4664C50DF}">
  <dimension ref="A1"/>
  <sheetViews>
    <sheetView topLeftCell="A4" workbookViewId="0">
      <selection activeCell="K6" sqref="K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02D38-5052-469C-8F39-8E57ACD40258}">
  <dimension ref="B1:B16"/>
  <sheetViews>
    <sheetView tabSelected="1" workbookViewId="0">
      <selection activeCell="C8" sqref="C8"/>
    </sheetView>
  </sheetViews>
  <sheetFormatPr defaultRowHeight="15" x14ac:dyDescent="0.25"/>
  <sheetData>
    <row r="1" spans="2:2" ht="31.5" x14ac:dyDescent="0.25">
      <c r="B1" s="1" t="s">
        <v>64</v>
      </c>
    </row>
    <row r="3" spans="2:2" x14ac:dyDescent="0.25">
      <c r="B3" t="s">
        <v>50</v>
      </c>
    </row>
    <row r="4" spans="2:2" x14ac:dyDescent="0.25">
      <c r="B4" t="s">
        <v>51</v>
      </c>
    </row>
    <row r="5" spans="2:2" x14ac:dyDescent="0.25">
      <c r="B5" t="s">
        <v>52</v>
      </c>
    </row>
    <row r="6" spans="2:2" x14ac:dyDescent="0.25">
      <c r="B6" t="s">
        <v>53</v>
      </c>
    </row>
    <row r="7" spans="2:2" x14ac:dyDescent="0.25">
      <c r="B7" t="s">
        <v>54</v>
      </c>
    </row>
    <row r="8" spans="2:2" x14ac:dyDescent="0.25">
      <c r="B8" t="s">
        <v>55</v>
      </c>
    </row>
    <row r="9" spans="2:2" x14ac:dyDescent="0.25">
      <c r="B9" t="s">
        <v>56</v>
      </c>
    </row>
    <row r="10" spans="2:2" x14ac:dyDescent="0.25">
      <c r="B10" t="s">
        <v>57</v>
      </c>
    </row>
    <row r="11" spans="2:2" x14ac:dyDescent="0.25">
      <c r="B11" t="s">
        <v>58</v>
      </c>
    </row>
    <row r="12" spans="2:2" x14ac:dyDescent="0.25">
      <c r="B12" t="s">
        <v>59</v>
      </c>
    </row>
    <row r="13" spans="2:2" x14ac:dyDescent="0.25">
      <c r="B13" t="s">
        <v>60</v>
      </c>
    </row>
    <row r="14" spans="2:2" x14ac:dyDescent="0.25">
      <c r="B14" t="s">
        <v>61</v>
      </c>
    </row>
    <row r="15" spans="2:2" x14ac:dyDescent="0.25">
      <c r="B15" t="s">
        <v>62</v>
      </c>
    </row>
    <row r="16" spans="2:2" x14ac:dyDescent="0.25">
      <c r="B16"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C56CF-8708-4ABC-BA03-EB2804074F32}">
  <dimension ref="A1:J65"/>
  <sheetViews>
    <sheetView topLeftCell="A44" zoomScaleNormal="100" workbookViewId="0">
      <selection activeCell="Q72" sqref="Q72"/>
    </sheetView>
  </sheetViews>
  <sheetFormatPr defaultRowHeight="12.75" x14ac:dyDescent="0.2"/>
  <cols>
    <col min="1" max="1" width="56.85546875" style="3" bestFit="1" customWidth="1"/>
    <col min="2" max="2" width="14.7109375" style="3" customWidth="1"/>
    <col min="3" max="3" width="14" style="3" customWidth="1"/>
    <col min="4" max="6" width="12.5703125" style="3" bestFit="1" customWidth="1"/>
    <col min="7" max="7" width="11.5703125" style="3" bestFit="1" customWidth="1"/>
    <col min="8" max="8" width="12.5703125" style="3" bestFit="1" customWidth="1"/>
    <col min="9" max="15" width="8.85546875" style="3"/>
    <col min="16" max="16384" width="9.140625" style="3"/>
  </cols>
  <sheetData>
    <row r="1" spans="1:8" ht="20.25" x14ac:dyDescent="0.3">
      <c r="A1" s="2" t="s">
        <v>0</v>
      </c>
    </row>
    <row r="2" spans="1:8" ht="20.25" x14ac:dyDescent="0.3">
      <c r="A2" s="2"/>
    </row>
    <row r="3" spans="1:8" x14ac:dyDescent="0.2">
      <c r="A3" s="4" t="s">
        <v>1</v>
      </c>
    </row>
    <row r="4" spans="1:8" x14ac:dyDescent="0.2">
      <c r="A4" s="3" t="s">
        <v>2</v>
      </c>
      <c r="B4" s="5">
        <v>350000</v>
      </c>
    </row>
    <row r="5" spans="1:8" x14ac:dyDescent="0.2">
      <c r="A5" s="3" t="s">
        <v>3</v>
      </c>
      <c r="B5" s="6">
        <v>0.03</v>
      </c>
    </row>
    <row r="6" spans="1:8" x14ac:dyDescent="0.2">
      <c r="A6" s="3" t="s">
        <v>4</v>
      </c>
      <c r="B6" s="7">
        <v>0.8</v>
      </c>
    </row>
    <row r="7" spans="1:8" x14ac:dyDescent="0.2">
      <c r="A7" s="3" t="s">
        <v>5</v>
      </c>
      <c r="B7" s="6">
        <v>5.5E-2</v>
      </c>
      <c r="C7" s="3" t="s">
        <v>69</v>
      </c>
    </row>
    <row r="8" spans="1:8" x14ac:dyDescent="0.2">
      <c r="A8" s="3" t="s">
        <v>6</v>
      </c>
      <c r="B8" s="6">
        <v>4.4999999999999998E-2</v>
      </c>
    </row>
    <row r="9" spans="1:8" ht="15" x14ac:dyDescent="0.2">
      <c r="A9" s="3" t="s">
        <v>7</v>
      </c>
      <c r="B9" s="8">
        <f>B5+B6*B7</f>
        <v>7.400000000000001E-2</v>
      </c>
      <c r="C9" s="42" t="s">
        <v>65</v>
      </c>
    </row>
    <row r="10" spans="1:8" ht="15" x14ac:dyDescent="0.25">
      <c r="A10" s="3" t="s">
        <v>8</v>
      </c>
      <c r="B10" s="9">
        <v>0.3</v>
      </c>
      <c r="F10" s="10"/>
    </row>
    <row r="11" spans="1:8" x14ac:dyDescent="0.2">
      <c r="A11" s="11" t="s">
        <v>9</v>
      </c>
      <c r="B11" s="9">
        <v>0.25</v>
      </c>
      <c r="D11" s="13"/>
      <c r="E11" s="12"/>
      <c r="F11" s="12"/>
      <c r="G11" s="12"/>
    </row>
    <row r="12" spans="1:8" x14ac:dyDescent="0.2">
      <c r="A12" s="11" t="s">
        <v>68</v>
      </c>
      <c r="B12" s="9">
        <v>0.75</v>
      </c>
      <c r="D12" s="13"/>
      <c r="E12" s="12"/>
      <c r="F12" s="12"/>
      <c r="G12" s="12"/>
    </row>
    <row r="13" spans="1:8" ht="15" x14ac:dyDescent="0.25">
      <c r="A13" s="3" t="s">
        <v>10</v>
      </c>
      <c r="B13" s="44">
        <f>B12*B9+B11*B8*(1-B10)</f>
        <v>6.3375000000000015E-2</v>
      </c>
      <c r="C13" s="43" t="s">
        <v>66</v>
      </c>
      <c r="D13" s="12"/>
      <c r="E13" s="12"/>
      <c r="F13" s="12"/>
      <c r="G13" s="12"/>
    </row>
    <row r="14" spans="1:8" x14ac:dyDescent="0.2">
      <c r="B14" s="15"/>
      <c r="C14" s="12"/>
      <c r="D14" s="12"/>
      <c r="E14" s="12"/>
      <c r="F14" s="12"/>
      <c r="G14" s="12"/>
    </row>
    <row r="15" spans="1:8" x14ac:dyDescent="0.2">
      <c r="A15" s="3" t="s">
        <v>11</v>
      </c>
    </row>
    <row r="16" spans="1:8" ht="13.5" thickBot="1" x14ac:dyDescent="0.25">
      <c r="A16" s="16" t="s">
        <v>12</v>
      </c>
      <c r="B16" s="17">
        <v>0</v>
      </c>
      <c r="C16" s="17">
        <v>1</v>
      </c>
      <c r="D16" s="17">
        <v>2</v>
      </c>
      <c r="E16" s="17">
        <v>3</v>
      </c>
      <c r="F16" s="17">
        <v>4</v>
      </c>
      <c r="G16" s="17">
        <v>5</v>
      </c>
      <c r="H16" s="17">
        <v>6</v>
      </c>
    </row>
    <row r="17" spans="1:10" x14ac:dyDescent="0.2">
      <c r="A17" s="3" t="s">
        <v>13</v>
      </c>
      <c r="C17" s="15">
        <v>135000</v>
      </c>
      <c r="D17" s="15">
        <v>145000</v>
      </c>
      <c r="E17" s="15">
        <v>155000</v>
      </c>
      <c r="F17" s="15">
        <v>165000</v>
      </c>
      <c r="G17" s="15">
        <v>165000</v>
      </c>
      <c r="H17" s="15">
        <v>165000</v>
      </c>
    </row>
    <row r="18" spans="1:10" x14ac:dyDescent="0.2">
      <c r="A18" s="3" t="s">
        <v>14</v>
      </c>
      <c r="B18" s="15"/>
      <c r="C18" s="18">
        <v>-20000</v>
      </c>
      <c r="D18" s="18">
        <v>-22000</v>
      </c>
      <c r="E18" s="18">
        <v>-24000</v>
      </c>
      <c r="F18" s="18">
        <v>-26000</v>
      </c>
      <c r="G18" s="18">
        <v>-26000</v>
      </c>
      <c r="H18" s="18">
        <v>-26000</v>
      </c>
    </row>
    <row r="19" spans="1:10" x14ac:dyDescent="0.2">
      <c r="A19" s="11" t="s">
        <v>15</v>
      </c>
      <c r="B19" s="19"/>
      <c r="C19" s="20">
        <v>-35000</v>
      </c>
      <c r="D19" s="20">
        <v>-35000</v>
      </c>
      <c r="E19" s="20">
        <v>-35000</v>
      </c>
      <c r="F19" s="20">
        <v>-35000</v>
      </c>
      <c r="G19" s="20">
        <v>-35000</v>
      </c>
      <c r="H19" s="20">
        <v>-35000</v>
      </c>
    </row>
    <row r="20" spans="1:10" x14ac:dyDescent="0.2">
      <c r="A20" s="3" t="s">
        <v>16</v>
      </c>
      <c r="B20" s="15"/>
      <c r="C20" s="15">
        <f t="shared" ref="C20:H20" si="0">C17+C18+C19</f>
        <v>80000</v>
      </c>
      <c r="D20" s="15">
        <f t="shared" si="0"/>
        <v>88000</v>
      </c>
      <c r="E20" s="15">
        <f t="shared" si="0"/>
        <v>96000</v>
      </c>
      <c r="F20" s="15">
        <f t="shared" si="0"/>
        <v>104000</v>
      </c>
      <c r="G20" s="15">
        <f t="shared" si="0"/>
        <v>104000</v>
      </c>
      <c r="H20" s="15">
        <f t="shared" si="0"/>
        <v>104000</v>
      </c>
    </row>
    <row r="21" spans="1:10" x14ac:dyDescent="0.2">
      <c r="A21" s="11" t="s">
        <v>17</v>
      </c>
      <c r="B21" s="19"/>
      <c r="C21" s="20">
        <f t="shared" ref="C21:H21" si="1">-C20*$B$10</f>
        <v>-24000</v>
      </c>
      <c r="D21" s="20">
        <f t="shared" si="1"/>
        <v>-26400</v>
      </c>
      <c r="E21" s="20">
        <f t="shared" si="1"/>
        <v>-28800</v>
      </c>
      <c r="F21" s="20">
        <f t="shared" si="1"/>
        <v>-31200</v>
      </c>
      <c r="G21" s="20">
        <f t="shared" si="1"/>
        <v>-31200</v>
      </c>
      <c r="H21" s="20">
        <f t="shared" si="1"/>
        <v>-31200</v>
      </c>
      <c r="I21" s="18"/>
      <c r="J21" s="18"/>
    </row>
    <row r="22" spans="1:10" ht="13.5" thickBot="1" x14ac:dyDescent="0.25">
      <c r="A22" s="21" t="s">
        <v>18</v>
      </c>
      <c r="B22" s="22"/>
      <c r="C22" s="22">
        <f t="shared" ref="C22:H22" si="2">C20+C21</f>
        <v>56000</v>
      </c>
      <c r="D22" s="22">
        <f t="shared" si="2"/>
        <v>61600</v>
      </c>
      <c r="E22" s="22">
        <f t="shared" si="2"/>
        <v>67200</v>
      </c>
      <c r="F22" s="22">
        <f t="shared" si="2"/>
        <v>72800</v>
      </c>
      <c r="G22" s="22">
        <f t="shared" si="2"/>
        <v>72800</v>
      </c>
      <c r="H22" s="22">
        <f t="shared" si="2"/>
        <v>72800</v>
      </c>
    </row>
    <row r="23" spans="1:10" x14ac:dyDescent="0.2">
      <c r="B23" s="15"/>
      <c r="C23" s="15"/>
      <c r="D23" s="15"/>
      <c r="E23" s="15"/>
      <c r="F23" s="15"/>
      <c r="G23" s="15"/>
      <c r="H23" s="15"/>
    </row>
    <row r="24" spans="1:10" ht="15" hidden="1" x14ac:dyDescent="0.25">
      <c r="A24" s="3" t="s">
        <v>19</v>
      </c>
      <c r="B24" s="23"/>
      <c r="C24" s="24">
        <v>0.55000000000000004</v>
      </c>
      <c r="D24" s="24">
        <v>0.35</v>
      </c>
      <c r="E24" s="24">
        <v>0.3</v>
      </c>
      <c r="F24" s="24">
        <v>0.1</v>
      </c>
      <c r="G24" s="24">
        <v>0.05</v>
      </c>
      <c r="H24" s="24">
        <v>1.05</v>
      </c>
    </row>
    <row r="25" spans="1:10" x14ac:dyDescent="0.2">
      <c r="B25" s="15"/>
      <c r="C25" s="15"/>
      <c r="D25" s="15"/>
      <c r="E25" s="15"/>
      <c r="F25" s="15"/>
      <c r="G25" s="15"/>
      <c r="H25" s="15"/>
    </row>
    <row r="26" spans="1:10" ht="13.5" thickBot="1" x14ac:dyDescent="0.25">
      <c r="A26" s="16" t="s">
        <v>20</v>
      </c>
      <c r="B26" s="25">
        <v>0</v>
      </c>
      <c r="C26" s="25">
        <v>1</v>
      </c>
      <c r="D26" s="25">
        <v>2</v>
      </c>
      <c r="E26" s="25">
        <v>3</v>
      </c>
      <c r="F26" s="25">
        <v>4</v>
      </c>
      <c r="G26" s="25">
        <v>5</v>
      </c>
      <c r="H26" s="25">
        <v>6</v>
      </c>
    </row>
    <row r="27" spans="1:10" x14ac:dyDescent="0.2">
      <c r="A27" s="3" t="s">
        <v>21</v>
      </c>
      <c r="B27" s="15">
        <f t="shared" ref="B27:H27" si="3">B39-B28-B32</f>
        <v>0</v>
      </c>
      <c r="C27" s="15">
        <f t="shared" si="3"/>
        <v>91675</v>
      </c>
      <c r="D27" s="15">
        <f>D39-D28-D32</f>
        <v>188325</v>
      </c>
      <c r="E27" s="15">
        <f t="shared" si="3"/>
        <v>290575</v>
      </c>
      <c r="F27" s="15">
        <f t="shared" si="3"/>
        <v>398425</v>
      </c>
      <c r="G27" s="15">
        <f t="shared" si="3"/>
        <v>506225</v>
      </c>
      <c r="H27" s="15">
        <f t="shared" si="3"/>
        <v>614025</v>
      </c>
    </row>
    <row r="28" spans="1:10" x14ac:dyDescent="0.2">
      <c r="A28" s="3" t="s">
        <v>22</v>
      </c>
      <c r="B28" s="15">
        <v>15000</v>
      </c>
      <c r="C28" s="15">
        <f t="shared" ref="C28:H28" si="4">15000+C17*0.015</f>
        <v>17025</v>
      </c>
      <c r="D28" s="15">
        <f t="shared" si="4"/>
        <v>17175</v>
      </c>
      <c r="E28" s="15">
        <f t="shared" si="4"/>
        <v>17325</v>
      </c>
      <c r="F28" s="15">
        <f t="shared" si="4"/>
        <v>17475</v>
      </c>
      <c r="G28" s="15">
        <f t="shared" si="4"/>
        <v>17475</v>
      </c>
      <c r="H28" s="15">
        <f t="shared" si="4"/>
        <v>17475</v>
      </c>
    </row>
    <row r="29" spans="1:10" x14ac:dyDescent="0.2">
      <c r="A29" s="3" t="s">
        <v>23</v>
      </c>
      <c r="B29" s="15"/>
      <c r="C29" s="15"/>
      <c r="D29" s="15"/>
      <c r="E29" s="15"/>
      <c r="F29" s="15"/>
      <c r="G29" s="15"/>
      <c r="H29" s="15"/>
    </row>
    <row r="30" spans="1:10" x14ac:dyDescent="0.2">
      <c r="A30" s="3" t="s">
        <v>24</v>
      </c>
      <c r="B30" s="15">
        <f>+B4</f>
        <v>350000</v>
      </c>
      <c r="C30" s="15">
        <f t="shared" ref="C30:H30" si="5">B30</f>
        <v>350000</v>
      </c>
      <c r="D30" s="15">
        <f t="shared" si="5"/>
        <v>350000</v>
      </c>
      <c r="E30" s="15">
        <f t="shared" si="5"/>
        <v>350000</v>
      </c>
      <c r="F30" s="15">
        <f t="shared" si="5"/>
        <v>350000</v>
      </c>
      <c r="G30" s="15">
        <f t="shared" si="5"/>
        <v>350000</v>
      </c>
      <c r="H30" s="15">
        <f t="shared" si="5"/>
        <v>350000</v>
      </c>
    </row>
    <row r="31" spans="1:10" x14ac:dyDescent="0.2">
      <c r="A31" s="11" t="s">
        <v>25</v>
      </c>
      <c r="B31" s="19">
        <v>0</v>
      </c>
      <c r="C31" s="19">
        <v>35000</v>
      </c>
      <c r="D31" s="19">
        <f>C31-D19</f>
        <v>70000</v>
      </c>
      <c r="E31" s="19">
        <f>D31-E19</f>
        <v>105000</v>
      </c>
      <c r="F31" s="19">
        <f>E31-F19</f>
        <v>140000</v>
      </c>
      <c r="G31" s="19">
        <f>F31-G19</f>
        <v>175000</v>
      </c>
      <c r="H31" s="19">
        <f>G31-H19</f>
        <v>210000</v>
      </c>
    </row>
    <row r="32" spans="1:10" x14ac:dyDescent="0.2">
      <c r="A32" s="26" t="s">
        <v>26</v>
      </c>
      <c r="B32" s="27">
        <f>+B30-B31</f>
        <v>350000</v>
      </c>
      <c r="C32" s="27">
        <f t="shared" ref="C32:H32" si="6">C30-C31</f>
        <v>315000</v>
      </c>
      <c r="D32" s="27">
        <f t="shared" si="6"/>
        <v>280000</v>
      </c>
      <c r="E32" s="27">
        <f t="shared" si="6"/>
        <v>245000</v>
      </c>
      <c r="F32" s="27">
        <f t="shared" si="6"/>
        <v>210000</v>
      </c>
      <c r="G32" s="27">
        <f t="shared" si="6"/>
        <v>175000</v>
      </c>
      <c r="H32" s="27">
        <f t="shared" si="6"/>
        <v>140000</v>
      </c>
      <c r="I32" s="15"/>
    </row>
    <row r="33" spans="1:9" ht="13.5" thickBot="1" x14ac:dyDescent="0.25">
      <c r="A33" s="28" t="s">
        <v>27</v>
      </c>
      <c r="B33" s="29">
        <f t="shared" ref="B33:H33" si="7">B32+B28+B27</f>
        <v>365000</v>
      </c>
      <c r="C33" s="29">
        <f t="shared" si="7"/>
        <v>423700</v>
      </c>
      <c r="D33" s="29">
        <f t="shared" si="7"/>
        <v>485500</v>
      </c>
      <c r="E33" s="29">
        <f t="shared" si="7"/>
        <v>552900</v>
      </c>
      <c r="F33" s="29">
        <f t="shared" si="7"/>
        <v>625900</v>
      </c>
      <c r="G33" s="29">
        <f t="shared" si="7"/>
        <v>698700</v>
      </c>
      <c r="H33" s="29">
        <f t="shared" si="7"/>
        <v>771500</v>
      </c>
    </row>
    <row r="34" spans="1:9" x14ac:dyDescent="0.2">
      <c r="A34" s="11"/>
      <c r="B34" s="19"/>
      <c r="C34" s="19"/>
      <c r="D34" s="19"/>
      <c r="E34" s="19"/>
      <c r="F34" s="19"/>
      <c r="G34" s="19"/>
      <c r="H34" s="19"/>
    </row>
    <row r="35" spans="1:9" x14ac:dyDescent="0.2">
      <c r="A35" s="3" t="s">
        <v>28</v>
      </c>
      <c r="B35" s="15">
        <v>0</v>
      </c>
      <c r="C35" s="15">
        <f t="shared" ref="C35:H35" si="8">C17*0.02</f>
        <v>2700</v>
      </c>
      <c r="D35" s="15">
        <f t="shared" si="8"/>
        <v>2900</v>
      </c>
      <c r="E35" s="15">
        <f t="shared" si="8"/>
        <v>3100</v>
      </c>
      <c r="F35" s="15">
        <f t="shared" si="8"/>
        <v>3300</v>
      </c>
      <c r="G35" s="15">
        <f t="shared" si="8"/>
        <v>3300</v>
      </c>
      <c r="H35" s="15">
        <f t="shared" si="8"/>
        <v>3300</v>
      </c>
    </row>
    <row r="36" spans="1:9" x14ac:dyDescent="0.2">
      <c r="A36" s="11" t="s">
        <v>29</v>
      </c>
      <c r="B36" s="19">
        <v>0</v>
      </c>
      <c r="C36" s="19">
        <f t="shared" ref="C36:H36" si="9">B36</f>
        <v>0</v>
      </c>
      <c r="D36" s="19">
        <f t="shared" si="9"/>
        <v>0</v>
      </c>
      <c r="E36" s="19">
        <f t="shared" si="9"/>
        <v>0</v>
      </c>
      <c r="F36" s="19">
        <f t="shared" si="9"/>
        <v>0</v>
      </c>
      <c r="G36" s="19">
        <f t="shared" si="9"/>
        <v>0</v>
      </c>
      <c r="H36" s="19">
        <f t="shared" si="9"/>
        <v>0</v>
      </c>
    </row>
    <row r="37" spans="1:9" x14ac:dyDescent="0.2">
      <c r="A37" s="3" t="s">
        <v>30</v>
      </c>
      <c r="B37" s="15">
        <f t="shared" ref="B37:G37" si="10">+B35+B36</f>
        <v>0</v>
      </c>
      <c r="C37" s="15">
        <f t="shared" si="10"/>
        <v>2700</v>
      </c>
      <c r="D37" s="15">
        <f t="shared" si="10"/>
        <v>2900</v>
      </c>
      <c r="E37" s="15">
        <f t="shared" si="10"/>
        <v>3100</v>
      </c>
      <c r="F37" s="15">
        <f t="shared" si="10"/>
        <v>3300</v>
      </c>
      <c r="G37" s="15">
        <f t="shared" si="10"/>
        <v>3300</v>
      </c>
      <c r="H37" s="15">
        <f>+H35+H36</f>
        <v>3300</v>
      </c>
    </row>
    <row r="38" spans="1:9" x14ac:dyDescent="0.2">
      <c r="A38" s="11" t="s">
        <v>31</v>
      </c>
      <c r="B38" s="19">
        <f>B30+B28</f>
        <v>365000</v>
      </c>
      <c r="C38" s="19">
        <f t="shared" ref="C38:H38" si="11">B38+C22</f>
        <v>421000</v>
      </c>
      <c r="D38" s="19">
        <f t="shared" si="11"/>
        <v>482600</v>
      </c>
      <c r="E38" s="19">
        <f t="shared" si="11"/>
        <v>549800</v>
      </c>
      <c r="F38" s="19">
        <f t="shared" si="11"/>
        <v>622600</v>
      </c>
      <c r="G38" s="19">
        <f t="shared" si="11"/>
        <v>695400</v>
      </c>
      <c r="H38" s="19">
        <f t="shared" si="11"/>
        <v>768200</v>
      </c>
      <c r="I38" s="15"/>
    </row>
    <row r="39" spans="1:9" ht="13.5" thickBot="1" x14ac:dyDescent="0.25">
      <c r="A39" s="28" t="s">
        <v>32</v>
      </c>
      <c r="B39" s="29">
        <f t="shared" ref="B39:H39" si="12">B38+B37</f>
        <v>365000</v>
      </c>
      <c r="C39" s="29">
        <f t="shared" si="12"/>
        <v>423700</v>
      </c>
      <c r="D39" s="29">
        <f t="shared" si="12"/>
        <v>485500</v>
      </c>
      <c r="E39" s="29">
        <f t="shared" si="12"/>
        <v>552900</v>
      </c>
      <c r="F39" s="29">
        <f t="shared" si="12"/>
        <v>625900</v>
      </c>
      <c r="G39" s="29">
        <f t="shared" si="12"/>
        <v>698700</v>
      </c>
      <c r="H39" s="29">
        <f t="shared" si="12"/>
        <v>771500</v>
      </c>
      <c r="I39" s="15"/>
    </row>
    <row r="40" spans="1:9" ht="13.5" thickBot="1" x14ac:dyDescent="0.25">
      <c r="B40" s="15"/>
      <c r="C40" s="15"/>
      <c r="D40" s="15"/>
      <c r="E40" s="15"/>
      <c r="F40" s="15"/>
      <c r="G40" s="15"/>
      <c r="H40" s="15"/>
    </row>
    <row r="41" spans="1:9" x14ac:dyDescent="0.2">
      <c r="A41" s="37" t="s">
        <v>33</v>
      </c>
      <c r="B41" s="38">
        <f>B28-B35</f>
        <v>15000</v>
      </c>
      <c r="C41" s="38">
        <f>C28-C35</f>
        <v>14325</v>
      </c>
      <c r="D41" s="38">
        <f t="shared" ref="D41:G41" si="13">D28-D35</f>
        <v>14275</v>
      </c>
      <c r="E41" s="38">
        <f t="shared" si="13"/>
        <v>14225</v>
      </c>
      <c r="F41" s="38">
        <f t="shared" si="13"/>
        <v>14175</v>
      </c>
      <c r="G41" s="38">
        <f t="shared" si="13"/>
        <v>14175</v>
      </c>
      <c r="H41" s="39">
        <f>H28-H35</f>
        <v>14175</v>
      </c>
    </row>
    <row r="42" spans="1:9" ht="13.5" thickBot="1" x14ac:dyDescent="0.25">
      <c r="A42" s="40" t="s">
        <v>34</v>
      </c>
      <c r="B42" s="22">
        <f>$B$41</f>
        <v>15000</v>
      </c>
      <c r="C42" s="22">
        <f>C41-B41</f>
        <v>-675</v>
      </c>
      <c r="D42" s="22">
        <f t="shared" ref="D42:G42" si="14">D41-C41</f>
        <v>-50</v>
      </c>
      <c r="E42" s="22">
        <f t="shared" si="14"/>
        <v>-50</v>
      </c>
      <c r="F42" s="22">
        <f t="shared" si="14"/>
        <v>-50</v>
      </c>
      <c r="G42" s="22">
        <f t="shared" si="14"/>
        <v>0</v>
      </c>
      <c r="H42" s="41">
        <f>G41</f>
        <v>14175</v>
      </c>
    </row>
    <row r="43" spans="1:9" x14ac:dyDescent="0.2">
      <c r="B43" s="30"/>
      <c r="C43" s="30"/>
      <c r="D43" s="30"/>
      <c r="E43" s="30"/>
      <c r="F43" s="30"/>
      <c r="G43" s="23"/>
      <c r="H43" s="23"/>
    </row>
    <row r="44" spans="1:9" ht="13.5" thickBot="1" x14ac:dyDescent="0.25">
      <c r="A44" s="16" t="s">
        <v>35</v>
      </c>
      <c r="B44" s="31"/>
      <c r="C44" s="32"/>
      <c r="D44" s="32"/>
      <c r="E44" s="32"/>
      <c r="F44" s="32"/>
      <c r="G44" s="32"/>
      <c r="H44" s="32"/>
    </row>
    <row r="45" spans="1:9" x14ac:dyDescent="0.2">
      <c r="A45" s="3" t="s">
        <v>36</v>
      </c>
      <c r="B45" s="15">
        <v>0</v>
      </c>
      <c r="C45" s="15">
        <f t="shared" ref="C45:H45" si="15">C22</f>
        <v>56000</v>
      </c>
      <c r="D45" s="15">
        <f t="shared" si="15"/>
        <v>61600</v>
      </c>
      <c r="E45" s="15">
        <f t="shared" si="15"/>
        <v>67200</v>
      </c>
      <c r="F45" s="15">
        <f t="shared" si="15"/>
        <v>72800</v>
      </c>
      <c r="G45" s="15">
        <f t="shared" si="15"/>
        <v>72800</v>
      </c>
      <c r="H45" s="15">
        <f t="shared" si="15"/>
        <v>72800</v>
      </c>
    </row>
    <row r="46" spans="1:9" x14ac:dyDescent="0.2">
      <c r="A46" s="3" t="s">
        <v>15</v>
      </c>
      <c r="B46" s="15">
        <v>0</v>
      </c>
      <c r="C46" s="18">
        <v>35000</v>
      </c>
      <c r="D46" s="18">
        <v>35000</v>
      </c>
      <c r="E46" s="18">
        <v>35000</v>
      </c>
      <c r="F46" s="18">
        <v>35000</v>
      </c>
      <c r="G46" s="18">
        <v>35000</v>
      </c>
      <c r="H46" s="18">
        <v>35000</v>
      </c>
    </row>
    <row r="47" spans="1:9" x14ac:dyDescent="0.2">
      <c r="A47" s="3" t="s">
        <v>34</v>
      </c>
      <c r="B47" s="15">
        <v>0</v>
      </c>
      <c r="C47" s="15">
        <f>-C42</f>
        <v>675</v>
      </c>
      <c r="D47" s="15">
        <f t="shared" ref="D47:G47" si="16">-D42</f>
        <v>50</v>
      </c>
      <c r="E47" s="15">
        <f t="shared" si="16"/>
        <v>50</v>
      </c>
      <c r="F47" s="15">
        <f t="shared" si="16"/>
        <v>50</v>
      </c>
      <c r="G47" s="15">
        <f t="shared" si="16"/>
        <v>0</v>
      </c>
      <c r="H47" s="15">
        <f>--H42</f>
        <v>14175</v>
      </c>
    </row>
    <row r="48" spans="1:9" x14ac:dyDescent="0.2">
      <c r="A48" s="3" t="s">
        <v>37</v>
      </c>
      <c r="B48" s="15">
        <f>-B30-B28</f>
        <v>-365000</v>
      </c>
      <c r="C48" s="15">
        <v>0</v>
      </c>
      <c r="D48" s="15">
        <v>0</v>
      </c>
      <c r="E48" s="15">
        <v>0</v>
      </c>
      <c r="F48" s="15">
        <v>0</v>
      </c>
      <c r="G48" s="15">
        <v>0</v>
      </c>
      <c r="H48" s="15">
        <v>0</v>
      </c>
    </row>
    <row r="49" spans="1:8" x14ac:dyDescent="0.2">
      <c r="A49" s="11" t="s">
        <v>38</v>
      </c>
      <c r="B49" s="19">
        <v>0</v>
      </c>
      <c r="C49" s="19">
        <v>0</v>
      </c>
      <c r="D49" s="19">
        <v>0</v>
      </c>
      <c r="E49" s="19">
        <v>0</v>
      </c>
      <c r="F49" s="19">
        <v>0</v>
      </c>
      <c r="G49" s="19">
        <v>0</v>
      </c>
      <c r="H49" s="19">
        <f>$H$32</f>
        <v>140000</v>
      </c>
    </row>
    <row r="50" spans="1:8" ht="13.5" thickBot="1" x14ac:dyDescent="0.25">
      <c r="A50" s="16" t="s">
        <v>39</v>
      </c>
      <c r="B50" s="22">
        <f t="shared" ref="B50:H50" si="17">SUM(B45:B49)</f>
        <v>-365000</v>
      </c>
      <c r="C50" s="22">
        <f t="shared" si="17"/>
        <v>91675</v>
      </c>
      <c r="D50" s="22">
        <f t="shared" si="17"/>
        <v>96650</v>
      </c>
      <c r="E50" s="22">
        <f t="shared" si="17"/>
        <v>102250</v>
      </c>
      <c r="F50" s="22">
        <f t="shared" si="17"/>
        <v>107850</v>
      </c>
      <c r="G50" s="22">
        <f t="shared" si="17"/>
        <v>107800</v>
      </c>
      <c r="H50" s="22">
        <f t="shared" si="17"/>
        <v>261975</v>
      </c>
    </row>
    <row r="51" spans="1:8" x14ac:dyDescent="0.2">
      <c r="B51" s="15"/>
      <c r="C51" s="15"/>
      <c r="D51" s="15"/>
      <c r="E51" s="15"/>
      <c r="F51" s="15"/>
      <c r="G51" s="15"/>
      <c r="H51" s="15"/>
    </row>
    <row r="52" spans="1:8" x14ac:dyDescent="0.2">
      <c r="B52" s="15" t="s">
        <v>67</v>
      </c>
      <c r="C52" s="15"/>
      <c r="D52" s="15"/>
      <c r="E52" s="15"/>
      <c r="F52" s="15"/>
      <c r="G52" s="15"/>
      <c r="H52" s="15"/>
    </row>
    <row r="53" spans="1:8" x14ac:dyDescent="0.2">
      <c r="B53" s="15"/>
      <c r="C53" s="15"/>
      <c r="D53" s="15"/>
      <c r="E53" s="15"/>
      <c r="F53" s="15"/>
      <c r="G53" s="15"/>
      <c r="H53" s="15"/>
    </row>
    <row r="54" spans="1:8" x14ac:dyDescent="0.2">
      <c r="A54" s="4" t="s">
        <v>40</v>
      </c>
      <c r="B54" s="33">
        <f>IRR(B50:H50)</f>
        <v>0.21942182380796504</v>
      </c>
      <c r="C54" s="15" t="s">
        <v>41</v>
      </c>
      <c r="D54" s="15"/>
      <c r="E54" s="15"/>
      <c r="F54" s="15"/>
      <c r="G54" s="15"/>
      <c r="H54" s="15"/>
    </row>
    <row r="55" spans="1:8" x14ac:dyDescent="0.2">
      <c r="C55" s="15"/>
      <c r="D55" s="15"/>
    </row>
    <row r="56" spans="1:8" ht="13.5" thickBot="1" x14ac:dyDescent="0.25">
      <c r="A56" s="16" t="s">
        <v>42</v>
      </c>
      <c r="B56" s="31">
        <v>0</v>
      </c>
      <c r="C56" s="32">
        <v>1</v>
      </c>
      <c r="D56" s="32">
        <v>2</v>
      </c>
      <c r="E56" s="32">
        <v>3</v>
      </c>
      <c r="F56" s="32">
        <v>4</v>
      </c>
      <c r="G56" s="32">
        <v>5</v>
      </c>
      <c r="H56" s="32">
        <v>6</v>
      </c>
    </row>
    <row r="57" spans="1:8" x14ac:dyDescent="0.2">
      <c r="A57" s="11" t="s">
        <v>43</v>
      </c>
      <c r="B57" s="19"/>
      <c r="C57" s="19"/>
      <c r="D57" s="19"/>
      <c r="E57" s="19"/>
      <c r="F57" s="19"/>
      <c r="G57" s="19"/>
      <c r="H57" s="19"/>
    </row>
    <row r="58" spans="1:8" x14ac:dyDescent="0.2">
      <c r="A58" s="34" t="s">
        <v>44</v>
      </c>
      <c r="B58" s="35">
        <f>NPV(B13,C50:H50)+B50</f>
        <v>236545.58126890846</v>
      </c>
      <c r="C58" s="15"/>
      <c r="D58" s="15"/>
      <c r="E58" s="15"/>
      <c r="F58" s="15"/>
      <c r="G58" s="15"/>
      <c r="H58" s="15"/>
    </row>
    <row r="59" spans="1:8" x14ac:dyDescent="0.2">
      <c r="B59" s="15"/>
      <c r="C59" s="15"/>
      <c r="D59" s="15"/>
      <c r="E59" s="15"/>
      <c r="F59" s="15"/>
      <c r="G59" s="15"/>
      <c r="H59" s="15"/>
    </row>
    <row r="60" spans="1:8" x14ac:dyDescent="0.2">
      <c r="A60" s="4" t="s">
        <v>45</v>
      </c>
      <c r="B60" s="45">
        <f>B48</f>
        <v>-365000</v>
      </c>
      <c r="C60" s="45">
        <f>B60+C50</f>
        <v>-273325</v>
      </c>
      <c r="D60" s="45">
        <f t="shared" ref="D60:H60" si="18">C60+D50</f>
        <v>-176675</v>
      </c>
      <c r="E60" s="45">
        <f t="shared" si="18"/>
        <v>-74425</v>
      </c>
      <c r="F60" s="45">
        <f t="shared" si="18"/>
        <v>33425</v>
      </c>
      <c r="G60" s="45">
        <f t="shared" si="18"/>
        <v>141225</v>
      </c>
      <c r="H60" s="45">
        <f t="shared" si="18"/>
        <v>403200</v>
      </c>
    </row>
    <row r="61" spans="1:8" x14ac:dyDescent="0.2">
      <c r="C61" s="15"/>
      <c r="D61" s="15"/>
      <c r="E61" s="15"/>
      <c r="F61" s="15"/>
      <c r="G61" s="15"/>
      <c r="H61" s="15"/>
    </row>
    <row r="62" spans="1:8" x14ac:dyDescent="0.2">
      <c r="A62" s="36" t="s">
        <v>46</v>
      </c>
      <c r="B62" s="19"/>
      <c r="C62" s="15"/>
      <c r="D62" s="15"/>
      <c r="E62" s="15"/>
      <c r="F62" s="15"/>
      <c r="G62" s="15"/>
      <c r="H62" s="15"/>
    </row>
    <row r="63" spans="1:8" x14ac:dyDescent="0.2">
      <c r="A63" s="3" t="s">
        <v>47</v>
      </c>
      <c r="B63" s="15">
        <f>AVERAGE(C22:H22)</f>
        <v>67200</v>
      </c>
      <c r="C63" s="15"/>
      <c r="D63" s="15"/>
      <c r="E63" s="15"/>
      <c r="F63" s="15"/>
      <c r="G63" s="15"/>
      <c r="H63" s="15"/>
    </row>
    <row r="64" spans="1:8" x14ac:dyDescent="0.2">
      <c r="A64" s="11" t="s">
        <v>48</v>
      </c>
      <c r="B64" s="19">
        <f>AVERAGE(B32:H32)</f>
        <v>245000</v>
      </c>
      <c r="C64" s="15"/>
      <c r="D64" s="15"/>
      <c r="E64" s="15"/>
      <c r="F64" s="15"/>
      <c r="G64" s="15"/>
      <c r="H64" s="15"/>
    </row>
    <row r="65" spans="1:2" x14ac:dyDescent="0.2">
      <c r="A65" s="26" t="s">
        <v>49</v>
      </c>
      <c r="B65" s="14">
        <f>B63/B64</f>
        <v>0.2742857142857143</v>
      </c>
    </row>
  </sheetData>
  <pageMargins left="0.75" right="0.75" top="1" bottom="1" header="0.3" footer="0.3"/>
  <pageSetup orientation="portrait" horizontalDpi="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Background</vt:lpstr>
      <vt:lpstr>Instructions</vt:lpstr>
      <vt:lpstr>Questions</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Umut Demirhan</dc:creator>
  <cp:lastModifiedBy>Emmett Demirhan</cp:lastModifiedBy>
  <dcterms:created xsi:type="dcterms:W3CDTF">2015-06-05T18:17:20Z</dcterms:created>
  <dcterms:modified xsi:type="dcterms:W3CDTF">2023-09-09T06:57:11Z</dcterms:modified>
</cp:coreProperties>
</file>