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TISFY\Desktop\"/>
    </mc:Choice>
  </mc:AlternateContent>
  <xr:revisionPtr revIDLastSave="0" documentId="8_{48240F55-8698-417A-B3B7-21B27F506D9D}" xr6:coauthVersionLast="36" xr6:coauthVersionMax="36" xr10:uidLastSave="{00000000-0000-0000-0000-000000000000}"/>
  <bookViews>
    <workbookView xWindow="0" yWindow="0" windowWidth="20490" windowHeight="7545" activeTab="1" xr2:uid="{88E01477-7779-4AFF-B995-8923EED8FA87}"/>
  </bookViews>
  <sheets>
    <sheet name="Sheet2" sheetId="2" r:id="rId1"/>
    <sheet name="Sheet1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5" i="1" l="1"/>
  <c r="M61" i="1"/>
  <c r="M49" i="1"/>
  <c r="M60" i="1"/>
  <c r="M30" i="1"/>
  <c r="M47" i="1"/>
  <c r="M59" i="1"/>
  <c r="M42" i="1"/>
  <c r="M50" i="1"/>
  <c r="M3" i="1"/>
  <c r="M7" i="1"/>
  <c r="M16" i="1"/>
  <c r="M13" i="1"/>
  <c r="M40" i="1"/>
  <c r="M5" i="1"/>
  <c r="M48" i="1"/>
  <c r="M32" i="1"/>
  <c r="M2" i="1"/>
  <c r="M23" i="1"/>
  <c r="M34" i="1"/>
  <c r="M36" i="1"/>
  <c r="M25" i="1"/>
  <c r="M44" i="1"/>
  <c r="M29" i="1"/>
  <c r="M57" i="1"/>
  <c r="M14" i="1"/>
  <c r="M58" i="1"/>
  <c r="M54" i="1"/>
  <c r="M53" i="1"/>
  <c r="M52" i="1"/>
  <c r="M46" i="1"/>
  <c r="M45" i="1"/>
  <c r="M43" i="1"/>
  <c r="M41" i="1"/>
  <c r="M38" i="1"/>
  <c r="M37" i="1"/>
  <c r="M35" i="1"/>
  <c r="M31" i="1"/>
  <c r="M28" i="1"/>
  <c r="M27" i="1"/>
  <c r="M26" i="1"/>
  <c r="M24" i="1"/>
  <c r="M22" i="1"/>
  <c r="M21" i="1"/>
  <c r="M20" i="1"/>
  <c r="M19" i="1"/>
  <c r="M18" i="1"/>
  <c r="M17" i="1"/>
  <c r="M15" i="1"/>
  <c r="M12" i="1"/>
  <c r="M11" i="1"/>
  <c r="M10" i="1"/>
  <c r="M9" i="1"/>
  <c r="M8" i="1"/>
  <c r="M6" i="1"/>
  <c r="M4" i="1"/>
  <c r="M51" i="1"/>
  <c r="M39" i="1"/>
  <c r="M33" i="1"/>
  <c r="M56" i="1"/>
  <c r="F55" i="1"/>
  <c r="G55" i="1" s="1"/>
  <c r="I55" i="1" s="1"/>
  <c r="F61" i="1"/>
  <c r="G61" i="1" s="1"/>
  <c r="I61" i="1" s="1"/>
  <c r="F49" i="1"/>
  <c r="G49" i="1" s="1"/>
  <c r="I49" i="1" s="1"/>
  <c r="F60" i="1"/>
  <c r="G60" i="1" s="1"/>
  <c r="I60" i="1" s="1"/>
  <c r="F30" i="1"/>
  <c r="G30" i="1" s="1"/>
  <c r="I30" i="1" s="1"/>
  <c r="F47" i="1"/>
  <c r="G47" i="1" s="1"/>
  <c r="I47" i="1" s="1"/>
  <c r="F59" i="1"/>
  <c r="G59" i="1" s="1"/>
  <c r="I59" i="1" s="1"/>
  <c r="F42" i="1"/>
  <c r="G42" i="1" s="1"/>
  <c r="I42" i="1" s="1"/>
  <c r="F50" i="1"/>
  <c r="G50" i="1" s="1"/>
  <c r="I50" i="1" s="1"/>
  <c r="F3" i="1"/>
  <c r="G3" i="1" s="1"/>
  <c r="I3" i="1" s="1"/>
  <c r="F7" i="1"/>
  <c r="G7" i="1" s="1"/>
  <c r="I7" i="1" s="1"/>
  <c r="F16" i="1"/>
  <c r="G16" i="1" s="1"/>
  <c r="I16" i="1" s="1"/>
  <c r="F13" i="1"/>
  <c r="G13" i="1" s="1"/>
  <c r="I13" i="1" s="1"/>
  <c r="F40" i="1"/>
  <c r="G40" i="1" s="1"/>
  <c r="I40" i="1" s="1"/>
  <c r="F5" i="1"/>
  <c r="G5" i="1" s="1"/>
  <c r="I5" i="1" s="1"/>
  <c r="F48" i="1"/>
  <c r="G48" i="1" s="1"/>
  <c r="I48" i="1" s="1"/>
  <c r="F32" i="1"/>
  <c r="G32" i="1" s="1"/>
  <c r="I32" i="1" s="1"/>
  <c r="F2" i="1"/>
  <c r="G2" i="1" s="1"/>
  <c r="I2" i="1" s="1"/>
  <c r="F23" i="1"/>
  <c r="G23" i="1" s="1"/>
  <c r="I23" i="1" s="1"/>
  <c r="F34" i="1"/>
  <c r="G34" i="1" s="1"/>
  <c r="I34" i="1" s="1"/>
  <c r="F36" i="1"/>
  <c r="G36" i="1" s="1"/>
  <c r="I36" i="1" s="1"/>
  <c r="F25" i="1"/>
  <c r="G25" i="1" s="1"/>
  <c r="I25" i="1" s="1"/>
  <c r="F44" i="1"/>
  <c r="G44" i="1" s="1"/>
  <c r="I44" i="1" s="1"/>
  <c r="F29" i="1"/>
  <c r="G29" i="1" s="1"/>
  <c r="I29" i="1" s="1"/>
  <c r="F57" i="1"/>
  <c r="G57" i="1" s="1"/>
  <c r="I57" i="1" s="1"/>
  <c r="F14" i="1"/>
  <c r="G14" i="1" s="1"/>
  <c r="I14" i="1" s="1"/>
  <c r="F58" i="1"/>
  <c r="G58" i="1" s="1"/>
  <c r="I58" i="1" s="1"/>
  <c r="F54" i="1"/>
  <c r="G54" i="1" s="1"/>
  <c r="I54" i="1" s="1"/>
  <c r="F53" i="1"/>
  <c r="G53" i="1" s="1"/>
  <c r="I53" i="1" s="1"/>
  <c r="F52" i="1"/>
  <c r="G52" i="1" s="1"/>
  <c r="I52" i="1" s="1"/>
  <c r="F46" i="1"/>
  <c r="G46" i="1" s="1"/>
  <c r="I46" i="1" s="1"/>
  <c r="F45" i="1"/>
  <c r="G45" i="1" s="1"/>
  <c r="I45" i="1" s="1"/>
  <c r="F43" i="1"/>
  <c r="G43" i="1" s="1"/>
  <c r="I43" i="1" s="1"/>
  <c r="F41" i="1"/>
  <c r="G41" i="1" s="1"/>
  <c r="I41" i="1" s="1"/>
  <c r="F38" i="1"/>
  <c r="G38" i="1" s="1"/>
  <c r="I38" i="1" s="1"/>
  <c r="F37" i="1"/>
  <c r="G37" i="1" s="1"/>
  <c r="I37" i="1" s="1"/>
  <c r="F35" i="1"/>
  <c r="G35" i="1" s="1"/>
  <c r="I35" i="1" s="1"/>
  <c r="F31" i="1"/>
  <c r="G31" i="1" s="1"/>
  <c r="I31" i="1" s="1"/>
  <c r="F28" i="1"/>
  <c r="G28" i="1" s="1"/>
  <c r="I28" i="1" s="1"/>
  <c r="F27" i="1"/>
  <c r="G27" i="1" s="1"/>
  <c r="I27" i="1" s="1"/>
  <c r="F26" i="1"/>
  <c r="G26" i="1" s="1"/>
  <c r="I26" i="1" s="1"/>
  <c r="F24" i="1"/>
  <c r="G24" i="1" s="1"/>
  <c r="I24" i="1" s="1"/>
  <c r="F22" i="1"/>
  <c r="G22" i="1" s="1"/>
  <c r="I22" i="1" s="1"/>
  <c r="F21" i="1"/>
  <c r="G21" i="1" s="1"/>
  <c r="I21" i="1" s="1"/>
  <c r="F20" i="1"/>
  <c r="G20" i="1" s="1"/>
  <c r="I20" i="1" s="1"/>
  <c r="F19" i="1"/>
  <c r="G19" i="1" s="1"/>
  <c r="I19" i="1" s="1"/>
  <c r="F18" i="1"/>
  <c r="G18" i="1" s="1"/>
  <c r="I18" i="1" s="1"/>
  <c r="F17" i="1"/>
  <c r="G17" i="1" s="1"/>
  <c r="I17" i="1" s="1"/>
  <c r="F15" i="1"/>
  <c r="G15" i="1" s="1"/>
  <c r="I15" i="1" s="1"/>
  <c r="F12" i="1"/>
  <c r="G12" i="1" s="1"/>
  <c r="I12" i="1" s="1"/>
  <c r="F11" i="1"/>
  <c r="G11" i="1" s="1"/>
  <c r="I11" i="1" s="1"/>
  <c r="F10" i="1"/>
  <c r="G10" i="1" s="1"/>
  <c r="I10" i="1" s="1"/>
  <c r="F9" i="1"/>
  <c r="G9" i="1" s="1"/>
  <c r="I9" i="1" s="1"/>
  <c r="F8" i="1"/>
  <c r="G8" i="1" s="1"/>
  <c r="I8" i="1" s="1"/>
  <c r="F6" i="1"/>
  <c r="G6" i="1" s="1"/>
  <c r="I6" i="1" s="1"/>
  <c r="F4" i="1"/>
  <c r="G4" i="1" s="1"/>
  <c r="I4" i="1" s="1"/>
  <c r="F51" i="1"/>
  <c r="G51" i="1" s="1"/>
  <c r="I51" i="1" s="1"/>
  <c r="F39" i="1"/>
  <c r="G39" i="1" s="1"/>
  <c r="I39" i="1" s="1"/>
  <c r="F33" i="1"/>
  <c r="G33" i="1" s="1"/>
  <c r="I33" i="1" s="1"/>
  <c r="F56" i="1"/>
  <c r="G56" i="1" s="1"/>
  <c r="I56" i="1" s="1"/>
  <c r="E7" i="1"/>
  <c r="E58" i="1"/>
  <c r="E22" i="1"/>
  <c r="E33" i="1"/>
  <c r="D55" i="1"/>
  <c r="E55" i="1" s="1"/>
  <c r="D61" i="1"/>
  <c r="E61" i="1" s="1"/>
  <c r="D49" i="1"/>
  <c r="E49" i="1" s="1"/>
  <c r="D60" i="1"/>
  <c r="E60" i="1" s="1"/>
  <c r="D30" i="1"/>
  <c r="E30" i="1" s="1"/>
  <c r="D47" i="1"/>
  <c r="E47" i="1" s="1"/>
  <c r="D59" i="1"/>
  <c r="E59" i="1" s="1"/>
  <c r="D42" i="1"/>
  <c r="E42" i="1" s="1"/>
  <c r="D50" i="1"/>
  <c r="E50" i="1" s="1"/>
  <c r="D3" i="1"/>
  <c r="E3" i="1" s="1"/>
  <c r="D7" i="1"/>
  <c r="D16" i="1"/>
  <c r="E16" i="1" s="1"/>
  <c r="D13" i="1"/>
  <c r="E13" i="1" s="1"/>
  <c r="D40" i="1"/>
  <c r="E40" i="1" s="1"/>
  <c r="D5" i="1"/>
  <c r="E5" i="1" s="1"/>
  <c r="D48" i="1"/>
  <c r="E48" i="1" s="1"/>
  <c r="D32" i="1"/>
  <c r="E32" i="1" s="1"/>
  <c r="D2" i="1"/>
  <c r="E2" i="1" s="1"/>
  <c r="D23" i="1"/>
  <c r="E23" i="1" s="1"/>
  <c r="D34" i="1"/>
  <c r="E34" i="1" s="1"/>
  <c r="D36" i="1"/>
  <c r="E36" i="1" s="1"/>
  <c r="D25" i="1"/>
  <c r="E25" i="1" s="1"/>
  <c r="D44" i="1"/>
  <c r="E44" i="1" s="1"/>
  <c r="D29" i="1"/>
  <c r="E29" i="1" s="1"/>
  <c r="D57" i="1"/>
  <c r="E57" i="1" s="1"/>
  <c r="D14" i="1"/>
  <c r="E14" i="1" s="1"/>
  <c r="D58" i="1"/>
  <c r="D54" i="1"/>
  <c r="E54" i="1" s="1"/>
  <c r="D53" i="1"/>
  <c r="E53" i="1" s="1"/>
  <c r="D52" i="1"/>
  <c r="E52" i="1" s="1"/>
  <c r="D46" i="1"/>
  <c r="E46" i="1" s="1"/>
  <c r="D45" i="1"/>
  <c r="E45" i="1" s="1"/>
  <c r="D43" i="1"/>
  <c r="E43" i="1" s="1"/>
  <c r="D41" i="1"/>
  <c r="E41" i="1" s="1"/>
  <c r="D38" i="1"/>
  <c r="E38" i="1" s="1"/>
  <c r="D37" i="1"/>
  <c r="E37" i="1" s="1"/>
  <c r="D35" i="1"/>
  <c r="E35" i="1" s="1"/>
  <c r="D31" i="1"/>
  <c r="E31" i="1" s="1"/>
  <c r="D28" i="1"/>
  <c r="E28" i="1" s="1"/>
  <c r="D27" i="1"/>
  <c r="E27" i="1" s="1"/>
  <c r="D26" i="1"/>
  <c r="E26" i="1" s="1"/>
  <c r="D24" i="1"/>
  <c r="E24" i="1" s="1"/>
  <c r="D22" i="1"/>
  <c r="D21" i="1"/>
  <c r="E21" i="1" s="1"/>
  <c r="D20" i="1"/>
  <c r="E20" i="1" s="1"/>
  <c r="D19" i="1"/>
  <c r="E19" i="1" s="1"/>
  <c r="D18" i="1"/>
  <c r="E18" i="1" s="1"/>
  <c r="D17" i="1"/>
  <c r="E17" i="1" s="1"/>
  <c r="D15" i="1"/>
  <c r="E15" i="1" s="1"/>
  <c r="D12" i="1"/>
  <c r="E12" i="1" s="1"/>
  <c r="D11" i="1"/>
  <c r="E11" i="1" s="1"/>
  <c r="D10" i="1"/>
  <c r="E10" i="1" s="1"/>
  <c r="D9" i="1"/>
  <c r="E9" i="1" s="1"/>
  <c r="D8" i="1"/>
  <c r="E8" i="1" s="1"/>
  <c r="D6" i="1"/>
  <c r="E6" i="1" s="1"/>
  <c r="D4" i="1"/>
  <c r="E4" i="1" s="1"/>
  <c r="D51" i="1"/>
  <c r="E51" i="1" s="1"/>
  <c r="D39" i="1"/>
  <c r="E39" i="1" s="1"/>
  <c r="D33" i="1"/>
  <c r="D56" i="1"/>
  <c r="E56" i="1" s="1"/>
  <c r="C5" i="1"/>
  <c r="C46" i="1"/>
  <c r="C18" i="1"/>
  <c r="B55" i="1"/>
  <c r="N55" i="1" s="1"/>
  <c r="B61" i="1"/>
  <c r="N61" i="1" s="1"/>
  <c r="B49" i="1"/>
  <c r="B60" i="1"/>
  <c r="N60" i="1" s="1"/>
  <c r="B30" i="1"/>
  <c r="N30" i="1" s="1"/>
  <c r="B47" i="1"/>
  <c r="N47" i="1" s="1"/>
  <c r="B59" i="1"/>
  <c r="B42" i="1"/>
  <c r="N42" i="1" s="1"/>
  <c r="B50" i="1"/>
  <c r="N50" i="1" s="1"/>
  <c r="B3" i="1"/>
  <c r="N3" i="1" s="1"/>
  <c r="B7" i="1"/>
  <c r="C7" i="1" s="1"/>
  <c r="B16" i="1"/>
  <c r="N16" i="1" s="1"/>
  <c r="B13" i="1"/>
  <c r="N13" i="1" s="1"/>
  <c r="B40" i="1"/>
  <c r="N40" i="1" s="1"/>
  <c r="B5" i="1"/>
  <c r="B48" i="1"/>
  <c r="N48" i="1" s="1"/>
  <c r="B32" i="1"/>
  <c r="N32" i="1" s="1"/>
  <c r="B2" i="1"/>
  <c r="N2" i="1" s="1"/>
  <c r="B23" i="1"/>
  <c r="B34" i="1"/>
  <c r="N34" i="1" s="1"/>
  <c r="B36" i="1"/>
  <c r="N36" i="1" s="1"/>
  <c r="B25" i="1"/>
  <c r="N25" i="1" s="1"/>
  <c r="B44" i="1"/>
  <c r="B29" i="1"/>
  <c r="N29" i="1" s="1"/>
  <c r="B57" i="1"/>
  <c r="N57" i="1" s="1"/>
  <c r="B14" i="1"/>
  <c r="N14" i="1" s="1"/>
  <c r="B58" i="1"/>
  <c r="C58" i="1" s="1"/>
  <c r="B54" i="1"/>
  <c r="N54" i="1" s="1"/>
  <c r="B53" i="1"/>
  <c r="N53" i="1" s="1"/>
  <c r="B52" i="1"/>
  <c r="N52" i="1" s="1"/>
  <c r="B46" i="1"/>
  <c r="B45" i="1"/>
  <c r="N45" i="1" s="1"/>
  <c r="B43" i="1"/>
  <c r="N43" i="1" s="1"/>
  <c r="B41" i="1"/>
  <c r="N41" i="1" s="1"/>
  <c r="B38" i="1"/>
  <c r="B37" i="1"/>
  <c r="N37" i="1" s="1"/>
  <c r="B35" i="1"/>
  <c r="N35" i="1" s="1"/>
  <c r="B31" i="1"/>
  <c r="N31" i="1" s="1"/>
  <c r="B28" i="1"/>
  <c r="B27" i="1"/>
  <c r="N27" i="1" s="1"/>
  <c r="B26" i="1"/>
  <c r="N26" i="1" s="1"/>
  <c r="B24" i="1"/>
  <c r="N24" i="1" s="1"/>
  <c r="B22" i="1"/>
  <c r="C22" i="1" s="1"/>
  <c r="B21" i="1"/>
  <c r="N21" i="1" s="1"/>
  <c r="B20" i="1"/>
  <c r="N20" i="1" s="1"/>
  <c r="B19" i="1"/>
  <c r="N19" i="1" s="1"/>
  <c r="B18" i="1"/>
  <c r="B17" i="1"/>
  <c r="N17" i="1" s="1"/>
  <c r="B15" i="1"/>
  <c r="N15" i="1" s="1"/>
  <c r="B12" i="1"/>
  <c r="N12" i="1" s="1"/>
  <c r="B11" i="1"/>
  <c r="B10" i="1"/>
  <c r="N10" i="1" s="1"/>
  <c r="B9" i="1"/>
  <c r="N9" i="1" s="1"/>
  <c r="B8" i="1"/>
  <c r="N8" i="1" s="1"/>
  <c r="B6" i="1"/>
  <c r="C6" i="1" s="1"/>
  <c r="B4" i="1"/>
  <c r="N4" i="1" s="1"/>
  <c r="B51" i="1"/>
  <c r="N51" i="1" s="1"/>
  <c r="B39" i="1"/>
  <c r="N39" i="1" s="1"/>
  <c r="B33" i="1"/>
  <c r="C33" i="1" s="1"/>
  <c r="B56" i="1"/>
  <c r="N56" i="1" s="1"/>
  <c r="N33" i="1" l="1"/>
  <c r="N11" i="1"/>
  <c r="N18" i="1"/>
  <c r="N22" i="1"/>
  <c r="N28" i="1"/>
  <c r="N38" i="1"/>
  <c r="N46" i="1"/>
  <c r="N58" i="1"/>
  <c r="N44" i="1"/>
  <c r="N23" i="1"/>
  <c r="N5" i="1"/>
  <c r="N7" i="1"/>
  <c r="N59" i="1"/>
  <c r="N49" i="1"/>
  <c r="C28" i="1"/>
  <c r="C44" i="1"/>
  <c r="C59" i="1"/>
  <c r="N6" i="1"/>
  <c r="C11" i="1"/>
  <c r="C38" i="1"/>
  <c r="C23" i="1"/>
  <c r="C49" i="1"/>
  <c r="C56" i="1"/>
  <c r="C4" i="1"/>
  <c r="C10" i="1"/>
  <c r="C17" i="1"/>
  <c r="C21" i="1"/>
  <c r="C27" i="1"/>
  <c r="C37" i="1"/>
  <c r="C45" i="1"/>
  <c r="C54" i="1"/>
  <c r="C29" i="1"/>
  <c r="C34" i="1"/>
  <c r="C48" i="1"/>
  <c r="C16" i="1"/>
  <c r="C42" i="1"/>
  <c r="C60" i="1"/>
  <c r="C39" i="1"/>
  <c r="C8" i="1"/>
  <c r="C12" i="1"/>
  <c r="C19" i="1"/>
  <c r="C24" i="1"/>
  <c r="C31" i="1"/>
  <c r="C41" i="1"/>
  <c r="C52" i="1"/>
  <c r="C14" i="1"/>
  <c r="C25" i="1"/>
  <c r="C2" i="1"/>
  <c r="C40" i="1"/>
  <c r="C3" i="1"/>
  <c r="C47" i="1"/>
  <c r="C61" i="1"/>
  <c r="C51" i="1"/>
  <c r="C9" i="1"/>
  <c r="C15" i="1"/>
  <c r="C20" i="1"/>
  <c r="C26" i="1"/>
  <c r="C35" i="1"/>
  <c r="C43" i="1"/>
  <c r="C53" i="1"/>
  <c r="C57" i="1"/>
  <c r="C36" i="1"/>
  <c r="C32" i="1"/>
  <c r="C13" i="1"/>
  <c r="C50" i="1"/>
  <c r="C30" i="1"/>
  <c r="C55" i="1"/>
</calcChain>
</file>

<file path=xl/sharedStrings.xml><?xml version="1.0" encoding="utf-8"?>
<sst xmlns="http://schemas.openxmlformats.org/spreadsheetml/2006/main" count="281" uniqueCount="171">
  <si>
    <t>Car Id</t>
  </si>
  <si>
    <t>Make</t>
  </si>
  <si>
    <t>Make (full name)</t>
  </si>
  <si>
    <t>Model</t>
  </si>
  <si>
    <t>Model(full name)</t>
  </si>
  <si>
    <t>Manufacturer year</t>
  </si>
  <si>
    <t>Age</t>
  </si>
  <si>
    <t>Miles</t>
  </si>
  <si>
    <t>Miles(per year)</t>
  </si>
  <si>
    <t>Color</t>
  </si>
  <si>
    <t>Driver</t>
  </si>
  <si>
    <t>Warranty miles</t>
  </si>
  <si>
    <t>Covered?</t>
  </si>
  <si>
    <t>New car Id</t>
  </si>
  <si>
    <t>OD14OTY021</t>
  </si>
  <si>
    <t>OD13OTY022</t>
  </si>
  <si>
    <t>OD12OTY023</t>
  </si>
  <si>
    <t>OD11OTY024</t>
  </si>
  <si>
    <t>OD16OTY025</t>
  </si>
  <si>
    <t>OD17OTY026</t>
  </si>
  <si>
    <t>OD19OTY027</t>
  </si>
  <si>
    <t>OD20OTY028</t>
  </si>
  <si>
    <t>OD15OTY029</t>
  </si>
  <si>
    <t>OD15OTY030</t>
  </si>
  <si>
    <t>TY15CAM031</t>
  </si>
  <si>
    <t>TY13CAM032</t>
  </si>
  <si>
    <t>TY12CAM033</t>
  </si>
  <si>
    <t>TY11CAM034</t>
  </si>
  <si>
    <t>TY14CAM035</t>
  </si>
  <si>
    <t>TY09CAM036</t>
  </si>
  <si>
    <t>TY16CAM037</t>
  </si>
  <si>
    <t>TY17CAM038</t>
  </si>
  <si>
    <t>TY19CAM039</t>
  </si>
  <si>
    <t>TY15CAM040</t>
  </si>
  <si>
    <t>FD14BTC041</t>
  </si>
  <si>
    <t>FD13BTC042</t>
  </si>
  <si>
    <t>FD10BTC043</t>
  </si>
  <si>
    <t>FD09BTC044</t>
  </si>
  <si>
    <t>FD12BTC045</t>
  </si>
  <si>
    <t>FD07BTC046</t>
  </si>
  <si>
    <t>FD16BTC047</t>
  </si>
  <si>
    <t>FD17BTC048</t>
  </si>
  <si>
    <t>FD19BTC049</t>
  </si>
  <si>
    <t>FD20BTC050</t>
  </si>
  <si>
    <t>JP14LEX051</t>
  </si>
  <si>
    <t>JP13LEX052</t>
  </si>
  <si>
    <t>JP12LEX053</t>
  </si>
  <si>
    <t>JP10LEX054</t>
  </si>
  <si>
    <t>JP09LEX055</t>
  </si>
  <si>
    <t>JP11LEX056</t>
  </si>
  <si>
    <t>JP09LEX057</t>
  </si>
  <si>
    <t>JP08LEX058</t>
  </si>
  <si>
    <t>JP19LEX059</t>
  </si>
  <si>
    <t>JP07LEX060</t>
  </si>
  <si>
    <t>HD14EMB061</t>
  </si>
  <si>
    <t>HD13EMB062</t>
  </si>
  <si>
    <t>HD11EMB063</t>
  </si>
  <si>
    <t>HD08EMB064</t>
  </si>
  <si>
    <t>HD09EMB065</t>
  </si>
  <si>
    <t>HD15EMB066</t>
  </si>
  <si>
    <t>HD17EMB067</t>
  </si>
  <si>
    <t>HD19EMB068</t>
  </si>
  <si>
    <t>HD20EMB069</t>
  </si>
  <si>
    <t>HD21EMB070</t>
  </si>
  <si>
    <t>PG14LAN071</t>
  </si>
  <si>
    <t>PG16LAN072</t>
  </si>
  <si>
    <t>PG13LAN073</t>
  </si>
  <si>
    <t>PG12LAN074</t>
  </si>
  <si>
    <t>PG10LAN075</t>
  </si>
  <si>
    <t>PG15LAN076</t>
  </si>
  <si>
    <t>PG16LAN077</t>
  </si>
  <si>
    <t>PG17LAN078</t>
  </si>
  <si>
    <t>PG19LAN079</t>
  </si>
  <si>
    <t>PG20LAN080</t>
  </si>
  <si>
    <t>black</t>
  </si>
  <si>
    <t>blue</t>
  </si>
  <si>
    <t>red</t>
  </si>
  <si>
    <t>green</t>
  </si>
  <si>
    <t>brown</t>
  </si>
  <si>
    <t>white</t>
  </si>
  <si>
    <t>purple</t>
  </si>
  <si>
    <t>pink</t>
  </si>
  <si>
    <t>lemon</t>
  </si>
  <si>
    <t>green red</t>
  </si>
  <si>
    <t>Carren</t>
  </si>
  <si>
    <t>Josh</t>
  </si>
  <si>
    <t>Smith</t>
  </si>
  <si>
    <t>Emmy</t>
  </si>
  <si>
    <t>Wayne</t>
  </si>
  <si>
    <t>Bright</t>
  </si>
  <si>
    <t>Edafe</t>
  </si>
  <si>
    <t>Andre</t>
  </si>
  <si>
    <t>Victor</t>
  </si>
  <si>
    <t>Sofiane</t>
  </si>
  <si>
    <t>Harry</t>
  </si>
  <si>
    <t>Lisandro</t>
  </si>
  <si>
    <t>Mason</t>
  </si>
  <si>
    <t>Bruno</t>
  </si>
  <si>
    <t>Anthony</t>
  </si>
  <si>
    <t>Marcus</t>
  </si>
  <si>
    <t>Rasmus</t>
  </si>
  <si>
    <t>Tyrel</t>
  </si>
  <si>
    <t>Erikson</t>
  </si>
  <si>
    <t>Amad</t>
  </si>
  <si>
    <t>Alexandria</t>
  </si>
  <si>
    <t>Casemiro</t>
  </si>
  <si>
    <t>Diogo</t>
  </si>
  <si>
    <t>Dos Santos</t>
  </si>
  <si>
    <t>Scot</t>
  </si>
  <si>
    <t>Kobbie</t>
  </si>
  <si>
    <t>Willy</t>
  </si>
  <si>
    <t>Johnny</t>
  </si>
  <si>
    <t>Raphael</t>
  </si>
  <si>
    <t>Aaron</t>
  </si>
  <si>
    <t>Luke</t>
  </si>
  <si>
    <t>Alty</t>
  </si>
  <si>
    <t>Tom</t>
  </si>
  <si>
    <t>Robert</t>
  </si>
  <si>
    <t>Axel</t>
  </si>
  <si>
    <t>Levy</t>
  </si>
  <si>
    <t>Ben</t>
  </si>
  <si>
    <t>White</t>
  </si>
  <si>
    <t>William</t>
  </si>
  <si>
    <t>Olek</t>
  </si>
  <si>
    <t>Enzo</t>
  </si>
  <si>
    <t>Moses</t>
  </si>
  <si>
    <t>Nicholas</t>
  </si>
  <si>
    <t>Raheem</t>
  </si>
  <si>
    <t>Cole</t>
  </si>
  <si>
    <t>Noni</t>
  </si>
  <si>
    <t>Martin</t>
  </si>
  <si>
    <t>Declan</t>
  </si>
  <si>
    <t>Thomas</t>
  </si>
  <si>
    <t>Saka</t>
  </si>
  <si>
    <t>Martineli</t>
  </si>
  <si>
    <t>Gabriel</t>
  </si>
  <si>
    <t>Kai</t>
  </si>
  <si>
    <t>Nelson</t>
  </si>
  <si>
    <t>Trossard</t>
  </si>
  <si>
    <t>Allison</t>
  </si>
  <si>
    <t>Trent</t>
  </si>
  <si>
    <t>Virgil</t>
  </si>
  <si>
    <t>Joe</t>
  </si>
  <si>
    <t>Andrew</t>
  </si>
  <si>
    <t>OD</t>
  </si>
  <si>
    <t>HD</t>
  </si>
  <si>
    <t>PG</t>
  </si>
  <si>
    <t>JP</t>
  </si>
  <si>
    <t>FD</t>
  </si>
  <si>
    <t>TY</t>
  </si>
  <si>
    <t>Odase</t>
  </si>
  <si>
    <t>honda</t>
  </si>
  <si>
    <t>praga</t>
  </si>
  <si>
    <t>jeep</t>
  </si>
  <si>
    <t>ford</t>
  </si>
  <si>
    <t>trinity</t>
  </si>
  <si>
    <t>OTY</t>
  </si>
  <si>
    <t>EMB</t>
  </si>
  <si>
    <t>LAN</t>
  </si>
  <si>
    <t>LEX</t>
  </si>
  <si>
    <t>BTC</t>
  </si>
  <si>
    <t>CAM</t>
  </si>
  <si>
    <t>EMBERGO</t>
  </si>
  <si>
    <t>LANDCRUISER</t>
  </si>
  <si>
    <t>LEXUS</t>
  </si>
  <si>
    <t>BUTCHER</t>
  </si>
  <si>
    <t>CAMRY</t>
  </si>
  <si>
    <t>OTYLE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</si>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</sst>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database.xlsx]Sheet2!PivotTable2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Sheet2!$A$4:$A$64</c:f>
              <c:strCache>
                <c:ptCount val="60"/>
                <c:pt idx="0">
                  <c:v>Aaron</c:v>
                </c:pt>
                <c:pt idx="1">
                  <c:v>Alexandria</c:v>
                </c:pt>
                <c:pt idx="2">
                  <c:v>Allison</c:v>
                </c:pt>
                <c:pt idx="3">
                  <c:v>Alty</c:v>
                </c:pt>
                <c:pt idx="4">
                  <c:v>Amad</c:v>
                </c:pt>
                <c:pt idx="5">
                  <c:v>Andre</c:v>
                </c:pt>
                <c:pt idx="6">
                  <c:v>Andrew</c:v>
                </c:pt>
                <c:pt idx="7">
                  <c:v>Anthony</c:v>
                </c:pt>
                <c:pt idx="8">
                  <c:v>Axel</c:v>
                </c:pt>
                <c:pt idx="9">
                  <c:v>Ben</c:v>
                </c:pt>
                <c:pt idx="10">
                  <c:v>Bright</c:v>
                </c:pt>
                <c:pt idx="11">
                  <c:v>Bruno</c:v>
                </c:pt>
                <c:pt idx="12">
                  <c:v>Carren</c:v>
                </c:pt>
                <c:pt idx="13">
                  <c:v>Casemiro</c:v>
                </c:pt>
                <c:pt idx="14">
                  <c:v>Cole</c:v>
                </c:pt>
                <c:pt idx="15">
                  <c:v>Declan</c:v>
                </c:pt>
                <c:pt idx="16">
                  <c:v>Diogo</c:v>
                </c:pt>
                <c:pt idx="17">
                  <c:v>Dos Santos</c:v>
                </c:pt>
                <c:pt idx="18">
                  <c:v>Edafe</c:v>
                </c:pt>
                <c:pt idx="19">
                  <c:v>Emmy</c:v>
                </c:pt>
                <c:pt idx="20">
                  <c:v>Enzo</c:v>
                </c:pt>
                <c:pt idx="21">
                  <c:v>Erikson</c:v>
                </c:pt>
                <c:pt idx="22">
                  <c:v>Gabriel</c:v>
                </c:pt>
                <c:pt idx="23">
                  <c:v>Harry</c:v>
                </c:pt>
                <c:pt idx="24">
                  <c:v>Joe</c:v>
                </c:pt>
                <c:pt idx="25">
                  <c:v>Johnny</c:v>
                </c:pt>
                <c:pt idx="26">
                  <c:v>Josh</c:v>
                </c:pt>
                <c:pt idx="27">
                  <c:v>Kai</c:v>
                </c:pt>
                <c:pt idx="28">
                  <c:v>Kobbie</c:v>
                </c:pt>
                <c:pt idx="29">
                  <c:v>Levy</c:v>
                </c:pt>
                <c:pt idx="30">
                  <c:v>Lisandro</c:v>
                </c:pt>
                <c:pt idx="31">
                  <c:v>Luke</c:v>
                </c:pt>
                <c:pt idx="32">
                  <c:v>Marcus</c:v>
                </c:pt>
                <c:pt idx="33">
                  <c:v>Martin</c:v>
                </c:pt>
                <c:pt idx="34">
                  <c:v>Martineli</c:v>
                </c:pt>
                <c:pt idx="35">
                  <c:v>Mason</c:v>
                </c:pt>
                <c:pt idx="36">
                  <c:v>Moses</c:v>
                </c:pt>
                <c:pt idx="37">
                  <c:v>Nelson</c:v>
                </c:pt>
                <c:pt idx="38">
                  <c:v>Nicholas</c:v>
                </c:pt>
                <c:pt idx="39">
                  <c:v>Noni</c:v>
                </c:pt>
                <c:pt idx="40">
                  <c:v>Olek</c:v>
                </c:pt>
                <c:pt idx="41">
                  <c:v>Raheem</c:v>
                </c:pt>
                <c:pt idx="42">
                  <c:v>Raphael</c:v>
                </c:pt>
                <c:pt idx="43">
                  <c:v>Rasmus</c:v>
                </c:pt>
                <c:pt idx="44">
                  <c:v>Robert</c:v>
                </c:pt>
                <c:pt idx="45">
                  <c:v>Saka</c:v>
                </c:pt>
                <c:pt idx="46">
                  <c:v>Scot</c:v>
                </c:pt>
                <c:pt idx="47">
                  <c:v>Smith</c:v>
                </c:pt>
                <c:pt idx="48">
                  <c:v>Sofiane</c:v>
                </c:pt>
                <c:pt idx="49">
                  <c:v>Thomas</c:v>
                </c:pt>
                <c:pt idx="50">
                  <c:v>Tom</c:v>
                </c:pt>
                <c:pt idx="51">
                  <c:v>Trent</c:v>
                </c:pt>
                <c:pt idx="52">
                  <c:v>Trossard</c:v>
                </c:pt>
                <c:pt idx="53">
                  <c:v>Tyrel</c:v>
                </c:pt>
                <c:pt idx="54">
                  <c:v>Victor</c:v>
                </c:pt>
                <c:pt idx="55">
                  <c:v>Virgil</c:v>
                </c:pt>
                <c:pt idx="56">
                  <c:v>Wayne</c:v>
                </c:pt>
                <c:pt idx="57">
                  <c:v>White</c:v>
                </c:pt>
                <c:pt idx="58">
                  <c:v>William</c:v>
                </c:pt>
                <c:pt idx="59">
                  <c:v>Willy</c:v>
                </c:pt>
              </c:strCache>
            </c:strRef>
          </c:cat>
          <c:val>
            <c:numRef>
              <c:f>Sheet2!$B$4:$B$64</c:f>
              <c:numCache>
                <c:formatCode>General</c:formatCode>
                <c:ptCount val="60"/>
                <c:pt idx="0">
                  <c:v>171819</c:v>
                </c:pt>
                <c:pt idx="1">
                  <c:v>430000</c:v>
                </c:pt>
                <c:pt idx="2">
                  <c:v>959697</c:v>
                </c:pt>
                <c:pt idx="3">
                  <c:v>232425</c:v>
                </c:pt>
                <c:pt idx="4">
                  <c:v>567980</c:v>
                </c:pt>
                <c:pt idx="5">
                  <c:v>100001</c:v>
                </c:pt>
                <c:pt idx="6">
                  <c:v>434745</c:v>
                </c:pt>
                <c:pt idx="7">
                  <c:v>342000</c:v>
                </c:pt>
                <c:pt idx="8">
                  <c:v>323334</c:v>
                </c:pt>
                <c:pt idx="9">
                  <c:v>383940</c:v>
                </c:pt>
                <c:pt idx="10">
                  <c:v>455000</c:v>
                </c:pt>
                <c:pt idx="11">
                  <c:v>800020</c:v>
                </c:pt>
                <c:pt idx="12">
                  <c:v>124000</c:v>
                </c:pt>
                <c:pt idx="13">
                  <c:v>401006</c:v>
                </c:pt>
                <c:pt idx="14">
                  <c:v>626364</c:v>
                </c:pt>
                <c:pt idx="15">
                  <c:v>717273</c:v>
                </c:pt>
                <c:pt idx="16">
                  <c:v>540321</c:v>
                </c:pt>
                <c:pt idx="17">
                  <c:v>267098</c:v>
                </c:pt>
                <c:pt idx="18">
                  <c:v>231000</c:v>
                </c:pt>
                <c:pt idx="19">
                  <c:v>230000</c:v>
                </c:pt>
                <c:pt idx="20">
                  <c:v>505152</c:v>
                </c:pt>
                <c:pt idx="21">
                  <c:v>1243000</c:v>
                </c:pt>
                <c:pt idx="22">
                  <c:v>838485</c:v>
                </c:pt>
                <c:pt idx="23">
                  <c:v>1000000</c:v>
                </c:pt>
                <c:pt idx="24">
                  <c:v>343637</c:v>
                </c:pt>
                <c:pt idx="25">
                  <c:v>111213</c:v>
                </c:pt>
                <c:pt idx="26">
                  <c:v>132000</c:v>
                </c:pt>
                <c:pt idx="27">
                  <c:v>868788</c:v>
                </c:pt>
                <c:pt idx="28">
                  <c:v>123456</c:v>
                </c:pt>
                <c:pt idx="29">
                  <c:v>353637</c:v>
                </c:pt>
                <c:pt idx="30">
                  <c:v>956000</c:v>
                </c:pt>
                <c:pt idx="31">
                  <c:v>202122</c:v>
                </c:pt>
                <c:pt idx="32">
                  <c:v>980000</c:v>
                </c:pt>
                <c:pt idx="33">
                  <c:v>686970</c:v>
                </c:pt>
                <c:pt idx="34">
                  <c:v>808182</c:v>
                </c:pt>
                <c:pt idx="35">
                  <c:v>760000</c:v>
                </c:pt>
                <c:pt idx="36">
                  <c:v>535455</c:v>
                </c:pt>
                <c:pt idx="37">
                  <c:v>899091</c:v>
                </c:pt>
                <c:pt idx="38">
                  <c:v>565758</c:v>
                </c:pt>
                <c:pt idx="39">
                  <c:v>656667</c:v>
                </c:pt>
                <c:pt idx="40">
                  <c:v>474849</c:v>
                </c:pt>
                <c:pt idx="41">
                  <c:v>596062</c:v>
                </c:pt>
                <c:pt idx="42">
                  <c:v>141526</c:v>
                </c:pt>
                <c:pt idx="43">
                  <c:v>231000</c:v>
                </c:pt>
                <c:pt idx="44">
                  <c:v>293031</c:v>
                </c:pt>
                <c:pt idx="45">
                  <c:v>777879</c:v>
                </c:pt>
                <c:pt idx="46">
                  <c:v>456422</c:v>
                </c:pt>
                <c:pt idx="47">
                  <c:v>80000</c:v>
                </c:pt>
                <c:pt idx="48">
                  <c:v>220000</c:v>
                </c:pt>
                <c:pt idx="49">
                  <c:v>747576</c:v>
                </c:pt>
                <c:pt idx="50">
                  <c:v>262728</c:v>
                </c:pt>
                <c:pt idx="51">
                  <c:v>989990</c:v>
                </c:pt>
                <c:pt idx="52">
                  <c:v>929394</c:v>
                </c:pt>
                <c:pt idx="53">
                  <c:v>435000</c:v>
                </c:pt>
                <c:pt idx="54">
                  <c:v>312000</c:v>
                </c:pt>
                <c:pt idx="55">
                  <c:v>212228</c:v>
                </c:pt>
                <c:pt idx="56">
                  <c:v>97000</c:v>
                </c:pt>
                <c:pt idx="57">
                  <c:v>414243</c:v>
                </c:pt>
                <c:pt idx="58">
                  <c:v>444546</c:v>
                </c:pt>
                <c:pt idx="59">
                  <c:v>789101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7-46C3-929E-FE9EFB96F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190191"/>
        <c:axId val="584835423"/>
      </c:barChart>
      <c:catAx>
        <c:axId val="64319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35423"/>
        <c:crosses val="autoZero"/>
        <c:auto val="1"/>
        <c:lblAlgn val="ctr"/>
        <c:lblOffset val="100"/>
        <c:noMultiLvlLbl val="0"/>
      </c:catAx>
      <c:valAx>
        <c:axId val="58483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9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180975</xdr:rowOff>
    </xdr:from>
    <xdr:to>
      <xdr:col>11</xdr:col>
      <xdr:colOff>209550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513986-6E2B-4584-9B3C-32D03D06F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ISFY" refreshedDate="45455.671833564818" createdVersion="6" refreshedVersion="6" minRefreshableVersion="3" recordCount="60" xr:uid="{78887465-06B2-4A8B-B770-5B792710E1E8}">
  <cacheSource type="worksheet">
    <worksheetSource ref="A1:N61" sheet="Sheet1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(full name)" numFmtId="0">
      <sharedItems/>
    </cacheField>
    <cacheField name="Manufacturer year" numFmtId="0">
      <sharedItems/>
    </cacheField>
    <cacheField name="Age" numFmtId="0">
      <sharedItems containsSemiMixedTypes="0" containsString="0" containsNumber="1" containsInteger="1" minValue="3" maxValue="17"/>
    </cacheField>
    <cacheField name="Miles" numFmtId="0">
      <sharedItems containsSemiMixedTypes="0" containsString="0" containsNumber="1" containsInteger="1" minValue="80000" maxValue="1243000"/>
    </cacheField>
    <cacheField name="Miles(per year)" numFmtId="0">
      <sharedItems containsSemiMixedTypes="0" containsString="0" containsNumber="1" minValue="6666.666666666667" maxValue="259293"/>
    </cacheField>
    <cacheField name="Color" numFmtId="0">
      <sharedItems/>
    </cacheField>
    <cacheField name="Driver" numFmtId="0">
      <sharedItems count="60">
        <s v="Carren"/>
        <s v="Josh"/>
        <s v="Smith"/>
        <s v="Emmy"/>
        <s v="Wayne"/>
        <s v="Bright"/>
        <s v="Edafe"/>
        <s v="Andre"/>
        <s v="Victor"/>
        <s v="Sofiane"/>
        <s v="Harry"/>
        <s v="Lisandro"/>
        <s v="Mason"/>
        <s v="Bruno"/>
        <s v="Anthony"/>
        <s v="Marcus"/>
        <s v="Rasmus"/>
        <s v="Tyrel"/>
        <s v="Erikson"/>
        <s v="Amad"/>
        <s v="Alexandria"/>
        <s v="Casemiro"/>
        <s v="Diogo"/>
        <s v="Dos Santos"/>
        <s v="Scot"/>
        <s v="Kobbie"/>
        <s v="Willy"/>
        <s v="Johnny"/>
        <s v="Raphael"/>
        <s v="Aaron"/>
        <s v="Luke"/>
        <s v="Alty"/>
        <s v="Tom"/>
        <s v="Robert"/>
        <s v="Axel"/>
        <s v="Levy"/>
        <s v="Ben"/>
        <s v="White"/>
        <s v="William"/>
        <s v="Olek"/>
        <s v="Enzo"/>
        <s v="Moses"/>
        <s v="Nicholas"/>
        <s v="Raheem"/>
        <s v="Cole"/>
        <s v="Noni"/>
        <s v="Martin"/>
        <s v="Declan"/>
        <s v="Thomas"/>
        <s v="Saka"/>
        <s v="Martineli"/>
        <s v="Gabriel"/>
        <s v="Kai"/>
        <s v="Nelson"/>
        <s v="Trossard"/>
        <s v="Allison"/>
        <s v="Trent"/>
        <s v="Virgil"/>
        <s v="Joe"/>
        <s v="Andrew"/>
      </sharedItems>
    </cacheField>
    <cacheField name="Warranty miles" numFmtId="0">
      <sharedItems containsSemiMixedTypes="0" containsString="0" containsNumber="1" containsInteger="1" minValue="400000" maxValue="75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OD14OTY021"/>
    <s v="OD"/>
    <s v="Odase"/>
    <s v="OTY"/>
    <s v="OTYLE"/>
    <s v="14"/>
    <n v="10"/>
    <n v="124000"/>
    <n v="12400"/>
    <s v="black"/>
    <x v="0"/>
    <n v="500000"/>
    <s v="NOT COVERED"/>
    <s v="OD14OTYBLA021"/>
  </r>
  <r>
    <s v="OD13OTY022"/>
    <s v="OD"/>
    <s v="Odase"/>
    <s v="OTY"/>
    <s v="OTYLE"/>
    <s v="13"/>
    <n v="11"/>
    <n v="132000"/>
    <n v="12000"/>
    <s v="blue"/>
    <x v="1"/>
    <n v="500000"/>
    <s v="NOT COVERED"/>
    <s v="OD13OTYBLU022"/>
  </r>
  <r>
    <s v="OD12OTY023"/>
    <s v="OD"/>
    <s v="Odase"/>
    <s v="OTY"/>
    <s v="OTYLE"/>
    <s v="12"/>
    <n v="12"/>
    <n v="80000"/>
    <n v="6666.666666666667"/>
    <s v="red"/>
    <x v="2"/>
    <n v="500000"/>
    <s v="NOT COVERED"/>
    <s v="OD12OTYRED023"/>
  </r>
  <r>
    <s v="OD11OTY024"/>
    <s v="OD"/>
    <s v="Odase"/>
    <s v="OTY"/>
    <s v="OTYLE"/>
    <s v="11"/>
    <n v="13"/>
    <n v="230000"/>
    <n v="17692.307692307691"/>
    <s v="green"/>
    <x v="3"/>
    <n v="500000"/>
    <s v="NOT COVERED"/>
    <s v="OD11OTYGRE024"/>
  </r>
  <r>
    <s v="OD16OTY025"/>
    <s v="OD"/>
    <s v="Odase"/>
    <s v="OTY"/>
    <s v="OTYLE"/>
    <s v="16"/>
    <n v="8"/>
    <n v="97000"/>
    <n v="12125"/>
    <s v="red"/>
    <x v="4"/>
    <n v="500000"/>
    <s v="NOT COVERED"/>
    <s v="OD16OTYRED025"/>
  </r>
  <r>
    <s v="OD17OTY026"/>
    <s v="OD"/>
    <s v="Odase"/>
    <s v="OTY"/>
    <s v="OTYLE"/>
    <s v="17"/>
    <n v="7"/>
    <n v="455000"/>
    <n v="65000"/>
    <s v="brown"/>
    <x v="5"/>
    <n v="500000"/>
    <s v="NOT COVERED"/>
    <s v="OD17OTYBRO026"/>
  </r>
  <r>
    <s v="OD19OTY027"/>
    <s v="OD"/>
    <s v="Odase"/>
    <s v="OTY"/>
    <s v="OTYLE"/>
    <s v="19"/>
    <n v="5"/>
    <n v="231000"/>
    <n v="46200"/>
    <s v="blue"/>
    <x v="6"/>
    <n v="500000"/>
    <s v="NOT COVERED"/>
    <s v="OD19OTYBLU027"/>
  </r>
  <r>
    <s v="OD20OTY028"/>
    <s v="OD"/>
    <s v="Odase"/>
    <s v="OTY"/>
    <s v="OTYLE"/>
    <s v="20"/>
    <n v="4"/>
    <n v="100001"/>
    <n v="25000.25"/>
    <s v="white"/>
    <x v="7"/>
    <n v="500000"/>
    <s v="NOT COVERED"/>
    <s v="OD20OTYWHI028"/>
  </r>
  <r>
    <s v="OD15OTY029"/>
    <s v="OD"/>
    <s v="Odase"/>
    <s v="OTY"/>
    <s v="OTYLE"/>
    <s v="15"/>
    <n v="9"/>
    <n v="312000"/>
    <n v="34666.666666666664"/>
    <s v="red"/>
    <x v="8"/>
    <n v="500000"/>
    <s v="NOT COVERED"/>
    <s v="OD15OTYRED029"/>
  </r>
  <r>
    <s v="OD15OTY030"/>
    <s v="OD"/>
    <s v="Odase"/>
    <s v="OTY"/>
    <s v="OTYLE"/>
    <s v="15"/>
    <n v="9"/>
    <n v="220000"/>
    <n v="24444.444444444445"/>
    <s v="blue"/>
    <x v="9"/>
    <n v="500000"/>
    <s v="NOT COVERED"/>
    <s v="OD15OTYBLU030"/>
  </r>
  <r>
    <s v="TY15CAM031"/>
    <s v="TY"/>
    <s v="trinity"/>
    <s v="CAM"/>
    <s v="CAMRY"/>
    <s v="15"/>
    <n v="9"/>
    <n v="1000000"/>
    <n v="111111.11111111111"/>
    <s v="green"/>
    <x v="10"/>
    <n v="650000"/>
    <s v="YES"/>
    <s v="TY15CAMGRE031"/>
  </r>
  <r>
    <s v="TY13CAM032"/>
    <s v="TY"/>
    <s v="trinity"/>
    <s v="CAM"/>
    <s v="CAMRY"/>
    <s v="13"/>
    <n v="11"/>
    <n v="956000"/>
    <n v="86909.090909090912"/>
    <s v="black"/>
    <x v="11"/>
    <n v="650000"/>
    <s v="YES"/>
    <s v="TY13CAMBLA032"/>
  </r>
  <r>
    <s v="TY12CAM033"/>
    <s v="TY"/>
    <s v="trinity"/>
    <s v="CAM"/>
    <s v="CAMRY"/>
    <s v="12"/>
    <n v="12"/>
    <n v="760000"/>
    <n v="63333.333333333336"/>
    <s v="black"/>
    <x v="12"/>
    <n v="650000"/>
    <s v="YES"/>
    <s v="TY12CAMBLA033"/>
  </r>
  <r>
    <s v="TY11CAM034"/>
    <s v="TY"/>
    <s v="trinity"/>
    <s v="CAM"/>
    <s v="CAMRY"/>
    <s v="11"/>
    <n v="13"/>
    <n v="800020"/>
    <n v="61540"/>
    <s v="red"/>
    <x v="13"/>
    <n v="650000"/>
    <s v="YES"/>
    <s v="TY11CAMRED034"/>
  </r>
  <r>
    <s v="TY14CAM035"/>
    <s v="TY"/>
    <s v="trinity"/>
    <s v="CAM"/>
    <s v="CAMRY"/>
    <s v="14"/>
    <n v="10"/>
    <n v="342000"/>
    <n v="34200"/>
    <s v="blue"/>
    <x v="14"/>
    <n v="650000"/>
    <s v="NOT COVERED"/>
    <s v="TY14CAMBLU035"/>
  </r>
  <r>
    <s v="TY09CAM036"/>
    <s v="TY"/>
    <s v="trinity"/>
    <s v="CAM"/>
    <s v="CAMRY"/>
    <s v="09"/>
    <n v="15"/>
    <n v="980000"/>
    <n v="65333.333333333336"/>
    <s v="green"/>
    <x v="15"/>
    <n v="650000"/>
    <s v="YES"/>
    <s v="TY09CAMGRE036"/>
  </r>
  <r>
    <s v="TY16CAM037"/>
    <s v="TY"/>
    <s v="trinity"/>
    <s v="CAM"/>
    <s v="CAMRY"/>
    <s v="16"/>
    <n v="8"/>
    <n v="231000"/>
    <n v="28875"/>
    <s v="purple"/>
    <x v="16"/>
    <n v="650000"/>
    <s v="NOT COVERED"/>
    <s v="TY16CAMPUR037"/>
  </r>
  <r>
    <s v="TY17CAM038"/>
    <s v="TY"/>
    <s v="trinity"/>
    <s v="CAM"/>
    <s v="CAMRY"/>
    <s v="17"/>
    <n v="7"/>
    <n v="435000"/>
    <n v="62142.857142857145"/>
    <s v="pink"/>
    <x v="17"/>
    <n v="650000"/>
    <s v="NOT COVERED"/>
    <s v="TY17CAMPIN038"/>
  </r>
  <r>
    <s v="TY19CAM039"/>
    <s v="TY"/>
    <s v="trinity"/>
    <s v="CAM"/>
    <s v="CAMRY"/>
    <s v="19"/>
    <n v="5"/>
    <n v="1243000"/>
    <n v="248600"/>
    <s v="lemon"/>
    <x v="18"/>
    <n v="650000"/>
    <s v="YES"/>
    <s v="TY19CAMLEM039"/>
  </r>
  <r>
    <s v="TY15CAM040"/>
    <s v="TY"/>
    <s v="trinity"/>
    <s v="CAM"/>
    <s v="CAMRY"/>
    <s v="15"/>
    <n v="9"/>
    <n v="567980"/>
    <n v="63108.888888888891"/>
    <s v="green red"/>
    <x v="19"/>
    <n v="650000"/>
    <s v="NOT COVERED"/>
    <s v="TY15CAMGRE040"/>
  </r>
  <r>
    <s v="FD14BTC041"/>
    <s v="FD"/>
    <s v="ford"/>
    <s v="BTC"/>
    <s v="BUTCHER"/>
    <s v="14"/>
    <n v="10"/>
    <n v="430000"/>
    <n v="43000"/>
    <s v="red"/>
    <x v="20"/>
    <n v="750000"/>
    <s v="NOT COVERED"/>
    <s v="FD14BTCRED041"/>
  </r>
  <r>
    <s v="FD13BTC042"/>
    <s v="FD"/>
    <s v="ford"/>
    <s v="BTC"/>
    <s v="BUTCHER"/>
    <s v="13"/>
    <n v="11"/>
    <n v="401006"/>
    <n v="36455.090909090912"/>
    <s v="blue"/>
    <x v="21"/>
    <n v="750000"/>
    <s v="NOT COVERED"/>
    <s v="FD13BTCBLU042"/>
  </r>
  <r>
    <s v="FD10BTC043"/>
    <s v="FD"/>
    <s v="ford"/>
    <s v="BTC"/>
    <s v="BUTCHER"/>
    <s v="10"/>
    <n v="14"/>
    <n v="540321"/>
    <n v="38594.357142857145"/>
    <s v="blue"/>
    <x v="22"/>
    <n v="750000"/>
    <s v="NOT COVERED"/>
    <s v="FD10BTCBLU043"/>
  </r>
  <r>
    <s v="FD09BTC044"/>
    <s v="FD"/>
    <s v="ford"/>
    <s v="BTC"/>
    <s v="BUTCHER"/>
    <s v="09"/>
    <n v="15"/>
    <n v="267098"/>
    <n v="17806.533333333333"/>
    <s v="black"/>
    <x v="23"/>
    <n v="750000"/>
    <s v="NOT COVERED"/>
    <s v="FD09BTCBLA044"/>
  </r>
  <r>
    <s v="FD12BTC045"/>
    <s v="FD"/>
    <s v="ford"/>
    <s v="BTC"/>
    <s v="BUTCHER"/>
    <s v="12"/>
    <n v="12"/>
    <n v="456422"/>
    <n v="38035.166666666664"/>
    <s v="black"/>
    <x v="24"/>
    <n v="750000"/>
    <s v="NOT COVERED"/>
    <s v="FD12BTCBLA045"/>
  </r>
  <r>
    <s v="FD07BTC046"/>
    <s v="FD"/>
    <s v="ford"/>
    <s v="BTC"/>
    <s v="BUTCHER"/>
    <s v="07"/>
    <n v="17"/>
    <n v="123456"/>
    <n v="7262.1176470588234"/>
    <s v="blue"/>
    <x v="25"/>
    <n v="750000"/>
    <s v="NOT COVERED"/>
    <s v="FD07BTCBLU046"/>
  </r>
  <r>
    <s v="FD16BTC047"/>
    <s v="FD"/>
    <s v="ford"/>
    <s v="BTC"/>
    <s v="BUTCHER"/>
    <s v="16"/>
    <n v="8"/>
    <n v="789101"/>
    <n v="98637.625"/>
    <s v="red"/>
    <x v="26"/>
    <n v="750000"/>
    <s v="YES"/>
    <s v="FD16BTCRED047"/>
  </r>
  <r>
    <s v="FD17BTC048"/>
    <s v="FD"/>
    <s v="ford"/>
    <s v="BTC"/>
    <s v="BUTCHER"/>
    <s v="17"/>
    <n v="7"/>
    <n v="111213"/>
    <n v="15887.571428571429"/>
    <s v="red"/>
    <x v="27"/>
    <n v="750000"/>
    <s v="NOT COVERED"/>
    <s v="FD17BTCRED048"/>
  </r>
  <r>
    <s v="FD19BTC049"/>
    <s v="FD"/>
    <s v="ford"/>
    <s v="BTC"/>
    <s v="BUTCHER"/>
    <s v="19"/>
    <n v="5"/>
    <n v="141526"/>
    <n v="28305.200000000001"/>
    <s v="red"/>
    <x v="28"/>
    <n v="750000"/>
    <s v="NOT COVERED"/>
    <s v="FD19BTCRED049"/>
  </r>
  <r>
    <s v="FD20BTC050"/>
    <s v="FD"/>
    <s v="ford"/>
    <s v="BTC"/>
    <s v="BUTCHER"/>
    <s v="20"/>
    <n v="4"/>
    <n v="171819"/>
    <n v="42954.75"/>
    <s v="green"/>
    <x v="29"/>
    <n v="750000"/>
    <s v="NOT COVERED"/>
    <s v="FD20BTCGRE050"/>
  </r>
  <r>
    <s v="JP14LEX051"/>
    <s v="JP"/>
    <s v="jeep"/>
    <s v="LEX"/>
    <s v="LEXUS"/>
    <s v="14"/>
    <n v="10"/>
    <n v="202122"/>
    <n v="20212.2"/>
    <s v="green"/>
    <x v="30"/>
    <n v="400000"/>
    <s v="NOT COVERED"/>
    <s v="JP14LEXGRE051"/>
  </r>
  <r>
    <s v="JP13LEX052"/>
    <s v="JP"/>
    <s v="jeep"/>
    <s v="LEX"/>
    <s v="LEXUS"/>
    <s v="13"/>
    <n v="11"/>
    <n v="232425"/>
    <n v="21129.545454545456"/>
    <s v="red"/>
    <x v="31"/>
    <n v="400000"/>
    <s v="NOT COVERED"/>
    <s v="JP13LEXRED052"/>
  </r>
  <r>
    <s v="JP12LEX053"/>
    <s v="JP"/>
    <s v="jeep"/>
    <s v="LEX"/>
    <s v="LEXUS"/>
    <s v="12"/>
    <n v="12"/>
    <n v="262728"/>
    <n v="21894"/>
    <s v="purple"/>
    <x v="32"/>
    <n v="400000"/>
    <s v="NOT COVERED"/>
    <s v="JP12LEXPUR053"/>
  </r>
  <r>
    <s v="JP10LEX054"/>
    <s v="JP"/>
    <s v="jeep"/>
    <s v="LEX"/>
    <s v="LEXUS"/>
    <s v="10"/>
    <n v="14"/>
    <n v="293031"/>
    <n v="20930.785714285714"/>
    <s v="purple"/>
    <x v="33"/>
    <n v="400000"/>
    <s v="NOT COVERED"/>
    <s v="JP10LEXPUR054"/>
  </r>
  <r>
    <s v="JP09LEX055"/>
    <s v="JP"/>
    <s v="jeep"/>
    <s v="LEX"/>
    <s v="LEXUS"/>
    <s v="09"/>
    <n v="15"/>
    <n v="323334"/>
    <n v="21555.599999999999"/>
    <s v="red"/>
    <x v="34"/>
    <n v="400000"/>
    <s v="NOT COVERED"/>
    <s v="JP09LEXRED055"/>
  </r>
  <r>
    <s v="JP11LEX056"/>
    <s v="JP"/>
    <s v="jeep"/>
    <s v="LEX"/>
    <s v="LEXUS"/>
    <s v="11"/>
    <n v="13"/>
    <n v="353637"/>
    <n v="27202.846153846152"/>
    <s v="red"/>
    <x v="35"/>
    <n v="400000"/>
    <s v="NOT COVERED"/>
    <s v="JP11LEXRED056"/>
  </r>
  <r>
    <s v="JP09LEX057"/>
    <s v="JP"/>
    <s v="jeep"/>
    <s v="LEX"/>
    <s v="LEXUS"/>
    <s v="09"/>
    <n v="15"/>
    <n v="383940"/>
    <n v="25596"/>
    <s v="green"/>
    <x v="36"/>
    <n v="400000"/>
    <s v="NOT COVERED"/>
    <s v="JP09LEXGRE057"/>
  </r>
  <r>
    <s v="JP08LEX058"/>
    <s v="JP"/>
    <s v="jeep"/>
    <s v="LEX"/>
    <s v="LEXUS"/>
    <s v="08"/>
    <n v="16"/>
    <n v="414243"/>
    <n v="25890.1875"/>
    <s v="black"/>
    <x v="37"/>
    <n v="400000"/>
    <s v="YES"/>
    <s v="JP08LEXBLA058"/>
  </r>
  <r>
    <s v="JP19LEX059"/>
    <s v="JP"/>
    <s v="jeep"/>
    <s v="LEX"/>
    <s v="LEXUS"/>
    <s v="19"/>
    <n v="5"/>
    <n v="444546"/>
    <n v="88909.2"/>
    <s v="blue"/>
    <x v="38"/>
    <n v="400000"/>
    <s v="YES"/>
    <s v="JP19LEXBLU059"/>
  </r>
  <r>
    <s v="JP07LEX060"/>
    <s v="JP"/>
    <s v="jeep"/>
    <s v="LEX"/>
    <s v="LEXUS"/>
    <s v="07"/>
    <n v="17"/>
    <n v="474849"/>
    <n v="27932.294117647059"/>
    <s v="red"/>
    <x v="39"/>
    <n v="400000"/>
    <s v="YES"/>
    <s v="JP07LEXRED060"/>
  </r>
  <r>
    <s v="HD14EMB061"/>
    <s v="HD"/>
    <s v="honda"/>
    <s v="EMB"/>
    <s v="EMBERGO"/>
    <s v="14"/>
    <n v="10"/>
    <n v="505152"/>
    <n v="50515.199999999997"/>
    <s v="purple"/>
    <x v="40"/>
    <n v="550000"/>
    <s v="NOT COVERED"/>
    <s v="HD14EMBPUR061"/>
  </r>
  <r>
    <s v="HD13EMB062"/>
    <s v="HD"/>
    <s v="honda"/>
    <s v="EMB"/>
    <s v="EMBERGO"/>
    <s v="13"/>
    <n v="11"/>
    <n v="535455"/>
    <n v="48677.727272727272"/>
    <s v="pink"/>
    <x v="41"/>
    <n v="550000"/>
    <s v="NOT COVERED"/>
    <s v="HD13EMBPIN062"/>
  </r>
  <r>
    <s v="HD11EMB063"/>
    <s v="HD"/>
    <s v="honda"/>
    <s v="EMB"/>
    <s v="EMBERGO"/>
    <s v="11"/>
    <n v="13"/>
    <n v="565758"/>
    <n v="43519.846153846156"/>
    <s v="lemon"/>
    <x v="42"/>
    <n v="550000"/>
    <s v="YES"/>
    <s v="HD11EMBLEM063"/>
  </r>
  <r>
    <s v="HD08EMB064"/>
    <s v="HD"/>
    <s v="honda"/>
    <s v="EMB"/>
    <s v="EMBERGO"/>
    <s v="08"/>
    <n v="16"/>
    <n v="596062"/>
    <n v="37253.875"/>
    <s v="lemon"/>
    <x v="43"/>
    <n v="550000"/>
    <s v="YES"/>
    <s v="HD08EMBLEM064"/>
  </r>
  <r>
    <s v="HD09EMB065"/>
    <s v="HD"/>
    <s v="honda"/>
    <s v="EMB"/>
    <s v="EMBERGO"/>
    <s v="09"/>
    <n v="15"/>
    <n v="626364"/>
    <n v="41757.599999999999"/>
    <s v="lemon"/>
    <x v="44"/>
    <n v="550000"/>
    <s v="YES"/>
    <s v="HD09EMBLEM065"/>
  </r>
  <r>
    <s v="HD15EMB066"/>
    <s v="HD"/>
    <s v="honda"/>
    <s v="EMB"/>
    <s v="EMBERGO"/>
    <s v="15"/>
    <n v="9"/>
    <n v="656667"/>
    <n v="72963"/>
    <s v="pink"/>
    <x v="45"/>
    <n v="550000"/>
    <s v="YES"/>
    <s v="HD15EMBPIN066"/>
  </r>
  <r>
    <s v="HD17EMB067"/>
    <s v="HD"/>
    <s v="honda"/>
    <s v="EMB"/>
    <s v="EMBERGO"/>
    <s v="17"/>
    <n v="7"/>
    <n v="686970"/>
    <n v="98138.571428571435"/>
    <s v="purple"/>
    <x v="46"/>
    <n v="550000"/>
    <s v="YES"/>
    <s v="HD17EMBPUR067"/>
  </r>
  <r>
    <s v="HD19EMB068"/>
    <s v="HD"/>
    <s v="honda"/>
    <s v="EMB"/>
    <s v="EMBERGO"/>
    <s v="19"/>
    <n v="5"/>
    <n v="717273"/>
    <n v="143454.6"/>
    <s v="black"/>
    <x v="47"/>
    <n v="550000"/>
    <s v="YES"/>
    <s v="HD19EMBBLA068"/>
  </r>
  <r>
    <s v="HD20EMB069"/>
    <s v="HD"/>
    <s v="honda"/>
    <s v="EMB"/>
    <s v="EMBERGO"/>
    <s v="20"/>
    <n v="4"/>
    <n v="747576"/>
    <n v="186894"/>
    <s v="blue"/>
    <x v="48"/>
    <n v="550000"/>
    <s v="YES"/>
    <s v="HD20EMBBLU069"/>
  </r>
  <r>
    <s v="HD21EMB070"/>
    <s v="HD"/>
    <s v="honda"/>
    <s v="EMB"/>
    <s v="EMBERGO"/>
    <s v="21"/>
    <n v="3"/>
    <n v="777879"/>
    <n v="259293"/>
    <s v="red"/>
    <x v="49"/>
    <n v="550000"/>
    <s v="YES"/>
    <s v="HD21EMBRED070"/>
  </r>
  <r>
    <s v="PG14LAN071"/>
    <s v="PG"/>
    <s v="praga"/>
    <s v="LAN"/>
    <s v="LANDCRUISER"/>
    <s v="14"/>
    <n v="10"/>
    <n v="808182"/>
    <n v="80818.2"/>
    <s v="black"/>
    <x v="50"/>
    <n v="700000"/>
    <s v="YES"/>
    <s v="PG14LANBLA071"/>
  </r>
  <r>
    <s v="PG16LAN072"/>
    <s v="PG"/>
    <s v="praga"/>
    <s v="LAN"/>
    <s v="LANDCRUISER"/>
    <s v="16"/>
    <n v="8"/>
    <n v="838485"/>
    <n v="104810.625"/>
    <s v="black"/>
    <x v="51"/>
    <n v="700000"/>
    <s v="YES"/>
    <s v="PG16LANBLA072"/>
  </r>
  <r>
    <s v="PG13LAN073"/>
    <s v="PG"/>
    <s v="praga"/>
    <s v="LAN"/>
    <s v="LANDCRUISER"/>
    <s v="13"/>
    <n v="11"/>
    <n v="868788"/>
    <n v="78980.727272727279"/>
    <s v="pink"/>
    <x v="52"/>
    <n v="700000"/>
    <s v="YES"/>
    <s v="PG13LANPIN073"/>
  </r>
  <r>
    <s v="PG12LAN074"/>
    <s v="PG"/>
    <s v="praga"/>
    <s v="LAN"/>
    <s v="LANDCRUISER"/>
    <s v="12"/>
    <n v="12"/>
    <n v="899091"/>
    <n v="74924.25"/>
    <s v="purple"/>
    <x v="53"/>
    <n v="700000"/>
    <s v="YES"/>
    <s v="PG12LANPUR074"/>
  </r>
  <r>
    <s v="PG10LAN075"/>
    <s v="PG"/>
    <s v="praga"/>
    <s v="LAN"/>
    <s v="LANDCRUISER"/>
    <s v="10"/>
    <n v="14"/>
    <n v="929394"/>
    <n v="66385.28571428571"/>
    <s v="red"/>
    <x v="54"/>
    <n v="700000"/>
    <s v="YES"/>
    <s v="PG10LANRED075"/>
  </r>
  <r>
    <s v="PG15LAN076"/>
    <s v="PG"/>
    <s v="praga"/>
    <s v="LAN"/>
    <s v="LANDCRUISER"/>
    <s v="15"/>
    <n v="9"/>
    <n v="959697"/>
    <n v="106633"/>
    <s v="red"/>
    <x v="55"/>
    <n v="700000"/>
    <s v="YES"/>
    <s v="PG15LANRED076"/>
  </r>
  <r>
    <s v="PG16LAN077"/>
    <s v="PG"/>
    <s v="praga"/>
    <s v="LAN"/>
    <s v="LANDCRUISER"/>
    <s v="16"/>
    <n v="8"/>
    <n v="989990"/>
    <n v="123748.75"/>
    <s v="red"/>
    <x v="56"/>
    <n v="700000"/>
    <s v="YES"/>
    <s v="PG16LANRED077"/>
  </r>
  <r>
    <s v="PG17LAN078"/>
    <s v="PG"/>
    <s v="praga"/>
    <s v="LAN"/>
    <s v="LANDCRUISER"/>
    <s v="17"/>
    <n v="7"/>
    <n v="212228"/>
    <n v="30318.285714285714"/>
    <s v="red"/>
    <x v="57"/>
    <n v="700000"/>
    <s v="NOT COVERED"/>
    <s v="PG17LANRED078"/>
  </r>
  <r>
    <s v="PG19LAN079"/>
    <s v="PG"/>
    <s v="praga"/>
    <s v="LAN"/>
    <s v="LANDCRUISER"/>
    <s v="19"/>
    <n v="5"/>
    <n v="343637"/>
    <n v="68727.399999999994"/>
    <s v="blue"/>
    <x v="58"/>
    <n v="700000"/>
    <s v="NOT COVERED"/>
    <s v="PG19LANBLU079"/>
  </r>
  <r>
    <s v="PG20LAN080"/>
    <s v="PG"/>
    <s v="praga"/>
    <s v="LAN"/>
    <s v="LANDCRUISER"/>
    <s v="20"/>
    <n v="4"/>
    <n v="434745"/>
    <n v="108686.25"/>
    <s v="lemon"/>
    <x v="59"/>
    <n v="700000"/>
    <s v="NOT COVERED"/>
    <s v="PG20LANLEM0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ABAC51-5463-4D93-B2AA-BC4038259C15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64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61">
        <item x="29"/>
        <item x="20"/>
        <item x="55"/>
        <item x="31"/>
        <item x="19"/>
        <item x="7"/>
        <item x="59"/>
        <item x="14"/>
        <item x="34"/>
        <item x="36"/>
        <item x="5"/>
        <item x="13"/>
        <item x="0"/>
        <item x="21"/>
        <item x="44"/>
        <item x="47"/>
        <item x="22"/>
        <item x="23"/>
        <item x="6"/>
        <item x="3"/>
        <item x="40"/>
        <item x="18"/>
        <item x="51"/>
        <item x="10"/>
        <item x="58"/>
        <item x="27"/>
        <item x="1"/>
        <item x="52"/>
        <item x="25"/>
        <item x="35"/>
        <item x="11"/>
        <item x="30"/>
        <item x="15"/>
        <item x="46"/>
        <item x="50"/>
        <item x="12"/>
        <item x="41"/>
        <item x="53"/>
        <item x="42"/>
        <item x="45"/>
        <item x="39"/>
        <item x="43"/>
        <item x="28"/>
        <item x="16"/>
        <item x="33"/>
        <item x="49"/>
        <item x="24"/>
        <item x="2"/>
        <item x="9"/>
        <item x="48"/>
        <item x="32"/>
        <item x="56"/>
        <item x="54"/>
        <item x="17"/>
        <item x="8"/>
        <item x="57"/>
        <item x="4"/>
        <item x="37"/>
        <item x="38"/>
        <item x="26"/>
        <item t="default"/>
      </items>
    </pivotField>
    <pivotField showAll="0"/>
    <pivotField showAll="0"/>
    <pivotField showAll="0"/>
  </pivotFields>
  <rowFields count="1">
    <field x="1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E2BC-AC62-43CC-9D41-6AA16A9B15ED}">
  <dimension ref="A3:B64"/>
  <sheetViews>
    <sheetView workbookViewId="0">
      <selection activeCell="N12" sqref="N12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4" t="s">
        <v>168</v>
      </c>
      <c r="B3" t="s">
        <v>170</v>
      </c>
    </row>
    <row r="4" spans="1:2" x14ac:dyDescent="0.25">
      <c r="A4" s="5" t="s">
        <v>113</v>
      </c>
      <c r="B4" s="6">
        <v>171819</v>
      </c>
    </row>
    <row r="5" spans="1:2" x14ac:dyDescent="0.25">
      <c r="A5" s="5" t="s">
        <v>104</v>
      </c>
      <c r="B5" s="6">
        <v>430000</v>
      </c>
    </row>
    <row r="6" spans="1:2" x14ac:dyDescent="0.25">
      <c r="A6" s="5" t="s">
        <v>139</v>
      </c>
      <c r="B6" s="6">
        <v>959697</v>
      </c>
    </row>
    <row r="7" spans="1:2" x14ac:dyDescent="0.25">
      <c r="A7" s="5" t="s">
        <v>115</v>
      </c>
      <c r="B7" s="6">
        <v>232425</v>
      </c>
    </row>
    <row r="8" spans="1:2" x14ac:dyDescent="0.25">
      <c r="A8" s="5" t="s">
        <v>103</v>
      </c>
      <c r="B8" s="6">
        <v>567980</v>
      </c>
    </row>
    <row r="9" spans="1:2" x14ac:dyDescent="0.25">
      <c r="A9" s="5" t="s">
        <v>91</v>
      </c>
      <c r="B9" s="6">
        <v>100001</v>
      </c>
    </row>
    <row r="10" spans="1:2" x14ac:dyDescent="0.25">
      <c r="A10" s="5" t="s">
        <v>143</v>
      </c>
      <c r="B10" s="6">
        <v>434745</v>
      </c>
    </row>
    <row r="11" spans="1:2" x14ac:dyDescent="0.25">
      <c r="A11" s="5" t="s">
        <v>98</v>
      </c>
      <c r="B11" s="6">
        <v>342000</v>
      </c>
    </row>
    <row r="12" spans="1:2" x14ac:dyDescent="0.25">
      <c r="A12" s="5" t="s">
        <v>118</v>
      </c>
      <c r="B12" s="6">
        <v>323334</v>
      </c>
    </row>
    <row r="13" spans="1:2" x14ac:dyDescent="0.25">
      <c r="A13" s="5" t="s">
        <v>120</v>
      </c>
      <c r="B13" s="6">
        <v>383940</v>
      </c>
    </row>
    <row r="14" spans="1:2" x14ac:dyDescent="0.25">
      <c r="A14" s="5" t="s">
        <v>89</v>
      </c>
      <c r="B14" s="6">
        <v>455000</v>
      </c>
    </row>
    <row r="15" spans="1:2" x14ac:dyDescent="0.25">
      <c r="A15" s="5" t="s">
        <v>97</v>
      </c>
      <c r="B15" s="6">
        <v>800020</v>
      </c>
    </row>
    <row r="16" spans="1:2" x14ac:dyDescent="0.25">
      <c r="A16" s="5" t="s">
        <v>84</v>
      </c>
      <c r="B16" s="6">
        <v>124000</v>
      </c>
    </row>
    <row r="17" spans="1:2" x14ac:dyDescent="0.25">
      <c r="A17" s="5" t="s">
        <v>105</v>
      </c>
      <c r="B17" s="6">
        <v>401006</v>
      </c>
    </row>
    <row r="18" spans="1:2" x14ac:dyDescent="0.25">
      <c r="A18" s="5" t="s">
        <v>128</v>
      </c>
      <c r="B18" s="6">
        <v>626364</v>
      </c>
    </row>
    <row r="19" spans="1:2" x14ac:dyDescent="0.25">
      <c r="A19" s="5" t="s">
        <v>131</v>
      </c>
      <c r="B19" s="6">
        <v>717273</v>
      </c>
    </row>
    <row r="20" spans="1:2" x14ac:dyDescent="0.25">
      <c r="A20" s="5" t="s">
        <v>106</v>
      </c>
      <c r="B20" s="6">
        <v>540321</v>
      </c>
    </row>
    <row r="21" spans="1:2" x14ac:dyDescent="0.25">
      <c r="A21" s="5" t="s">
        <v>107</v>
      </c>
      <c r="B21" s="6">
        <v>267098</v>
      </c>
    </row>
    <row r="22" spans="1:2" x14ac:dyDescent="0.25">
      <c r="A22" s="5" t="s">
        <v>90</v>
      </c>
      <c r="B22" s="6">
        <v>231000</v>
      </c>
    </row>
    <row r="23" spans="1:2" x14ac:dyDescent="0.25">
      <c r="A23" s="5" t="s">
        <v>87</v>
      </c>
      <c r="B23" s="6">
        <v>230000</v>
      </c>
    </row>
    <row r="24" spans="1:2" x14ac:dyDescent="0.25">
      <c r="A24" s="5" t="s">
        <v>124</v>
      </c>
      <c r="B24" s="6">
        <v>505152</v>
      </c>
    </row>
    <row r="25" spans="1:2" x14ac:dyDescent="0.25">
      <c r="A25" s="5" t="s">
        <v>102</v>
      </c>
      <c r="B25" s="6">
        <v>1243000</v>
      </c>
    </row>
    <row r="26" spans="1:2" x14ac:dyDescent="0.25">
      <c r="A26" s="5" t="s">
        <v>135</v>
      </c>
      <c r="B26" s="6">
        <v>838485</v>
      </c>
    </row>
    <row r="27" spans="1:2" x14ac:dyDescent="0.25">
      <c r="A27" s="5" t="s">
        <v>94</v>
      </c>
      <c r="B27" s="6">
        <v>1000000</v>
      </c>
    </row>
    <row r="28" spans="1:2" x14ac:dyDescent="0.25">
      <c r="A28" s="5" t="s">
        <v>142</v>
      </c>
      <c r="B28" s="6">
        <v>343637</v>
      </c>
    </row>
    <row r="29" spans="1:2" x14ac:dyDescent="0.25">
      <c r="A29" s="5" t="s">
        <v>111</v>
      </c>
      <c r="B29" s="6">
        <v>111213</v>
      </c>
    </row>
    <row r="30" spans="1:2" x14ac:dyDescent="0.25">
      <c r="A30" s="5" t="s">
        <v>85</v>
      </c>
      <c r="B30" s="6">
        <v>132000</v>
      </c>
    </row>
    <row r="31" spans="1:2" x14ac:dyDescent="0.25">
      <c r="A31" s="5" t="s">
        <v>136</v>
      </c>
      <c r="B31" s="6">
        <v>868788</v>
      </c>
    </row>
    <row r="32" spans="1:2" x14ac:dyDescent="0.25">
      <c r="A32" s="5" t="s">
        <v>109</v>
      </c>
      <c r="B32" s="6">
        <v>123456</v>
      </c>
    </row>
    <row r="33" spans="1:2" x14ac:dyDescent="0.25">
      <c r="A33" s="5" t="s">
        <v>119</v>
      </c>
      <c r="B33" s="6">
        <v>353637</v>
      </c>
    </row>
    <row r="34" spans="1:2" x14ac:dyDescent="0.25">
      <c r="A34" s="5" t="s">
        <v>95</v>
      </c>
      <c r="B34" s="6">
        <v>956000</v>
      </c>
    </row>
    <row r="35" spans="1:2" x14ac:dyDescent="0.25">
      <c r="A35" s="5" t="s">
        <v>114</v>
      </c>
      <c r="B35" s="6">
        <v>202122</v>
      </c>
    </row>
    <row r="36" spans="1:2" x14ac:dyDescent="0.25">
      <c r="A36" s="5" t="s">
        <v>99</v>
      </c>
      <c r="B36" s="6">
        <v>980000</v>
      </c>
    </row>
    <row r="37" spans="1:2" x14ac:dyDescent="0.25">
      <c r="A37" s="5" t="s">
        <v>130</v>
      </c>
      <c r="B37" s="6">
        <v>686970</v>
      </c>
    </row>
    <row r="38" spans="1:2" x14ac:dyDescent="0.25">
      <c r="A38" s="5" t="s">
        <v>134</v>
      </c>
      <c r="B38" s="6">
        <v>808182</v>
      </c>
    </row>
    <row r="39" spans="1:2" x14ac:dyDescent="0.25">
      <c r="A39" s="5" t="s">
        <v>96</v>
      </c>
      <c r="B39" s="6">
        <v>760000</v>
      </c>
    </row>
    <row r="40" spans="1:2" x14ac:dyDescent="0.25">
      <c r="A40" s="5" t="s">
        <v>125</v>
      </c>
      <c r="B40" s="6">
        <v>535455</v>
      </c>
    </row>
    <row r="41" spans="1:2" x14ac:dyDescent="0.25">
      <c r="A41" s="5" t="s">
        <v>137</v>
      </c>
      <c r="B41" s="6">
        <v>899091</v>
      </c>
    </row>
    <row r="42" spans="1:2" x14ac:dyDescent="0.25">
      <c r="A42" s="5" t="s">
        <v>126</v>
      </c>
      <c r="B42" s="6">
        <v>565758</v>
      </c>
    </row>
    <row r="43" spans="1:2" x14ac:dyDescent="0.25">
      <c r="A43" s="5" t="s">
        <v>129</v>
      </c>
      <c r="B43" s="6">
        <v>656667</v>
      </c>
    </row>
    <row r="44" spans="1:2" x14ac:dyDescent="0.25">
      <c r="A44" s="5" t="s">
        <v>123</v>
      </c>
      <c r="B44" s="6">
        <v>474849</v>
      </c>
    </row>
    <row r="45" spans="1:2" x14ac:dyDescent="0.25">
      <c r="A45" s="5" t="s">
        <v>127</v>
      </c>
      <c r="B45" s="6">
        <v>596062</v>
      </c>
    </row>
    <row r="46" spans="1:2" x14ac:dyDescent="0.25">
      <c r="A46" s="5" t="s">
        <v>112</v>
      </c>
      <c r="B46" s="6">
        <v>141526</v>
      </c>
    </row>
    <row r="47" spans="1:2" x14ac:dyDescent="0.25">
      <c r="A47" s="5" t="s">
        <v>100</v>
      </c>
      <c r="B47" s="6">
        <v>231000</v>
      </c>
    </row>
    <row r="48" spans="1:2" x14ac:dyDescent="0.25">
      <c r="A48" s="5" t="s">
        <v>117</v>
      </c>
      <c r="B48" s="6">
        <v>293031</v>
      </c>
    </row>
    <row r="49" spans="1:2" x14ac:dyDescent="0.25">
      <c r="A49" s="5" t="s">
        <v>133</v>
      </c>
      <c r="B49" s="6">
        <v>777879</v>
      </c>
    </row>
    <row r="50" spans="1:2" x14ac:dyDescent="0.25">
      <c r="A50" s="5" t="s">
        <v>108</v>
      </c>
      <c r="B50" s="6">
        <v>456422</v>
      </c>
    </row>
    <row r="51" spans="1:2" x14ac:dyDescent="0.25">
      <c r="A51" s="5" t="s">
        <v>86</v>
      </c>
      <c r="B51" s="6">
        <v>80000</v>
      </c>
    </row>
    <row r="52" spans="1:2" x14ac:dyDescent="0.25">
      <c r="A52" s="5" t="s">
        <v>93</v>
      </c>
      <c r="B52" s="6">
        <v>220000</v>
      </c>
    </row>
    <row r="53" spans="1:2" x14ac:dyDescent="0.25">
      <c r="A53" s="5" t="s">
        <v>132</v>
      </c>
      <c r="B53" s="6">
        <v>747576</v>
      </c>
    </row>
    <row r="54" spans="1:2" x14ac:dyDescent="0.25">
      <c r="A54" s="5" t="s">
        <v>116</v>
      </c>
      <c r="B54" s="6">
        <v>262728</v>
      </c>
    </row>
    <row r="55" spans="1:2" x14ac:dyDescent="0.25">
      <c r="A55" s="5" t="s">
        <v>140</v>
      </c>
      <c r="B55" s="6">
        <v>989990</v>
      </c>
    </row>
    <row r="56" spans="1:2" x14ac:dyDescent="0.25">
      <c r="A56" s="5" t="s">
        <v>138</v>
      </c>
      <c r="B56" s="6">
        <v>929394</v>
      </c>
    </row>
    <row r="57" spans="1:2" x14ac:dyDescent="0.25">
      <c r="A57" s="5" t="s">
        <v>101</v>
      </c>
      <c r="B57" s="6">
        <v>435000</v>
      </c>
    </row>
    <row r="58" spans="1:2" x14ac:dyDescent="0.25">
      <c r="A58" s="5" t="s">
        <v>92</v>
      </c>
      <c r="B58" s="6">
        <v>312000</v>
      </c>
    </row>
    <row r="59" spans="1:2" x14ac:dyDescent="0.25">
      <c r="A59" s="5" t="s">
        <v>141</v>
      </c>
      <c r="B59" s="6">
        <v>212228</v>
      </c>
    </row>
    <row r="60" spans="1:2" x14ac:dyDescent="0.25">
      <c r="A60" s="5" t="s">
        <v>88</v>
      </c>
      <c r="B60" s="6">
        <v>97000</v>
      </c>
    </row>
    <row r="61" spans="1:2" x14ac:dyDescent="0.25">
      <c r="A61" s="5" t="s">
        <v>121</v>
      </c>
      <c r="B61" s="6">
        <v>414243</v>
      </c>
    </row>
    <row r="62" spans="1:2" x14ac:dyDescent="0.25">
      <c r="A62" s="5" t="s">
        <v>122</v>
      </c>
      <c r="B62" s="6">
        <v>444546</v>
      </c>
    </row>
    <row r="63" spans="1:2" x14ac:dyDescent="0.25">
      <c r="A63" s="5" t="s">
        <v>110</v>
      </c>
      <c r="B63" s="6">
        <v>789101</v>
      </c>
    </row>
    <row r="64" spans="1:2" x14ac:dyDescent="0.25">
      <c r="A64" s="5" t="s">
        <v>169</v>
      </c>
      <c r="B64" s="6">
        <v>29812211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789AB-458A-4349-9787-7019F2F216CD}">
  <dimension ref="A1:N68"/>
  <sheetViews>
    <sheetView tabSelected="1" topLeftCell="A39" workbookViewId="0">
      <selection activeCell="A2" sqref="A2:N61"/>
    </sheetView>
  </sheetViews>
  <sheetFormatPr defaultRowHeight="15" x14ac:dyDescent="0.25"/>
  <cols>
    <col min="1" max="1" width="13.85546875" customWidth="1"/>
    <col min="2" max="2" width="12.7109375" customWidth="1"/>
    <col min="3" max="3" width="15.5703125" customWidth="1"/>
    <col min="4" max="4" width="17.85546875" customWidth="1"/>
    <col min="5" max="5" width="17" customWidth="1"/>
    <col min="6" max="6" width="16.85546875" customWidth="1"/>
    <col min="7" max="7" width="11.85546875" customWidth="1"/>
    <col min="8" max="8" width="13.42578125" customWidth="1"/>
    <col min="9" max="9" width="17.7109375" customWidth="1"/>
    <col min="12" max="12" width="16.42578125" customWidth="1"/>
    <col min="13" max="13" width="15.140625" customWidth="1"/>
    <col min="14" max="14" width="16.42578125" customWidth="1"/>
  </cols>
  <sheetData>
    <row r="1" spans="1:14" s="3" customFormat="1" ht="30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1" t="s">
        <v>32</v>
      </c>
      <c r="B2" t="str">
        <f>LEFT(A2,2)</f>
        <v>TY</v>
      </c>
      <c r="C2" t="str">
        <f>VLOOKUP(B2,C$63:D$68,2)</f>
        <v>trinity</v>
      </c>
      <c r="D2" t="str">
        <f>MID(A2,5,3)</f>
        <v>CAM</v>
      </c>
      <c r="E2" t="str">
        <f>VLOOKUP(D2,E$63:F$68,2)</f>
        <v>CAMRY</v>
      </c>
      <c r="F2" t="str">
        <f>MID(A2,3,2)</f>
        <v>19</v>
      </c>
      <c r="G2">
        <f>24-F2</f>
        <v>5</v>
      </c>
      <c r="H2" s="1">
        <v>1243000</v>
      </c>
      <c r="I2" s="1">
        <f>H2/G2</f>
        <v>248600</v>
      </c>
      <c r="J2" t="s">
        <v>82</v>
      </c>
      <c r="K2" t="s">
        <v>102</v>
      </c>
      <c r="L2">
        <v>650000</v>
      </c>
      <c r="M2" t="str">
        <f>IF(H2&gt;=L2,"YES","NOT COVERED")</f>
        <v>YES</v>
      </c>
      <c r="N2" t="str">
        <f>_xlfn.CONCAT(B2,F2,D2,UPPER(LEFT(J2,3)),RIGHT(A2,3))</f>
        <v>TY19CAMLEM039</v>
      </c>
    </row>
    <row r="3" spans="1:14" x14ac:dyDescent="0.25">
      <c r="A3" s="1" t="s">
        <v>24</v>
      </c>
      <c r="B3" t="str">
        <f>LEFT(A3,2)</f>
        <v>TY</v>
      </c>
      <c r="C3" t="str">
        <f>VLOOKUP(B3,C$63:D$68,2)</f>
        <v>trinity</v>
      </c>
      <c r="D3" t="str">
        <f>MID(A3,5,3)</f>
        <v>CAM</v>
      </c>
      <c r="E3" t="str">
        <f>VLOOKUP(D3,E$63:F$68,2)</f>
        <v>CAMRY</v>
      </c>
      <c r="F3" t="str">
        <f>MID(A3,3,2)</f>
        <v>15</v>
      </c>
      <c r="G3">
        <f>24-F3</f>
        <v>9</v>
      </c>
      <c r="H3" s="1">
        <v>1000000</v>
      </c>
      <c r="I3" s="1">
        <f>H3/G3</f>
        <v>111111.11111111111</v>
      </c>
      <c r="J3" t="s">
        <v>77</v>
      </c>
      <c r="K3" t="s">
        <v>94</v>
      </c>
      <c r="L3">
        <v>650000</v>
      </c>
      <c r="M3" t="str">
        <f>IF(H3&gt;=L3,"YES","NOT COVERED")</f>
        <v>YES</v>
      </c>
      <c r="N3" t="str">
        <f>_xlfn.CONCAT(B3,F3,D3,UPPER(LEFT(J3,3)),RIGHT(A3,3))</f>
        <v>TY15CAMGRE031</v>
      </c>
    </row>
    <row r="4" spans="1:14" x14ac:dyDescent="0.25">
      <c r="A4" s="1" t="s">
        <v>70</v>
      </c>
      <c r="B4" t="str">
        <f>LEFT(A4,2)</f>
        <v>PG</v>
      </c>
      <c r="C4" t="str">
        <f>VLOOKUP(B4,C$63:D$68,2)</f>
        <v>praga</v>
      </c>
      <c r="D4" t="str">
        <f>MID(A4,5,3)</f>
        <v>LAN</v>
      </c>
      <c r="E4" t="str">
        <f>VLOOKUP(D4,E$63:F$68,2)</f>
        <v>LANDCRUISER</v>
      </c>
      <c r="F4" t="str">
        <f>MID(A4,3,2)</f>
        <v>16</v>
      </c>
      <c r="G4">
        <f>24-F4</f>
        <v>8</v>
      </c>
      <c r="H4" s="1">
        <v>989990</v>
      </c>
      <c r="I4" s="1">
        <f>H4/G4</f>
        <v>123748.75</v>
      </c>
      <c r="J4" t="s">
        <v>76</v>
      </c>
      <c r="K4" t="s">
        <v>140</v>
      </c>
      <c r="L4">
        <v>700000</v>
      </c>
      <c r="M4" t="str">
        <f>IF(H4&gt;=L4,"YES","NOT COVERED")</f>
        <v>YES</v>
      </c>
      <c r="N4" t="str">
        <f>_xlfn.CONCAT(B4,F4,D4,UPPER(LEFT(J4,3)),RIGHT(A4,3))</f>
        <v>PG16LANRED077</v>
      </c>
    </row>
    <row r="5" spans="1:14" x14ac:dyDescent="0.25">
      <c r="A5" s="1" t="s">
        <v>29</v>
      </c>
      <c r="B5" t="str">
        <f>LEFT(A5,2)</f>
        <v>TY</v>
      </c>
      <c r="C5" t="str">
        <f>VLOOKUP(B5,C$63:D$68,2)</f>
        <v>trinity</v>
      </c>
      <c r="D5" t="str">
        <f>MID(A5,5,3)</f>
        <v>CAM</v>
      </c>
      <c r="E5" t="str">
        <f>VLOOKUP(D5,E$63:F$68,2)</f>
        <v>CAMRY</v>
      </c>
      <c r="F5" t="str">
        <f>MID(A5,3,2)</f>
        <v>09</v>
      </c>
      <c r="G5">
        <f>24-F5</f>
        <v>15</v>
      </c>
      <c r="H5" s="1">
        <v>980000</v>
      </c>
      <c r="I5" s="1">
        <f>H5/G5</f>
        <v>65333.333333333336</v>
      </c>
      <c r="J5" t="s">
        <v>77</v>
      </c>
      <c r="K5" t="s">
        <v>99</v>
      </c>
      <c r="L5">
        <v>650000</v>
      </c>
      <c r="M5" t="str">
        <f>IF(H5&gt;=L5,"YES","NOT COVERED")</f>
        <v>YES</v>
      </c>
      <c r="N5" t="str">
        <f>_xlfn.CONCAT(B5,F5,D5,UPPER(LEFT(J5,3)),RIGHT(A5,3))</f>
        <v>TY09CAMGRE036</v>
      </c>
    </row>
    <row r="6" spans="1:14" x14ac:dyDescent="0.25">
      <c r="A6" s="1" t="s">
        <v>69</v>
      </c>
      <c r="B6" t="str">
        <f>LEFT(A6,2)</f>
        <v>PG</v>
      </c>
      <c r="C6" t="str">
        <f>VLOOKUP(B6,C$63:D$68,2)</f>
        <v>praga</v>
      </c>
      <c r="D6" t="str">
        <f>MID(A6,5,3)</f>
        <v>LAN</v>
      </c>
      <c r="E6" t="str">
        <f>VLOOKUP(D6,E$63:F$68,2)</f>
        <v>LANDCRUISER</v>
      </c>
      <c r="F6" t="str">
        <f>MID(A6,3,2)</f>
        <v>15</v>
      </c>
      <c r="G6">
        <f>24-F6</f>
        <v>9</v>
      </c>
      <c r="H6" s="1">
        <v>959697</v>
      </c>
      <c r="I6" s="1">
        <f>H6/G6</f>
        <v>106633</v>
      </c>
      <c r="J6" t="s">
        <v>76</v>
      </c>
      <c r="K6" t="s">
        <v>139</v>
      </c>
      <c r="L6">
        <v>700000</v>
      </c>
      <c r="M6" t="str">
        <f>IF(H6&gt;=L6,"YES","NOT COVERED")</f>
        <v>YES</v>
      </c>
      <c r="N6" t="str">
        <f>_xlfn.CONCAT(B6,F6,D6,UPPER(LEFT(J6,3)),RIGHT(A6,3))</f>
        <v>PG15LANRED076</v>
      </c>
    </row>
    <row r="7" spans="1:14" x14ac:dyDescent="0.25">
      <c r="A7" s="1" t="s">
        <v>25</v>
      </c>
      <c r="B7" t="str">
        <f>LEFT(A7,2)</f>
        <v>TY</v>
      </c>
      <c r="C7" t="str">
        <f>VLOOKUP(B7,C$63:D$68,2)</f>
        <v>trinity</v>
      </c>
      <c r="D7" t="str">
        <f>MID(A7,5,3)</f>
        <v>CAM</v>
      </c>
      <c r="E7" t="str">
        <f>VLOOKUP(D7,E$63:F$68,2)</f>
        <v>CAMRY</v>
      </c>
      <c r="F7" t="str">
        <f>MID(A7,3,2)</f>
        <v>13</v>
      </c>
      <c r="G7">
        <f>24-F7</f>
        <v>11</v>
      </c>
      <c r="H7" s="1">
        <v>956000</v>
      </c>
      <c r="I7" s="1">
        <f>H7/G7</f>
        <v>86909.090909090912</v>
      </c>
      <c r="J7" t="s">
        <v>74</v>
      </c>
      <c r="K7" t="s">
        <v>95</v>
      </c>
      <c r="L7">
        <v>650000</v>
      </c>
      <c r="M7" t="str">
        <f>IF(H7&gt;=L7,"YES","NOT COVERED")</f>
        <v>YES</v>
      </c>
      <c r="N7" t="str">
        <f>_xlfn.CONCAT(B7,F7,D7,UPPER(LEFT(J7,3)),RIGHT(A7,3))</f>
        <v>TY13CAMBLA032</v>
      </c>
    </row>
    <row r="8" spans="1:14" x14ac:dyDescent="0.25">
      <c r="A8" s="1" t="s">
        <v>68</v>
      </c>
      <c r="B8" t="str">
        <f>LEFT(A8,2)</f>
        <v>PG</v>
      </c>
      <c r="C8" t="str">
        <f>VLOOKUP(B8,C$63:D$68,2)</f>
        <v>praga</v>
      </c>
      <c r="D8" t="str">
        <f>MID(A8,5,3)</f>
        <v>LAN</v>
      </c>
      <c r="E8" t="str">
        <f>VLOOKUP(D8,E$63:F$68,2)</f>
        <v>LANDCRUISER</v>
      </c>
      <c r="F8" t="str">
        <f>MID(A8,3,2)</f>
        <v>10</v>
      </c>
      <c r="G8">
        <f>24-F8</f>
        <v>14</v>
      </c>
      <c r="H8" s="1">
        <v>929394</v>
      </c>
      <c r="I8" s="1">
        <f>H8/G8</f>
        <v>66385.28571428571</v>
      </c>
      <c r="J8" t="s">
        <v>76</v>
      </c>
      <c r="K8" t="s">
        <v>138</v>
      </c>
      <c r="L8">
        <v>700000</v>
      </c>
      <c r="M8" t="str">
        <f>IF(H8&gt;=L8,"YES","NOT COVERED")</f>
        <v>YES</v>
      </c>
      <c r="N8" t="str">
        <f>_xlfn.CONCAT(B8,F8,D8,UPPER(LEFT(J8,3)),RIGHT(A8,3))</f>
        <v>PG10LANRED075</v>
      </c>
    </row>
    <row r="9" spans="1:14" x14ac:dyDescent="0.25">
      <c r="A9" s="1" t="s">
        <v>67</v>
      </c>
      <c r="B9" t="str">
        <f>LEFT(A9,2)</f>
        <v>PG</v>
      </c>
      <c r="C9" t="str">
        <f>VLOOKUP(B9,C$63:D$68,2)</f>
        <v>praga</v>
      </c>
      <c r="D9" t="str">
        <f>MID(A9,5,3)</f>
        <v>LAN</v>
      </c>
      <c r="E9" t="str">
        <f>VLOOKUP(D9,E$63:F$68,2)</f>
        <v>LANDCRUISER</v>
      </c>
      <c r="F9" t="str">
        <f>MID(A9,3,2)</f>
        <v>12</v>
      </c>
      <c r="G9">
        <f>24-F9</f>
        <v>12</v>
      </c>
      <c r="H9" s="1">
        <v>899091</v>
      </c>
      <c r="I9" s="1">
        <f>H9/G9</f>
        <v>74924.25</v>
      </c>
      <c r="J9" t="s">
        <v>80</v>
      </c>
      <c r="K9" t="s">
        <v>137</v>
      </c>
      <c r="L9">
        <v>700000</v>
      </c>
      <c r="M9" t="str">
        <f>IF(H9&gt;=L9,"YES","NOT COVERED")</f>
        <v>YES</v>
      </c>
      <c r="N9" t="str">
        <f>_xlfn.CONCAT(B9,F9,D9,UPPER(LEFT(J9,3)),RIGHT(A9,3))</f>
        <v>PG12LANPUR074</v>
      </c>
    </row>
    <row r="10" spans="1:14" x14ac:dyDescent="0.25">
      <c r="A10" s="1" t="s">
        <v>66</v>
      </c>
      <c r="B10" t="str">
        <f>LEFT(A10,2)</f>
        <v>PG</v>
      </c>
      <c r="C10" t="str">
        <f>VLOOKUP(B10,C$63:D$68,2)</f>
        <v>praga</v>
      </c>
      <c r="D10" t="str">
        <f>MID(A10,5,3)</f>
        <v>LAN</v>
      </c>
      <c r="E10" t="str">
        <f>VLOOKUP(D10,E$63:F$68,2)</f>
        <v>LANDCRUISER</v>
      </c>
      <c r="F10" t="str">
        <f>MID(A10,3,2)</f>
        <v>13</v>
      </c>
      <c r="G10">
        <f>24-F10</f>
        <v>11</v>
      </c>
      <c r="H10" s="1">
        <v>868788</v>
      </c>
      <c r="I10" s="1">
        <f>H10/G10</f>
        <v>78980.727272727279</v>
      </c>
      <c r="J10" t="s">
        <v>81</v>
      </c>
      <c r="K10" t="s">
        <v>136</v>
      </c>
      <c r="L10">
        <v>700000</v>
      </c>
      <c r="M10" t="str">
        <f>IF(H10&gt;=L10,"YES","NOT COVERED")</f>
        <v>YES</v>
      </c>
      <c r="N10" t="str">
        <f>_xlfn.CONCAT(B10,F10,D10,UPPER(LEFT(J10,3)),RIGHT(A10,3))</f>
        <v>PG13LANPIN073</v>
      </c>
    </row>
    <row r="11" spans="1:14" x14ac:dyDescent="0.25">
      <c r="A11" s="1" t="s">
        <v>65</v>
      </c>
      <c r="B11" t="str">
        <f>LEFT(A11,2)</f>
        <v>PG</v>
      </c>
      <c r="C11" t="str">
        <f>VLOOKUP(B11,C$63:D$68,2)</f>
        <v>praga</v>
      </c>
      <c r="D11" t="str">
        <f>MID(A11,5,3)</f>
        <v>LAN</v>
      </c>
      <c r="E11" t="str">
        <f>VLOOKUP(D11,E$63:F$68,2)</f>
        <v>LANDCRUISER</v>
      </c>
      <c r="F11" t="str">
        <f>MID(A11,3,2)</f>
        <v>16</v>
      </c>
      <c r="G11">
        <f>24-F11</f>
        <v>8</v>
      </c>
      <c r="H11" s="1">
        <v>838485</v>
      </c>
      <c r="I11" s="1">
        <f>H11/G11</f>
        <v>104810.625</v>
      </c>
      <c r="J11" t="s">
        <v>74</v>
      </c>
      <c r="K11" t="s">
        <v>135</v>
      </c>
      <c r="L11">
        <v>700000</v>
      </c>
      <c r="M11" t="str">
        <f>IF(H11&gt;=L11,"YES","NOT COVERED")</f>
        <v>YES</v>
      </c>
      <c r="N11" t="str">
        <f>_xlfn.CONCAT(B11,F11,D11,UPPER(LEFT(J11,3)),RIGHT(A11,3))</f>
        <v>PG16LANBLA072</v>
      </c>
    </row>
    <row r="12" spans="1:14" x14ac:dyDescent="0.25">
      <c r="A12" s="1" t="s">
        <v>64</v>
      </c>
      <c r="B12" t="str">
        <f>LEFT(A12,2)</f>
        <v>PG</v>
      </c>
      <c r="C12" t="str">
        <f>VLOOKUP(B12,C$63:D$68,2)</f>
        <v>praga</v>
      </c>
      <c r="D12" t="str">
        <f>MID(A12,5,3)</f>
        <v>LAN</v>
      </c>
      <c r="E12" t="str">
        <f>VLOOKUP(D12,E$63:F$68,2)</f>
        <v>LANDCRUISER</v>
      </c>
      <c r="F12" t="str">
        <f>MID(A12,3,2)</f>
        <v>14</v>
      </c>
      <c r="G12">
        <f>24-F12</f>
        <v>10</v>
      </c>
      <c r="H12" s="1">
        <v>808182</v>
      </c>
      <c r="I12" s="1">
        <f>H12/G12</f>
        <v>80818.2</v>
      </c>
      <c r="J12" t="s">
        <v>74</v>
      </c>
      <c r="K12" t="s">
        <v>134</v>
      </c>
      <c r="L12">
        <v>700000</v>
      </c>
      <c r="M12" t="str">
        <f>IF(H12&gt;=L12,"YES","NOT COVERED")</f>
        <v>YES</v>
      </c>
      <c r="N12" t="str">
        <f>_xlfn.CONCAT(B12,F12,D12,UPPER(LEFT(J12,3)),RIGHT(A12,3))</f>
        <v>PG14LANBLA071</v>
      </c>
    </row>
    <row r="13" spans="1:14" x14ac:dyDescent="0.25">
      <c r="A13" s="1" t="s">
        <v>27</v>
      </c>
      <c r="B13" t="str">
        <f>LEFT(A13,2)</f>
        <v>TY</v>
      </c>
      <c r="C13" t="str">
        <f>VLOOKUP(B13,C$63:D$68,2)</f>
        <v>trinity</v>
      </c>
      <c r="D13" t="str">
        <f>MID(A13,5,3)</f>
        <v>CAM</v>
      </c>
      <c r="E13" t="str">
        <f>VLOOKUP(D13,E$63:F$68,2)</f>
        <v>CAMRY</v>
      </c>
      <c r="F13" t="str">
        <f>MID(A13,3,2)</f>
        <v>11</v>
      </c>
      <c r="G13">
        <f>24-F13</f>
        <v>13</v>
      </c>
      <c r="H13" s="1">
        <v>800020</v>
      </c>
      <c r="I13" s="1">
        <f>H13/G13</f>
        <v>61540</v>
      </c>
      <c r="J13" t="s">
        <v>76</v>
      </c>
      <c r="K13" t="s">
        <v>97</v>
      </c>
      <c r="L13">
        <v>650000</v>
      </c>
      <c r="M13" t="str">
        <f>IF(H13&gt;=L13,"YES","NOT COVERED")</f>
        <v>YES</v>
      </c>
      <c r="N13" t="str">
        <f>_xlfn.CONCAT(B13,F13,D13,UPPER(LEFT(J13,3)),RIGHT(A13,3))</f>
        <v>TY11CAMRED034</v>
      </c>
    </row>
    <row r="14" spans="1:14" x14ac:dyDescent="0.25">
      <c r="A14" s="1" t="s">
        <v>40</v>
      </c>
      <c r="B14" t="str">
        <f>LEFT(A14,2)</f>
        <v>FD</v>
      </c>
      <c r="C14" t="str">
        <f>VLOOKUP(B14,C$63:D$68,2)</f>
        <v>ford</v>
      </c>
      <c r="D14" t="str">
        <f>MID(A14,5,3)</f>
        <v>BTC</v>
      </c>
      <c r="E14" t="str">
        <f>VLOOKUP(D14,E$63:F$68,2)</f>
        <v>BUTCHER</v>
      </c>
      <c r="F14" t="str">
        <f>MID(A14,3,2)</f>
        <v>16</v>
      </c>
      <c r="G14">
        <f>24-F14</f>
        <v>8</v>
      </c>
      <c r="H14" s="1">
        <v>789101</v>
      </c>
      <c r="I14" s="1">
        <f>H14/G14</f>
        <v>98637.625</v>
      </c>
      <c r="J14" t="s">
        <v>76</v>
      </c>
      <c r="K14" t="s">
        <v>110</v>
      </c>
      <c r="L14">
        <v>750000</v>
      </c>
      <c r="M14" t="str">
        <f>IF(H14&gt;=L14,"YES","NOT COVERED")</f>
        <v>YES</v>
      </c>
      <c r="N14" t="str">
        <f>_xlfn.CONCAT(B14,F14,D14,UPPER(LEFT(J14,3)),RIGHT(A14,3))</f>
        <v>FD16BTCRED047</v>
      </c>
    </row>
    <row r="15" spans="1:14" x14ac:dyDescent="0.25">
      <c r="A15" s="1" t="s">
        <v>63</v>
      </c>
      <c r="B15" t="str">
        <f>LEFT(A15,2)</f>
        <v>HD</v>
      </c>
      <c r="C15" t="str">
        <f>VLOOKUP(B15,C$63:D$68,2)</f>
        <v>honda</v>
      </c>
      <c r="D15" t="str">
        <f>MID(A15,5,3)</f>
        <v>EMB</v>
      </c>
      <c r="E15" t="str">
        <f>VLOOKUP(D15,E$63:F$68,2)</f>
        <v>EMBERGO</v>
      </c>
      <c r="F15" t="str">
        <f>MID(A15,3,2)</f>
        <v>21</v>
      </c>
      <c r="G15">
        <f>24-F15</f>
        <v>3</v>
      </c>
      <c r="H15" s="1">
        <v>777879</v>
      </c>
      <c r="I15" s="1">
        <f>H15/G15</f>
        <v>259293</v>
      </c>
      <c r="J15" t="s">
        <v>76</v>
      </c>
      <c r="K15" t="s">
        <v>133</v>
      </c>
      <c r="L15">
        <v>550000</v>
      </c>
      <c r="M15" t="str">
        <f>IF(H15&gt;=L15,"YES","NOT COVERED")</f>
        <v>YES</v>
      </c>
      <c r="N15" t="str">
        <f>_xlfn.CONCAT(B15,F15,D15,UPPER(LEFT(J15,3)),RIGHT(A15,3))</f>
        <v>HD21EMBRED070</v>
      </c>
    </row>
    <row r="16" spans="1:14" x14ac:dyDescent="0.25">
      <c r="A16" s="1" t="s">
        <v>26</v>
      </c>
      <c r="B16" t="str">
        <f>LEFT(A16,2)</f>
        <v>TY</v>
      </c>
      <c r="C16" t="str">
        <f>VLOOKUP(B16,C$63:D$68,2)</f>
        <v>trinity</v>
      </c>
      <c r="D16" t="str">
        <f>MID(A16,5,3)</f>
        <v>CAM</v>
      </c>
      <c r="E16" t="str">
        <f>VLOOKUP(D16,E$63:F$68,2)</f>
        <v>CAMRY</v>
      </c>
      <c r="F16" t="str">
        <f>MID(A16,3,2)</f>
        <v>12</v>
      </c>
      <c r="G16">
        <f>24-F16</f>
        <v>12</v>
      </c>
      <c r="H16" s="1">
        <v>760000</v>
      </c>
      <c r="I16" s="1">
        <f>H16/G16</f>
        <v>63333.333333333336</v>
      </c>
      <c r="J16" t="s">
        <v>74</v>
      </c>
      <c r="K16" t="s">
        <v>96</v>
      </c>
      <c r="L16">
        <v>650000</v>
      </c>
      <c r="M16" t="str">
        <f>IF(H16&gt;=L16,"YES","NOT COVERED")</f>
        <v>YES</v>
      </c>
      <c r="N16" t="str">
        <f>_xlfn.CONCAT(B16,F16,D16,UPPER(LEFT(J16,3)),RIGHT(A16,3))</f>
        <v>TY12CAMBLA033</v>
      </c>
    </row>
    <row r="17" spans="1:14" x14ac:dyDescent="0.25">
      <c r="A17" s="1" t="s">
        <v>62</v>
      </c>
      <c r="B17" t="str">
        <f>LEFT(A17,2)</f>
        <v>HD</v>
      </c>
      <c r="C17" t="str">
        <f>VLOOKUP(B17,C$63:D$68,2)</f>
        <v>honda</v>
      </c>
      <c r="D17" t="str">
        <f>MID(A17,5,3)</f>
        <v>EMB</v>
      </c>
      <c r="E17" t="str">
        <f>VLOOKUP(D17,E$63:F$68,2)</f>
        <v>EMBERGO</v>
      </c>
      <c r="F17" t="str">
        <f>MID(A17,3,2)</f>
        <v>20</v>
      </c>
      <c r="G17">
        <f>24-F17</f>
        <v>4</v>
      </c>
      <c r="H17" s="1">
        <v>747576</v>
      </c>
      <c r="I17" s="1">
        <f>H17/G17</f>
        <v>186894</v>
      </c>
      <c r="J17" t="s">
        <v>75</v>
      </c>
      <c r="K17" t="s">
        <v>132</v>
      </c>
      <c r="L17">
        <v>550000</v>
      </c>
      <c r="M17" t="str">
        <f>IF(H17&gt;=L17,"YES","NOT COVERED")</f>
        <v>YES</v>
      </c>
      <c r="N17" t="str">
        <f>_xlfn.CONCAT(B17,F17,D17,UPPER(LEFT(J17,3)),RIGHT(A17,3))</f>
        <v>HD20EMBBLU069</v>
      </c>
    </row>
    <row r="18" spans="1:14" x14ac:dyDescent="0.25">
      <c r="A18" s="1" t="s">
        <v>61</v>
      </c>
      <c r="B18" t="str">
        <f>LEFT(A18,2)</f>
        <v>HD</v>
      </c>
      <c r="C18" t="str">
        <f>VLOOKUP(B18,C$63:D$68,2)</f>
        <v>honda</v>
      </c>
      <c r="D18" t="str">
        <f>MID(A18,5,3)</f>
        <v>EMB</v>
      </c>
      <c r="E18" t="str">
        <f>VLOOKUP(D18,E$63:F$68,2)</f>
        <v>EMBERGO</v>
      </c>
      <c r="F18" t="str">
        <f>MID(A18,3,2)</f>
        <v>19</v>
      </c>
      <c r="G18">
        <f>24-F18</f>
        <v>5</v>
      </c>
      <c r="H18" s="1">
        <v>717273</v>
      </c>
      <c r="I18" s="1">
        <f>H18/G18</f>
        <v>143454.6</v>
      </c>
      <c r="J18" t="s">
        <v>74</v>
      </c>
      <c r="K18" t="s">
        <v>131</v>
      </c>
      <c r="L18">
        <v>550000</v>
      </c>
      <c r="M18" t="str">
        <f>IF(H18&gt;=L18,"YES","NOT COVERED")</f>
        <v>YES</v>
      </c>
      <c r="N18" t="str">
        <f>_xlfn.CONCAT(B18,F18,D18,UPPER(LEFT(J18,3)),RIGHT(A18,3))</f>
        <v>HD19EMBBLA068</v>
      </c>
    </row>
    <row r="19" spans="1:14" x14ac:dyDescent="0.25">
      <c r="A19" s="1" t="s">
        <v>60</v>
      </c>
      <c r="B19" t="str">
        <f>LEFT(A19,2)</f>
        <v>HD</v>
      </c>
      <c r="C19" t="str">
        <f>VLOOKUP(B19,C$63:D$68,2)</f>
        <v>honda</v>
      </c>
      <c r="D19" t="str">
        <f>MID(A19,5,3)</f>
        <v>EMB</v>
      </c>
      <c r="E19" t="str">
        <f>VLOOKUP(D19,E$63:F$68,2)</f>
        <v>EMBERGO</v>
      </c>
      <c r="F19" t="str">
        <f>MID(A19,3,2)</f>
        <v>17</v>
      </c>
      <c r="G19">
        <f>24-F19</f>
        <v>7</v>
      </c>
      <c r="H19" s="1">
        <v>686970</v>
      </c>
      <c r="I19" s="1">
        <f>H19/G19</f>
        <v>98138.571428571435</v>
      </c>
      <c r="J19" t="s">
        <v>80</v>
      </c>
      <c r="K19" t="s">
        <v>130</v>
      </c>
      <c r="L19">
        <v>550000</v>
      </c>
      <c r="M19" t="str">
        <f>IF(H19&gt;=L19,"YES","NOT COVERED")</f>
        <v>YES</v>
      </c>
      <c r="N19" t="str">
        <f>_xlfn.CONCAT(B19,F19,D19,UPPER(LEFT(J19,3)),RIGHT(A19,3))</f>
        <v>HD17EMBPUR067</v>
      </c>
    </row>
    <row r="20" spans="1:14" x14ac:dyDescent="0.25">
      <c r="A20" s="1" t="s">
        <v>59</v>
      </c>
      <c r="B20" t="str">
        <f>LEFT(A20,2)</f>
        <v>HD</v>
      </c>
      <c r="C20" t="str">
        <f>VLOOKUP(B20,C$63:D$68,2)</f>
        <v>honda</v>
      </c>
      <c r="D20" t="str">
        <f>MID(A20,5,3)</f>
        <v>EMB</v>
      </c>
      <c r="E20" t="str">
        <f>VLOOKUP(D20,E$63:F$68,2)</f>
        <v>EMBERGO</v>
      </c>
      <c r="F20" t="str">
        <f>MID(A20,3,2)</f>
        <v>15</v>
      </c>
      <c r="G20">
        <f>24-F20</f>
        <v>9</v>
      </c>
      <c r="H20" s="1">
        <v>656667</v>
      </c>
      <c r="I20" s="1">
        <f>H20/G20</f>
        <v>72963</v>
      </c>
      <c r="J20" t="s">
        <v>81</v>
      </c>
      <c r="K20" t="s">
        <v>129</v>
      </c>
      <c r="L20">
        <v>550000</v>
      </c>
      <c r="M20" t="str">
        <f>IF(H20&gt;=L20,"YES","NOT COVERED")</f>
        <v>YES</v>
      </c>
      <c r="N20" t="str">
        <f>_xlfn.CONCAT(B20,F20,D20,UPPER(LEFT(J20,3)),RIGHT(A20,3))</f>
        <v>HD15EMBPIN066</v>
      </c>
    </row>
    <row r="21" spans="1:14" x14ac:dyDescent="0.25">
      <c r="A21" s="1" t="s">
        <v>58</v>
      </c>
      <c r="B21" t="str">
        <f>LEFT(A21,2)</f>
        <v>HD</v>
      </c>
      <c r="C21" t="str">
        <f>VLOOKUP(B21,C$63:D$68,2)</f>
        <v>honda</v>
      </c>
      <c r="D21" t="str">
        <f>MID(A21,5,3)</f>
        <v>EMB</v>
      </c>
      <c r="E21" t="str">
        <f>VLOOKUP(D21,E$63:F$68,2)</f>
        <v>EMBERGO</v>
      </c>
      <c r="F21" t="str">
        <f>MID(A21,3,2)</f>
        <v>09</v>
      </c>
      <c r="G21">
        <f>24-F21</f>
        <v>15</v>
      </c>
      <c r="H21" s="1">
        <v>626364</v>
      </c>
      <c r="I21" s="1">
        <f>H21/G21</f>
        <v>41757.599999999999</v>
      </c>
      <c r="J21" t="s">
        <v>82</v>
      </c>
      <c r="K21" t="s">
        <v>128</v>
      </c>
      <c r="L21">
        <v>550000</v>
      </c>
      <c r="M21" t="str">
        <f>IF(H21&gt;=L21,"YES","NOT COVERED")</f>
        <v>YES</v>
      </c>
      <c r="N21" t="str">
        <f>_xlfn.CONCAT(B21,F21,D21,UPPER(LEFT(J21,3)),RIGHT(A21,3))</f>
        <v>HD09EMBLEM065</v>
      </c>
    </row>
    <row r="22" spans="1:14" x14ac:dyDescent="0.25">
      <c r="A22" s="1" t="s">
        <v>57</v>
      </c>
      <c r="B22" t="str">
        <f>LEFT(A22,2)</f>
        <v>HD</v>
      </c>
      <c r="C22" t="str">
        <f>VLOOKUP(B22,C$63:D$68,2)</f>
        <v>honda</v>
      </c>
      <c r="D22" t="str">
        <f>MID(A22,5,3)</f>
        <v>EMB</v>
      </c>
      <c r="E22" t="str">
        <f>VLOOKUP(D22,E$63:F$68,2)</f>
        <v>EMBERGO</v>
      </c>
      <c r="F22" t="str">
        <f>MID(A22,3,2)</f>
        <v>08</v>
      </c>
      <c r="G22">
        <f>24-F22</f>
        <v>16</v>
      </c>
      <c r="H22" s="1">
        <v>596062</v>
      </c>
      <c r="I22" s="1">
        <f>H22/G22</f>
        <v>37253.875</v>
      </c>
      <c r="J22" t="s">
        <v>82</v>
      </c>
      <c r="K22" t="s">
        <v>127</v>
      </c>
      <c r="L22">
        <v>550000</v>
      </c>
      <c r="M22" t="str">
        <f>IF(H22&gt;=L22,"YES","NOT COVERED")</f>
        <v>YES</v>
      </c>
      <c r="N22" t="str">
        <f>_xlfn.CONCAT(B22,F22,D22,UPPER(LEFT(J22,3)),RIGHT(A22,3))</f>
        <v>HD08EMBLEM064</v>
      </c>
    </row>
    <row r="23" spans="1:14" x14ac:dyDescent="0.25">
      <c r="A23" s="1" t="s">
        <v>33</v>
      </c>
      <c r="B23" t="str">
        <f>LEFT(A23,2)</f>
        <v>TY</v>
      </c>
      <c r="C23" t="str">
        <f>VLOOKUP(B23,C$63:D$68,2)</f>
        <v>trinity</v>
      </c>
      <c r="D23" t="str">
        <f>MID(A23,5,3)</f>
        <v>CAM</v>
      </c>
      <c r="E23" t="str">
        <f>VLOOKUP(D23,E$63:F$68,2)</f>
        <v>CAMRY</v>
      </c>
      <c r="F23" t="str">
        <f>MID(A23,3,2)</f>
        <v>15</v>
      </c>
      <c r="G23">
        <f>24-F23</f>
        <v>9</v>
      </c>
      <c r="H23" s="1">
        <v>567980</v>
      </c>
      <c r="I23" s="1">
        <f>H23/G23</f>
        <v>63108.888888888891</v>
      </c>
      <c r="J23" t="s">
        <v>83</v>
      </c>
      <c r="K23" t="s">
        <v>103</v>
      </c>
      <c r="L23">
        <v>650000</v>
      </c>
      <c r="M23" t="str">
        <f>IF(H23&gt;=L23,"YES","NOT COVERED")</f>
        <v>NOT COVERED</v>
      </c>
      <c r="N23" t="str">
        <f>_xlfn.CONCAT(B23,F23,D23,UPPER(LEFT(J23,3)),RIGHT(A23,3))</f>
        <v>TY15CAMGRE040</v>
      </c>
    </row>
    <row r="24" spans="1:14" x14ac:dyDescent="0.25">
      <c r="A24" s="1" t="s">
        <v>56</v>
      </c>
      <c r="B24" t="str">
        <f>LEFT(A24,2)</f>
        <v>HD</v>
      </c>
      <c r="C24" t="str">
        <f>VLOOKUP(B24,C$63:D$68,2)</f>
        <v>honda</v>
      </c>
      <c r="D24" t="str">
        <f>MID(A24,5,3)</f>
        <v>EMB</v>
      </c>
      <c r="E24" t="str">
        <f>VLOOKUP(D24,E$63:F$68,2)</f>
        <v>EMBERGO</v>
      </c>
      <c r="F24" t="str">
        <f>MID(A24,3,2)</f>
        <v>11</v>
      </c>
      <c r="G24">
        <f>24-F24</f>
        <v>13</v>
      </c>
      <c r="H24" s="1">
        <v>565758</v>
      </c>
      <c r="I24" s="1">
        <f>H24/G24</f>
        <v>43519.846153846156</v>
      </c>
      <c r="J24" t="s">
        <v>82</v>
      </c>
      <c r="K24" t="s">
        <v>126</v>
      </c>
      <c r="L24">
        <v>550000</v>
      </c>
      <c r="M24" t="str">
        <f>IF(H24&gt;=L24,"YES","NOT COVERED")</f>
        <v>YES</v>
      </c>
      <c r="N24" t="str">
        <f>_xlfn.CONCAT(B24,F24,D24,UPPER(LEFT(J24,3)),RIGHT(A24,3))</f>
        <v>HD11EMBLEM063</v>
      </c>
    </row>
    <row r="25" spans="1:14" x14ac:dyDescent="0.25">
      <c r="A25" s="1" t="s">
        <v>36</v>
      </c>
      <c r="B25" t="str">
        <f>LEFT(A25,2)</f>
        <v>FD</v>
      </c>
      <c r="C25" t="str">
        <f>VLOOKUP(B25,C$63:D$68,2)</f>
        <v>ford</v>
      </c>
      <c r="D25" t="str">
        <f>MID(A25,5,3)</f>
        <v>BTC</v>
      </c>
      <c r="E25" t="str">
        <f>VLOOKUP(D25,E$63:F$68,2)</f>
        <v>BUTCHER</v>
      </c>
      <c r="F25" t="str">
        <f>MID(A25,3,2)</f>
        <v>10</v>
      </c>
      <c r="G25">
        <f>24-F25</f>
        <v>14</v>
      </c>
      <c r="H25" s="1">
        <v>540321</v>
      </c>
      <c r="I25" s="1">
        <f>H25/G25</f>
        <v>38594.357142857145</v>
      </c>
      <c r="J25" t="s">
        <v>75</v>
      </c>
      <c r="K25" t="s">
        <v>106</v>
      </c>
      <c r="L25">
        <v>750000</v>
      </c>
      <c r="M25" t="str">
        <f>IF(H25&gt;=L25,"YES","NOT COVERED")</f>
        <v>NOT COVERED</v>
      </c>
      <c r="N25" t="str">
        <f>_xlfn.CONCAT(B25,F25,D25,UPPER(LEFT(J25,3)),RIGHT(A25,3))</f>
        <v>FD10BTCBLU043</v>
      </c>
    </row>
    <row r="26" spans="1:14" x14ac:dyDescent="0.25">
      <c r="A26" s="1" t="s">
        <v>55</v>
      </c>
      <c r="B26" t="str">
        <f>LEFT(A26,2)</f>
        <v>HD</v>
      </c>
      <c r="C26" t="str">
        <f>VLOOKUP(B26,C$63:D$68,2)</f>
        <v>honda</v>
      </c>
      <c r="D26" t="str">
        <f>MID(A26,5,3)</f>
        <v>EMB</v>
      </c>
      <c r="E26" t="str">
        <f>VLOOKUP(D26,E$63:F$68,2)</f>
        <v>EMBERGO</v>
      </c>
      <c r="F26" t="str">
        <f>MID(A26,3,2)</f>
        <v>13</v>
      </c>
      <c r="G26">
        <f>24-F26</f>
        <v>11</v>
      </c>
      <c r="H26" s="1">
        <v>535455</v>
      </c>
      <c r="I26" s="1">
        <f>H26/G26</f>
        <v>48677.727272727272</v>
      </c>
      <c r="J26" t="s">
        <v>81</v>
      </c>
      <c r="K26" t="s">
        <v>125</v>
      </c>
      <c r="L26">
        <v>550000</v>
      </c>
      <c r="M26" t="str">
        <f>IF(H26&gt;=L26,"YES","NOT COVERED")</f>
        <v>NOT COVERED</v>
      </c>
      <c r="N26" t="str">
        <f>_xlfn.CONCAT(B26,F26,D26,UPPER(LEFT(J26,3)),RIGHT(A26,3))</f>
        <v>HD13EMBPIN062</v>
      </c>
    </row>
    <row r="27" spans="1:14" x14ac:dyDescent="0.25">
      <c r="A27" s="1" t="s">
        <v>54</v>
      </c>
      <c r="B27" t="str">
        <f>LEFT(A27,2)</f>
        <v>HD</v>
      </c>
      <c r="C27" t="str">
        <f>VLOOKUP(B27,C$63:D$68,2)</f>
        <v>honda</v>
      </c>
      <c r="D27" t="str">
        <f>MID(A27,5,3)</f>
        <v>EMB</v>
      </c>
      <c r="E27" t="str">
        <f>VLOOKUP(D27,E$63:F$68,2)</f>
        <v>EMBERGO</v>
      </c>
      <c r="F27" t="str">
        <f>MID(A27,3,2)</f>
        <v>14</v>
      </c>
      <c r="G27">
        <f>24-F27</f>
        <v>10</v>
      </c>
      <c r="H27" s="1">
        <v>505152</v>
      </c>
      <c r="I27" s="1">
        <f>H27/G27</f>
        <v>50515.199999999997</v>
      </c>
      <c r="J27" t="s">
        <v>80</v>
      </c>
      <c r="K27" t="s">
        <v>124</v>
      </c>
      <c r="L27">
        <v>550000</v>
      </c>
      <c r="M27" t="str">
        <f>IF(H27&gt;=L27,"YES","NOT COVERED")</f>
        <v>NOT COVERED</v>
      </c>
      <c r="N27" t="str">
        <f>_xlfn.CONCAT(B27,F27,D27,UPPER(LEFT(J27,3)),RIGHT(A27,3))</f>
        <v>HD14EMBPUR061</v>
      </c>
    </row>
    <row r="28" spans="1:14" x14ac:dyDescent="0.25">
      <c r="A28" s="1" t="s">
        <v>53</v>
      </c>
      <c r="B28" t="str">
        <f>LEFT(A28,2)</f>
        <v>JP</v>
      </c>
      <c r="C28" t="str">
        <f>VLOOKUP(B28,C$63:D$68,2)</f>
        <v>jeep</v>
      </c>
      <c r="D28" t="str">
        <f>MID(A28,5,3)</f>
        <v>LEX</v>
      </c>
      <c r="E28" t="str">
        <f>VLOOKUP(D28,E$63:F$68,2)</f>
        <v>LEXUS</v>
      </c>
      <c r="F28" t="str">
        <f>MID(A28,3,2)</f>
        <v>07</v>
      </c>
      <c r="G28">
        <f>24-F28</f>
        <v>17</v>
      </c>
      <c r="H28" s="1">
        <v>474849</v>
      </c>
      <c r="I28" s="1">
        <f>H28/G28</f>
        <v>27932.294117647059</v>
      </c>
      <c r="J28" t="s">
        <v>76</v>
      </c>
      <c r="K28" t="s">
        <v>123</v>
      </c>
      <c r="L28">
        <v>400000</v>
      </c>
      <c r="M28" t="str">
        <f>IF(H28&gt;=L28,"YES","NOT COVERED")</f>
        <v>YES</v>
      </c>
      <c r="N28" t="str">
        <f>_xlfn.CONCAT(B28,F28,D28,UPPER(LEFT(J28,3)),RIGHT(A28,3))</f>
        <v>JP07LEXRED060</v>
      </c>
    </row>
    <row r="29" spans="1:14" x14ac:dyDescent="0.25">
      <c r="A29" s="1" t="s">
        <v>38</v>
      </c>
      <c r="B29" t="str">
        <f>LEFT(A29,2)</f>
        <v>FD</v>
      </c>
      <c r="C29" t="str">
        <f>VLOOKUP(B29,C$63:D$68,2)</f>
        <v>ford</v>
      </c>
      <c r="D29" t="str">
        <f>MID(A29,5,3)</f>
        <v>BTC</v>
      </c>
      <c r="E29" t="str">
        <f>VLOOKUP(D29,E$63:F$68,2)</f>
        <v>BUTCHER</v>
      </c>
      <c r="F29" t="str">
        <f>MID(A29,3,2)</f>
        <v>12</v>
      </c>
      <c r="G29">
        <f>24-F29</f>
        <v>12</v>
      </c>
      <c r="H29" s="1">
        <v>456422</v>
      </c>
      <c r="I29" s="1">
        <f>H29/G29</f>
        <v>38035.166666666664</v>
      </c>
      <c r="J29" t="s">
        <v>74</v>
      </c>
      <c r="K29" t="s">
        <v>108</v>
      </c>
      <c r="L29">
        <v>750000</v>
      </c>
      <c r="M29" t="str">
        <f>IF(H29&gt;=L29,"YES","NOT COVERED")</f>
        <v>NOT COVERED</v>
      </c>
      <c r="N29" t="str">
        <f>_xlfn.CONCAT(B29,F29,D29,UPPER(LEFT(J29,3)),RIGHT(A29,3))</f>
        <v>FD12BTCBLA045</v>
      </c>
    </row>
    <row r="30" spans="1:14" x14ac:dyDescent="0.25">
      <c r="A30" s="1" t="s">
        <v>19</v>
      </c>
      <c r="B30" t="str">
        <f>LEFT(A30,2)</f>
        <v>OD</v>
      </c>
      <c r="C30" t="str">
        <f>VLOOKUP(B30,C$63:D$68,2)</f>
        <v>Odase</v>
      </c>
      <c r="D30" t="str">
        <f>MID(A30,5,3)</f>
        <v>OTY</v>
      </c>
      <c r="E30" t="str">
        <f>VLOOKUP(D30,E$63:F$68,2)</f>
        <v>OTYLE</v>
      </c>
      <c r="F30" t="str">
        <f>MID(A30,3,2)</f>
        <v>17</v>
      </c>
      <c r="G30">
        <f>24-F30</f>
        <v>7</v>
      </c>
      <c r="H30" s="1">
        <v>455000</v>
      </c>
      <c r="I30" s="1">
        <f>H30/G30</f>
        <v>65000</v>
      </c>
      <c r="J30" t="s">
        <v>78</v>
      </c>
      <c r="K30" t="s">
        <v>89</v>
      </c>
      <c r="L30">
        <v>500000</v>
      </c>
      <c r="M30" t="str">
        <f>IF(H30&gt;=L30,"YES","NOT COVERED")</f>
        <v>NOT COVERED</v>
      </c>
      <c r="N30" t="str">
        <f>_xlfn.CONCAT(B30,F30,D30,UPPER(LEFT(J30,3)),RIGHT(A30,3))</f>
        <v>OD17OTYBRO026</v>
      </c>
    </row>
    <row r="31" spans="1:14" x14ac:dyDescent="0.25">
      <c r="A31" s="1" t="s">
        <v>52</v>
      </c>
      <c r="B31" t="str">
        <f>LEFT(A31,2)</f>
        <v>JP</v>
      </c>
      <c r="C31" t="str">
        <f>VLOOKUP(B31,C$63:D$68,2)</f>
        <v>jeep</v>
      </c>
      <c r="D31" t="str">
        <f>MID(A31,5,3)</f>
        <v>LEX</v>
      </c>
      <c r="E31" t="str">
        <f>VLOOKUP(D31,E$63:F$68,2)</f>
        <v>LEXUS</v>
      </c>
      <c r="F31" t="str">
        <f>MID(A31,3,2)</f>
        <v>19</v>
      </c>
      <c r="G31">
        <f>24-F31</f>
        <v>5</v>
      </c>
      <c r="H31" s="1">
        <v>444546</v>
      </c>
      <c r="I31" s="1">
        <f>H31/G31</f>
        <v>88909.2</v>
      </c>
      <c r="J31" t="s">
        <v>75</v>
      </c>
      <c r="K31" t="s">
        <v>122</v>
      </c>
      <c r="L31">
        <v>400000</v>
      </c>
      <c r="M31" t="str">
        <f>IF(H31&gt;=L31,"YES","NOT COVERED")</f>
        <v>YES</v>
      </c>
      <c r="N31" t="str">
        <f>_xlfn.CONCAT(B31,F31,D31,UPPER(LEFT(J31,3)),RIGHT(A31,3))</f>
        <v>JP19LEXBLU059</v>
      </c>
    </row>
    <row r="32" spans="1:14" x14ac:dyDescent="0.25">
      <c r="A32" s="1" t="s">
        <v>31</v>
      </c>
      <c r="B32" t="str">
        <f>LEFT(A32,2)</f>
        <v>TY</v>
      </c>
      <c r="C32" t="str">
        <f>VLOOKUP(B32,C$63:D$68,2)</f>
        <v>trinity</v>
      </c>
      <c r="D32" t="str">
        <f>MID(A32,5,3)</f>
        <v>CAM</v>
      </c>
      <c r="E32" t="str">
        <f>VLOOKUP(D32,E$63:F$68,2)</f>
        <v>CAMRY</v>
      </c>
      <c r="F32" t="str">
        <f>MID(A32,3,2)</f>
        <v>17</v>
      </c>
      <c r="G32">
        <f>24-F32</f>
        <v>7</v>
      </c>
      <c r="H32" s="1">
        <v>435000</v>
      </c>
      <c r="I32" s="1">
        <f>H32/G32</f>
        <v>62142.857142857145</v>
      </c>
      <c r="J32" t="s">
        <v>81</v>
      </c>
      <c r="K32" t="s">
        <v>101</v>
      </c>
      <c r="L32">
        <v>650000</v>
      </c>
      <c r="M32" t="str">
        <f>IF(H32&gt;=L32,"YES","NOT COVERED")</f>
        <v>NOT COVERED</v>
      </c>
      <c r="N32" t="str">
        <f>_xlfn.CONCAT(B32,F32,D32,UPPER(LEFT(J32,3)),RIGHT(A32,3))</f>
        <v>TY17CAMPIN038</v>
      </c>
    </row>
    <row r="33" spans="1:14" x14ac:dyDescent="0.25">
      <c r="A33" s="1" t="s">
        <v>73</v>
      </c>
      <c r="B33" t="str">
        <f>LEFT(A33,2)</f>
        <v>PG</v>
      </c>
      <c r="C33" t="str">
        <f>VLOOKUP(B33,C$63:D$68,2)</f>
        <v>praga</v>
      </c>
      <c r="D33" t="str">
        <f>MID(A33,5,3)</f>
        <v>LAN</v>
      </c>
      <c r="E33" t="str">
        <f>VLOOKUP(D33,E$63:F$68,2)</f>
        <v>LANDCRUISER</v>
      </c>
      <c r="F33" t="str">
        <f>MID(A33,3,2)</f>
        <v>20</v>
      </c>
      <c r="G33">
        <f>24-F33</f>
        <v>4</v>
      </c>
      <c r="H33" s="1">
        <v>434745</v>
      </c>
      <c r="I33" s="1">
        <f>H33/G33</f>
        <v>108686.25</v>
      </c>
      <c r="J33" t="s">
        <v>82</v>
      </c>
      <c r="K33" t="s">
        <v>143</v>
      </c>
      <c r="L33">
        <v>700000</v>
      </c>
      <c r="M33" t="str">
        <f>IF(H33&gt;=L33,"YES","NOT COVERED")</f>
        <v>NOT COVERED</v>
      </c>
      <c r="N33" t="str">
        <f>_xlfn.CONCAT(B33,F33,D33,UPPER(LEFT(J33,3)),RIGHT(A33,3))</f>
        <v>PG20LANLEM080</v>
      </c>
    </row>
    <row r="34" spans="1:14" x14ac:dyDescent="0.25">
      <c r="A34" s="1" t="s">
        <v>34</v>
      </c>
      <c r="B34" t="str">
        <f>LEFT(A34,2)</f>
        <v>FD</v>
      </c>
      <c r="C34" t="str">
        <f>VLOOKUP(B34,C$63:D$68,2)</f>
        <v>ford</v>
      </c>
      <c r="D34" t="str">
        <f>MID(A34,5,3)</f>
        <v>BTC</v>
      </c>
      <c r="E34" t="str">
        <f>VLOOKUP(D34,E$63:F$68,2)</f>
        <v>BUTCHER</v>
      </c>
      <c r="F34" t="str">
        <f>MID(A34,3,2)</f>
        <v>14</v>
      </c>
      <c r="G34">
        <f>24-F34</f>
        <v>10</v>
      </c>
      <c r="H34" s="1">
        <v>430000</v>
      </c>
      <c r="I34" s="1">
        <f>H34/G34</f>
        <v>43000</v>
      </c>
      <c r="J34" t="s">
        <v>76</v>
      </c>
      <c r="K34" t="s">
        <v>104</v>
      </c>
      <c r="L34">
        <v>750000</v>
      </c>
      <c r="M34" t="str">
        <f>IF(H34&gt;=L34,"YES","NOT COVERED")</f>
        <v>NOT COVERED</v>
      </c>
      <c r="N34" t="str">
        <f>_xlfn.CONCAT(B34,F34,D34,UPPER(LEFT(J34,3)),RIGHT(A34,3))</f>
        <v>FD14BTCRED041</v>
      </c>
    </row>
    <row r="35" spans="1:14" x14ac:dyDescent="0.25">
      <c r="A35" s="1" t="s">
        <v>51</v>
      </c>
      <c r="B35" t="str">
        <f>LEFT(A35,2)</f>
        <v>JP</v>
      </c>
      <c r="C35" t="str">
        <f>VLOOKUP(B35,C$63:D$68,2)</f>
        <v>jeep</v>
      </c>
      <c r="D35" t="str">
        <f>MID(A35,5,3)</f>
        <v>LEX</v>
      </c>
      <c r="E35" t="str">
        <f>VLOOKUP(D35,E$63:F$68,2)</f>
        <v>LEXUS</v>
      </c>
      <c r="F35" t="str">
        <f>MID(A35,3,2)</f>
        <v>08</v>
      </c>
      <c r="G35">
        <f>24-F35</f>
        <v>16</v>
      </c>
      <c r="H35" s="1">
        <v>414243</v>
      </c>
      <c r="I35" s="1">
        <f>H35/G35</f>
        <v>25890.1875</v>
      </c>
      <c r="J35" t="s">
        <v>74</v>
      </c>
      <c r="K35" t="s">
        <v>121</v>
      </c>
      <c r="L35">
        <v>400000</v>
      </c>
      <c r="M35" t="str">
        <f>IF(H35&gt;=L35,"YES","NOT COVERED")</f>
        <v>YES</v>
      </c>
      <c r="N35" t="str">
        <f>_xlfn.CONCAT(B35,F35,D35,UPPER(LEFT(J35,3)),RIGHT(A35,3))</f>
        <v>JP08LEXBLA058</v>
      </c>
    </row>
    <row r="36" spans="1:14" x14ac:dyDescent="0.25">
      <c r="A36" s="1" t="s">
        <v>35</v>
      </c>
      <c r="B36" t="str">
        <f>LEFT(A36,2)</f>
        <v>FD</v>
      </c>
      <c r="C36" t="str">
        <f>VLOOKUP(B36,C$63:D$68,2)</f>
        <v>ford</v>
      </c>
      <c r="D36" t="str">
        <f>MID(A36,5,3)</f>
        <v>BTC</v>
      </c>
      <c r="E36" t="str">
        <f>VLOOKUP(D36,E$63:F$68,2)</f>
        <v>BUTCHER</v>
      </c>
      <c r="F36" t="str">
        <f>MID(A36,3,2)</f>
        <v>13</v>
      </c>
      <c r="G36">
        <f>24-F36</f>
        <v>11</v>
      </c>
      <c r="H36" s="1">
        <v>401006</v>
      </c>
      <c r="I36" s="1">
        <f>H36/G36</f>
        <v>36455.090909090912</v>
      </c>
      <c r="J36" t="s">
        <v>75</v>
      </c>
      <c r="K36" t="s">
        <v>105</v>
      </c>
      <c r="L36">
        <v>750000</v>
      </c>
      <c r="M36" t="str">
        <f>IF(H36&gt;=L36,"YES","NOT COVERED")</f>
        <v>NOT COVERED</v>
      </c>
      <c r="N36" t="str">
        <f>_xlfn.CONCAT(B36,F36,D36,UPPER(LEFT(J36,3)),RIGHT(A36,3))</f>
        <v>FD13BTCBLU042</v>
      </c>
    </row>
    <row r="37" spans="1:14" x14ac:dyDescent="0.25">
      <c r="A37" s="1" t="s">
        <v>50</v>
      </c>
      <c r="B37" t="str">
        <f>LEFT(A37,2)</f>
        <v>JP</v>
      </c>
      <c r="C37" t="str">
        <f>VLOOKUP(B37,C$63:D$68,2)</f>
        <v>jeep</v>
      </c>
      <c r="D37" t="str">
        <f>MID(A37,5,3)</f>
        <v>LEX</v>
      </c>
      <c r="E37" t="str">
        <f>VLOOKUP(D37,E$63:F$68,2)</f>
        <v>LEXUS</v>
      </c>
      <c r="F37" t="str">
        <f>MID(A37,3,2)</f>
        <v>09</v>
      </c>
      <c r="G37">
        <f>24-F37</f>
        <v>15</v>
      </c>
      <c r="H37" s="1">
        <v>383940</v>
      </c>
      <c r="I37" s="1">
        <f>H37/G37</f>
        <v>25596</v>
      </c>
      <c r="J37" t="s">
        <v>77</v>
      </c>
      <c r="K37" t="s">
        <v>120</v>
      </c>
      <c r="L37">
        <v>400000</v>
      </c>
      <c r="M37" t="str">
        <f>IF(H37&gt;=L37,"YES","NOT COVERED")</f>
        <v>NOT COVERED</v>
      </c>
      <c r="N37" t="str">
        <f>_xlfn.CONCAT(B37,F37,D37,UPPER(LEFT(J37,3)),RIGHT(A37,3))</f>
        <v>JP09LEXGRE057</v>
      </c>
    </row>
    <row r="38" spans="1:14" x14ac:dyDescent="0.25">
      <c r="A38" s="1" t="s">
        <v>49</v>
      </c>
      <c r="B38" t="str">
        <f>LEFT(A38,2)</f>
        <v>JP</v>
      </c>
      <c r="C38" t="str">
        <f>VLOOKUP(B38,C$63:D$68,2)</f>
        <v>jeep</v>
      </c>
      <c r="D38" t="str">
        <f>MID(A38,5,3)</f>
        <v>LEX</v>
      </c>
      <c r="E38" t="str">
        <f>VLOOKUP(D38,E$63:F$68,2)</f>
        <v>LEXUS</v>
      </c>
      <c r="F38" t="str">
        <f>MID(A38,3,2)</f>
        <v>11</v>
      </c>
      <c r="G38">
        <f>24-F38</f>
        <v>13</v>
      </c>
      <c r="H38" s="1">
        <v>353637</v>
      </c>
      <c r="I38" s="1">
        <f>H38/G38</f>
        <v>27202.846153846152</v>
      </c>
      <c r="J38" t="s">
        <v>76</v>
      </c>
      <c r="K38" t="s">
        <v>119</v>
      </c>
      <c r="L38">
        <v>400000</v>
      </c>
      <c r="M38" t="str">
        <f>IF(H38&gt;=L38,"YES","NOT COVERED")</f>
        <v>NOT COVERED</v>
      </c>
      <c r="N38" t="str">
        <f>_xlfn.CONCAT(B38,F38,D38,UPPER(LEFT(J38,3)),RIGHT(A38,3))</f>
        <v>JP11LEXRED056</v>
      </c>
    </row>
    <row r="39" spans="1:14" x14ac:dyDescent="0.25">
      <c r="A39" s="1" t="s">
        <v>72</v>
      </c>
      <c r="B39" t="str">
        <f>LEFT(A39,2)</f>
        <v>PG</v>
      </c>
      <c r="C39" t="str">
        <f>VLOOKUP(B39,C$63:D$68,2)</f>
        <v>praga</v>
      </c>
      <c r="D39" t="str">
        <f>MID(A39,5,3)</f>
        <v>LAN</v>
      </c>
      <c r="E39" t="str">
        <f>VLOOKUP(D39,E$63:F$68,2)</f>
        <v>LANDCRUISER</v>
      </c>
      <c r="F39" t="str">
        <f>MID(A39,3,2)</f>
        <v>19</v>
      </c>
      <c r="G39">
        <f>24-F39</f>
        <v>5</v>
      </c>
      <c r="H39" s="1">
        <v>343637</v>
      </c>
      <c r="I39" s="1">
        <f>H39/G39</f>
        <v>68727.399999999994</v>
      </c>
      <c r="J39" t="s">
        <v>75</v>
      </c>
      <c r="K39" t="s">
        <v>142</v>
      </c>
      <c r="L39">
        <v>700000</v>
      </c>
      <c r="M39" t="str">
        <f>IF(H39&gt;=L39,"YES","NOT COVERED")</f>
        <v>NOT COVERED</v>
      </c>
      <c r="N39" t="str">
        <f>_xlfn.CONCAT(B39,F39,D39,UPPER(LEFT(J39,3)),RIGHT(A39,3))</f>
        <v>PG19LANBLU079</v>
      </c>
    </row>
    <row r="40" spans="1:14" x14ac:dyDescent="0.25">
      <c r="A40" s="1" t="s">
        <v>28</v>
      </c>
      <c r="B40" t="str">
        <f>LEFT(A40,2)</f>
        <v>TY</v>
      </c>
      <c r="C40" t="str">
        <f>VLOOKUP(B40,C$63:D$68,2)</f>
        <v>trinity</v>
      </c>
      <c r="D40" t="str">
        <f>MID(A40,5,3)</f>
        <v>CAM</v>
      </c>
      <c r="E40" t="str">
        <f>VLOOKUP(D40,E$63:F$68,2)</f>
        <v>CAMRY</v>
      </c>
      <c r="F40" t="str">
        <f>MID(A40,3,2)</f>
        <v>14</v>
      </c>
      <c r="G40">
        <f>24-F40</f>
        <v>10</v>
      </c>
      <c r="H40" s="1">
        <v>342000</v>
      </c>
      <c r="I40" s="1">
        <f>H40/G40</f>
        <v>34200</v>
      </c>
      <c r="J40" t="s">
        <v>75</v>
      </c>
      <c r="K40" t="s">
        <v>98</v>
      </c>
      <c r="L40">
        <v>650000</v>
      </c>
      <c r="M40" t="str">
        <f>IF(H40&gt;=L40,"YES","NOT COVERED")</f>
        <v>NOT COVERED</v>
      </c>
      <c r="N40" t="str">
        <f>_xlfn.CONCAT(B40,F40,D40,UPPER(LEFT(J40,3)),RIGHT(A40,3))</f>
        <v>TY14CAMBLU035</v>
      </c>
    </row>
    <row r="41" spans="1:14" x14ac:dyDescent="0.25">
      <c r="A41" s="1" t="s">
        <v>48</v>
      </c>
      <c r="B41" t="str">
        <f>LEFT(A41,2)</f>
        <v>JP</v>
      </c>
      <c r="C41" t="str">
        <f>VLOOKUP(B41,C$63:D$68,2)</f>
        <v>jeep</v>
      </c>
      <c r="D41" t="str">
        <f>MID(A41,5,3)</f>
        <v>LEX</v>
      </c>
      <c r="E41" t="str">
        <f>VLOOKUP(D41,E$63:F$68,2)</f>
        <v>LEXUS</v>
      </c>
      <c r="F41" t="str">
        <f>MID(A41,3,2)</f>
        <v>09</v>
      </c>
      <c r="G41">
        <f>24-F41</f>
        <v>15</v>
      </c>
      <c r="H41" s="1">
        <v>323334</v>
      </c>
      <c r="I41" s="1">
        <f>H41/G41</f>
        <v>21555.599999999999</v>
      </c>
      <c r="J41" t="s">
        <v>76</v>
      </c>
      <c r="K41" t="s">
        <v>118</v>
      </c>
      <c r="L41">
        <v>400000</v>
      </c>
      <c r="M41" t="str">
        <f>IF(H41&gt;=L41,"YES","NOT COVERED")</f>
        <v>NOT COVERED</v>
      </c>
      <c r="N41" t="str">
        <f>_xlfn.CONCAT(B41,F41,D41,UPPER(LEFT(J41,3)),RIGHT(A41,3))</f>
        <v>JP09LEXRED055</v>
      </c>
    </row>
    <row r="42" spans="1:14" x14ac:dyDescent="0.25">
      <c r="A42" s="1" t="s">
        <v>22</v>
      </c>
      <c r="B42" t="str">
        <f>LEFT(A42,2)</f>
        <v>OD</v>
      </c>
      <c r="C42" t="str">
        <f>VLOOKUP(B42,C$63:D$68,2)</f>
        <v>Odase</v>
      </c>
      <c r="D42" t="str">
        <f>MID(A42,5,3)</f>
        <v>OTY</v>
      </c>
      <c r="E42" t="str">
        <f>VLOOKUP(D42,E$63:F$68,2)</f>
        <v>OTYLE</v>
      </c>
      <c r="F42" t="str">
        <f>MID(A42,3,2)</f>
        <v>15</v>
      </c>
      <c r="G42">
        <f>24-F42</f>
        <v>9</v>
      </c>
      <c r="H42" s="1">
        <v>312000</v>
      </c>
      <c r="I42" s="1">
        <f>H42/G42</f>
        <v>34666.666666666664</v>
      </c>
      <c r="J42" t="s">
        <v>76</v>
      </c>
      <c r="K42" t="s">
        <v>92</v>
      </c>
      <c r="L42">
        <v>500000</v>
      </c>
      <c r="M42" t="str">
        <f>IF(H42&gt;=L42,"YES","NOT COVERED")</f>
        <v>NOT COVERED</v>
      </c>
      <c r="N42" t="str">
        <f>_xlfn.CONCAT(B42,F42,D42,UPPER(LEFT(J42,3)),RIGHT(A42,3))</f>
        <v>OD15OTYRED029</v>
      </c>
    </row>
    <row r="43" spans="1:14" x14ac:dyDescent="0.25">
      <c r="A43" s="1" t="s">
        <v>47</v>
      </c>
      <c r="B43" t="str">
        <f>LEFT(A43,2)</f>
        <v>JP</v>
      </c>
      <c r="C43" t="str">
        <f>VLOOKUP(B43,C$63:D$68,2)</f>
        <v>jeep</v>
      </c>
      <c r="D43" t="str">
        <f>MID(A43,5,3)</f>
        <v>LEX</v>
      </c>
      <c r="E43" t="str">
        <f>VLOOKUP(D43,E$63:F$68,2)</f>
        <v>LEXUS</v>
      </c>
      <c r="F43" t="str">
        <f>MID(A43,3,2)</f>
        <v>10</v>
      </c>
      <c r="G43">
        <f>24-F43</f>
        <v>14</v>
      </c>
      <c r="H43" s="1">
        <v>293031</v>
      </c>
      <c r="I43" s="1">
        <f>H43/G43</f>
        <v>20930.785714285714</v>
      </c>
      <c r="J43" t="s">
        <v>80</v>
      </c>
      <c r="K43" t="s">
        <v>117</v>
      </c>
      <c r="L43">
        <v>400000</v>
      </c>
      <c r="M43" t="str">
        <f>IF(H43&gt;=L43,"YES","NOT COVERED")</f>
        <v>NOT COVERED</v>
      </c>
      <c r="N43" t="str">
        <f>_xlfn.CONCAT(B43,F43,D43,UPPER(LEFT(J43,3)),RIGHT(A43,3))</f>
        <v>JP10LEXPUR054</v>
      </c>
    </row>
    <row r="44" spans="1:14" x14ac:dyDescent="0.25">
      <c r="A44" s="1" t="s">
        <v>37</v>
      </c>
      <c r="B44" t="str">
        <f>LEFT(A44,2)</f>
        <v>FD</v>
      </c>
      <c r="C44" t="str">
        <f>VLOOKUP(B44,C$63:D$68,2)</f>
        <v>ford</v>
      </c>
      <c r="D44" t="str">
        <f>MID(A44,5,3)</f>
        <v>BTC</v>
      </c>
      <c r="E44" t="str">
        <f>VLOOKUP(D44,E$63:F$68,2)</f>
        <v>BUTCHER</v>
      </c>
      <c r="F44" t="str">
        <f>MID(A44,3,2)</f>
        <v>09</v>
      </c>
      <c r="G44">
        <f>24-F44</f>
        <v>15</v>
      </c>
      <c r="H44" s="1">
        <v>267098</v>
      </c>
      <c r="I44" s="1">
        <f>H44/G44</f>
        <v>17806.533333333333</v>
      </c>
      <c r="J44" t="s">
        <v>74</v>
      </c>
      <c r="K44" t="s">
        <v>107</v>
      </c>
      <c r="L44">
        <v>750000</v>
      </c>
      <c r="M44" t="str">
        <f>IF(H44&gt;=L44,"YES","NOT COVERED")</f>
        <v>NOT COVERED</v>
      </c>
      <c r="N44" t="str">
        <f>_xlfn.CONCAT(B44,F44,D44,UPPER(LEFT(J44,3)),RIGHT(A44,3))</f>
        <v>FD09BTCBLA044</v>
      </c>
    </row>
    <row r="45" spans="1:14" x14ac:dyDescent="0.25">
      <c r="A45" s="1" t="s">
        <v>46</v>
      </c>
      <c r="B45" t="str">
        <f>LEFT(A45,2)</f>
        <v>JP</v>
      </c>
      <c r="C45" t="str">
        <f>VLOOKUP(B45,C$63:D$68,2)</f>
        <v>jeep</v>
      </c>
      <c r="D45" t="str">
        <f>MID(A45,5,3)</f>
        <v>LEX</v>
      </c>
      <c r="E45" t="str">
        <f>VLOOKUP(D45,E$63:F$68,2)</f>
        <v>LEXUS</v>
      </c>
      <c r="F45" t="str">
        <f>MID(A45,3,2)</f>
        <v>12</v>
      </c>
      <c r="G45">
        <f>24-F45</f>
        <v>12</v>
      </c>
      <c r="H45" s="1">
        <v>262728</v>
      </c>
      <c r="I45" s="1">
        <f>H45/G45</f>
        <v>21894</v>
      </c>
      <c r="J45" t="s">
        <v>80</v>
      </c>
      <c r="K45" t="s">
        <v>116</v>
      </c>
      <c r="L45">
        <v>400000</v>
      </c>
      <c r="M45" t="str">
        <f>IF(H45&gt;=L45,"YES","NOT COVERED")</f>
        <v>NOT COVERED</v>
      </c>
      <c r="N45" t="str">
        <f>_xlfn.CONCAT(B45,F45,D45,UPPER(LEFT(J45,3)),RIGHT(A45,3))</f>
        <v>JP12LEXPUR053</v>
      </c>
    </row>
    <row r="46" spans="1:14" x14ac:dyDescent="0.25">
      <c r="A46" s="1" t="s">
        <v>45</v>
      </c>
      <c r="B46" t="str">
        <f>LEFT(A46,2)</f>
        <v>JP</v>
      </c>
      <c r="C46" t="str">
        <f>VLOOKUP(B46,C$63:D$68,2)</f>
        <v>jeep</v>
      </c>
      <c r="D46" t="str">
        <f>MID(A46,5,3)</f>
        <v>LEX</v>
      </c>
      <c r="E46" t="str">
        <f>VLOOKUP(D46,E$63:F$68,2)</f>
        <v>LEXUS</v>
      </c>
      <c r="F46" t="str">
        <f>MID(A46,3,2)</f>
        <v>13</v>
      </c>
      <c r="G46">
        <f>24-F46</f>
        <v>11</v>
      </c>
      <c r="H46" s="1">
        <v>232425</v>
      </c>
      <c r="I46" s="1">
        <f>H46/G46</f>
        <v>21129.545454545456</v>
      </c>
      <c r="J46" t="s">
        <v>76</v>
      </c>
      <c r="K46" t="s">
        <v>115</v>
      </c>
      <c r="L46">
        <v>400000</v>
      </c>
      <c r="M46" t="str">
        <f>IF(H46&gt;=L46,"YES","NOT COVERED")</f>
        <v>NOT COVERED</v>
      </c>
      <c r="N46" t="str">
        <f>_xlfn.CONCAT(B46,F46,D46,UPPER(LEFT(J46,3)),RIGHT(A46,3))</f>
        <v>JP13LEXRED052</v>
      </c>
    </row>
    <row r="47" spans="1:14" x14ac:dyDescent="0.25">
      <c r="A47" s="1" t="s">
        <v>20</v>
      </c>
      <c r="B47" t="str">
        <f>LEFT(A47,2)</f>
        <v>OD</v>
      </c>
      <c r="C47" t="str">
        <f>VLOOKUP(B47,C$63:D$68,2)</f>
        <v>Odase</v>
      </c>
      <c r="D47" t="str">
        <f>MID(A47,5,3)</f>
        <v>OTY</v>
      </c>
      <c r="E47" t="str">
        <f>VLOOKUP(D47,E$63:F$68,2)</f>
        <v>OTYLE</v>
      </c>
      <c r="F47" t="str">
        <f>MID(A47,3,2)</f>
        <v>19</v>
      </c>
      <c r="G47">
        <f>24-F47</f>
        <v>5</v>
      </c>
      <c r="H47" s="1">
        <v>231000</v>
      </c>
      <c r="I47" s="1">
        <f>H47/G47</f>
        <v>46200</v>
      </c>
      <c r="J47" t="s">
        <v>75</v>
      </c>
      <c r="K47" t="s">
        <v>90</v>
      </c>
      <c r="L47">
        <v>500000</v>
      </c>
      <c r="M47" t="str">
        <f>IF(H47&gt;=L47,"YES","NOT COVERED")</f>
        <v>NOT COVERED</v>
      </c>
      <c r="N47" t="str">
        <f>_xlfn.CONCAT(B47,F47,D47,UPPER(LEFT(J47,3)),RIGHT(A47,3))</f>
        <v>OD19OTYBLU027</v>
      </c>
    </row>
    <row r="48" spans="1:14" x14ac:dyDescent="0.25">
      <c r="A48" s="1" t="s">
        <v>30</v>
      </c>
      <c r="B48" t="str">
        <f>LEFT(A48,2)</f>
        <v>TY</v>
      </c>
      <c r="C48" t="str">
        <f>VLOOKUP(B48,C$63:D$68,2)</f>
        <v>trinity</v>
      </c>
      <c r="D48" t="str">
        <f>MID(A48,5,3)</f>
        <v>CAM</v>
      </c>
      <c r="E48" t="str">
        <f>VLOOKUP(D48,E$63:F$68,2)</f>
        <v>CAMRY</v>
      </c>
      <c r="F48" t="str">
        <f>MID(A48,3,2)</f>
        <v>16</v>
      </c>
      <c r="G48">
        <f>24-F48</f>
        <v>8</v>
      </c>
      <c r="H48" s="1">
        <v>231000</v>
      </c>
      <c r="I48" s="1">
        <f>H48/G48</f>
        <v>28875</v>
      </c>
      <c r="J48" t="s">
        <v>80</v>
      </c>
      <c r="K48" t="s">
        <v>100</v>
      </c>
      <c r="L48">
        <v>650000</v>
      </c>
      <c r="M48" t="str">
        <f>IF(H48&gt;=L48,"YES","NOT COVERED")</f>
        <v>NOT COVERED</v>
      </c>
      <c r="N48" t="str">
        <f>_xlfn.CONCAT(B48,F48,D48,UPPER(LEFT(J48,3)),RIGHT(A48,3))</f>
        <v>TY16CAMPUR037</v>
      </c>
    </row>
    <row r="49" spans="1:14" x14ac:dyDescent="0.25">
      <c r="A49" s="1" t="s">
        <v>17</v>
      </c>
      <c r="B49" t="str">
        <f>LEFT(A49,2)</f>
        <v>OD</v>
      </c>
      <c r="C49" t="str">
        <f>VLOOKUP(B49,C$63:D$68,2)</f>
        <v>Odase</v>
      </c>
      <c r="D49" t="str">
        <f>MID(A49,5,3)</f>
        <v>OTY</v>
      </c>
      <c r="E49" t="str">
        <f>VLOOKUP(D49,E$63:F$68,2)</f>
        <v>OTYLE</v>
      </c>
      <c r="F49" t="str">
        <f>MID(A49,3,2)</f>
        <v>11</v>
      </c>
      <c r="G49">
        <f>24-F49</f>
        <v>13</v>
      </c>
      <c r="H49" s="1">
        <v>230000</v>
      </c>
      <c r="I49" s="1">
        <f>H49/G49</f>
        <v>17692.307692307691</v>
      </c>
      <c r="J49" t="s">
        <v>77</v>
      </c>
      <c r="K49" t="s">
        <v>87</v>
      </c>
      <c r="L49">
        <v>500000</v>
      </c>
      <c r="M49" t="str">
        <f>IF(H49&gt;=L49,"YES","NOT COVERED")</f>
        <v>NOT COVERED</v>
      </c>
      <c r="N49" t="str">
        <f>_xlfn.CONCAT(B49,F49,D49,UPPER(LEFT(J49,3)),RIGHT(A49,3))</f>
        <v>OD11OTYGRE024</v>
      </c>
    </row>
    <row r="50" spans="1:14" x14ac:dyDescent="0.25">
      <c r="A50" s="1" t="s">
        <v>23</v>
      </c>
      <c r="B50" t="str">
        <f>LEFT(A50,2)</f>
        <v>OD</v>
      </c>
      <c r="C50" t="str">
        <f>VLOOKUP(B50,C$63:D$68,2)</f>
        <v>Odase</v>
      </c>
      <c r="D50" t="str">
        <f>MID(A50,5,3)</f>
        <v>OTY</v>
      </c>
      <c r="E50" t="str">
        <f>VLOOKUP(D50,E$63:F$68,2)</f>
        <v>OTYLE</v>
      </c>
      <c r="F50" t="str">
        <f>MID(A50,3,2)</f>
        <v>15</v>
      </c>
      <c r="G50">
        <f>24-F50</f>
        <v>9</v>
      </c>
      <c r="H50" s="1">
        <v>220000</v>
      </c>
      <c r="I50" s="1">
        <f>H50/G50</f>
        <v>24444.444444444445</v>
      </c>
      <c r="J50" t="s">
        <v>75</v>
      </c>
      <c r="K50" t="s">
        <v>93</v>
      </c>
      <c r="L50">
        <v>500000</v>
      </c>
      <c r="M50" t="str">
        <f>IF(H50&gt;=L50,"YES","NOT COVERED")</f>
        <v>NOT COVERED</v>
      </c>
      <c r="N50" t="str">
        <f>_xlfn.CONCAT(B50,F50,D50,UPPER(LEFT(J50,3)),RIGHT(A50,3))</f>
        <v>OD15OTYBLU030</v>
      </c>
    </row>
    <row r="51" spans="1:14" x14ac:dyDescent="0.25">
      <c r="A51" s="1" t="s">
        <v>71</v>
      </c>
      <c r="B51" t="str">
        <f>LEFT(A51,2)</f>
        <v>PG</v>
      </c>
      <c r="C51" t="str">
        <f>VLOOKUP(B51,C$63:D$68,2)</f>
        <v>praga</v>
      </c>
      <c r="D51" t="str">
        <f>MID(A51,5,3)</f>
        <v>LAN</v>
      </c>
      <c r="E51" t="str">
        <f>VLOOKUP(D51,E$63:F$68,2)</f>
        <v>LANDCRUISER</v>
      </c>
      <c r="F51" t="str">
        <f>MID(A51,3,2)</f>
        <v>17</v>
      </c>
      <c r="G51">
        <f>24-F51</f>
        <v>7</v>
      </c>
      <c r="H51" s="1">
        <v>212228</v>
      </c>
      <c r="I51" s="1">
        <f>H51/G51</f>
        <v>30318.285714285714</v>
      </c>
      <c r="J51" t="s">
        <v>76</v>
      </c>
      <c r="K51" t="s">
        <v>141</v>
      </c>
      <c r="L51">
        <v>700000</v>
      </c>
      <c r="M51" t="str">
        <f>IF(H51&gt;=L51,"YES","NOT COVERED")</f>
        <v>NOT COVERED</v>
      </c>
      <c r="N51" t="str">
        <f>_xlfn.CONCAT(B51,F51,D51,UPPER(LEFT(J51,3)),RIGHT(A51,3))</f>
        <v>PG17LANRED078</v>
      </c>
    </row>
    <row r="52" spans="1:14" x14ac:dyDescent="0.25">
      <c r="A52" s="1" t="s">
        <v>44</v>
      </c>
      <c r="B52" t="str">
        <f>LEFT(A52,2)</f>
        <v>JP</v>
      </c>
      <c r="C52" t="str">
        <f>VLOOKUP(B52,C$63:D$68,2)</f>
        <v>jeep</v>
      </c>
      <c r="D52" t="str">
        <f>MID(A52,5,3)</f>
        <v>LEX</v>
      </c>
      <c r="E52" t="str">
        <f>VLOOKUP(D52,E$63:F$68,2)</f>
        <v>LEXUS</v>
      </c>
      <c r="F52" t="str">
        <f>MID(A52,3,2)</f>
        <v>14</v>
      </c>
      <c r="G52">
        <f>24-F52</f>
        <v>10</v>
      </c>
      <c r="H52" s="1">
        <v>202122</v>
      </c>
      <c r="I52" s="1">
        <f>H52/G52</f>
        <v>20212.2</v>
      </c>
      <c r="J52" t="s">
        <v>77</v>
      </c>
      <c r="K52" t="s">
        <v>114</v>
      </c>
      <c r="L52">
        <v>400000</v>
      </c>
      <c r="M52" t="str">
        <f>IF(H52&gt;=L52,"YES","NOT COVERED")</f>
        <v>NOT COVERED</v>
      </c>
      <c r="N52" t="str">
        <f>_xlfn.CONCAT(B52,F52,D52,UPPER(LEFT(J52,3)),RIGHT(A52,3))</f>
        <v>JP14LEXGRE051</v>
      </c>
    </row>
    <row r="53" spans="1:14" x14ac:dyDescent="0.25">
      <c r="A53" s="1" t="s">
        <v>43</v>
      </c>
      <c r="B53" t="str">
        <f>LEFT(A53,2)</f>
        <v>FD</v>
      </c>
      <c r="C53" t="str">
        <f>VLOOKUP(B53,C$63:D$68,2)</f>
        <v>ford</v>
      </c>
      <c r="D53" t="str">
        <f>MID(A53,5,3)</f>
        <v>BTC</v>
      </c>
      <c r="E53" t="str">
        <f>VLOOKUP(D53,E$63:F$68,2)</f>
        <v>BUTCHER</v>
      </c>
      <c r="F53" t="str">
        <f>MID(A53,3,2)</f>
        <v>20</v>
      </c>
      <c r="G53">
        <f>24-F53</f>
        <v>4</v>
      </c>
      <c r="H53" s="1">
        <v>171819</v>
      </c>
      <c r="I53" s="1">
        <f>H53/G53</f>
        <v>42954.75</v>
      </c>
      <c r="J53" t="s">
        <v>77</v>
      </c>
      <c r="K53" t="s">
        <v>113</v>
      </c>
      <c r="L53">
        <v>750000</v>
      </c>
      <c r="M53" t="str">
        <f>IF(H53&gt;=L53,"YES","NOT COVERED")</f>
        <v>NOT COVERED</v>
      </c>
      <c r="N53" t="str">
        <f>_xlfn.CONCAT(B53,F53,D53,UPPER(LEFT(J53,3)),RIGHT(A53,3))</f>
        <v>FD20BTCGRE050</v>
      </c>
    </row>
    <row r="54" spans="1:14" x14ac:dyDescent="0.25">
      <c r="A54" s="1" t="s">
        <v>42</v>
      </c>
      <c r="B54" t="str">
        <f>LEFT(A54,2)</f>
        <v>FD</v>
      </c>
      <c r="C54" t="str">
        <f>VLOOKUP(B54,C$63:D$68,2)</f>
        <v>ford</v>
      </c>
      <c r="D54" t="str">
        <f>MID(A54,5,3)</f>
        <v>BTC</v>
      </c>
      <c r="E54" t="str">
        <f>VLOOKUP(D54,E$63:F$68,2)</f>
        <v>BUTCHER</v>
      </c>
      <c r="F54" t="str">
        <f>MID(A54,3,2)</f>
        <v>19</v>
      </c>
      <c r="G54">
        <f>24-F54</f>
        <v>5</v>
      </c>
      <c r="H54" s="1">
        <v>141526</v>
      </c>
      <c r="I54" s="1">
        <f>H54/G54</f>
        <v>28305.200000000001</v>
      </c>
      <c r="J54" t="s">
        <v>76</v>
      </c>
      <c r="K54" t="s">
        <v>112</v>
      </c>
      <c r="L54">
        <v>750000</v>
      </c>
      <c r="M54" t="str">
        <f>IF(H54&gt;=L54,"YES","NOT COVERED")</f>
        <v>NOT COVERED</v>
      </c>
      <c r="N54" t="str">
        <f>_xlfn.CONCAT(B54,F54,D54,UPPER(LEFT(J54,3)),RIGHT(A54,3))</f>
        <v>FD19BTCRED049</v>
      </c>
    </row>
    <row r="55" spans="1:14" x14ac:dyDescent="0.25">
      <c r="A55" s="1" t="s">
        <v>15</v>
      </c>
      <c r="B55" t="str">
        <f>LEFT(A55,2)</f>
        <v>OD</v>
      </c>
      <c r="C55" t="str">
        <f>VLOOKUP(B55,C$63:D$68,2)</f>
        <v>Odase</v>
      </c>
      <c r="D55" t="str">
        <f>MID(A55,5,3)</f>
        <v>OTY</v>
      </c>
      <c r="E55" t="str">
        <f>VLOOKUP(D55,E$63:F$68,2)</f>
        <v>OTYLE</v>
      </c>
      <c r="F55" t="str">
        <f>MID(A55,3,2)</f>
        <v>13</v>
      </c>
      <c r="G55">
        <f>24-F55</f>
        <v>11</v>
      </c>
      <c r="H55" s="1">
        <v>132000</v>
      </c>
      <c r="I55" s="1">
        <f>H55/G55</f>
        <v>12000</v>
      </c>
      <c r="J55" t="s">
        <v>75</v>
      </c>
      <c r="K55" t="s">
        <v>85</v>
      </c>
      <c r="L55">
        <v>500000</v>
      </c>
      <c r="M55" t="str">
        <f>IF(H55&gt;=L55,"YES","NOT COVERED")</f>
        <v>NOT COVERED</v>
      </c>
      <c r="N55" t="str">
        <f>_xlfn.CONCAT(B55,F55,D55,UPPER(LEFT(J55,3)),RIGHT(A55,3))</f>
        <v>OD13OTYBLU022</v>
      </c>
    </row>
    <row r="56" spans="1:14" x14ac:dyDescent="0.25">
      <c r="A56" s="1" t="s">
        <v>14</v>
      </c>
      <c r="B56" t="str">
        <f>LEFT(A56,2)</f>
        <v>OD</v>
      </c>
      <c r="C56" t="str">
        <f>VLOOKUP(B56,C$63:D$68,2)</f>
        <v>Odase</v>
      </c>
      <c r="D56" t="str">
        <f>MID(A56,5,3)</f>
        <v>OTY</v>
      </c>
      <c r="E56" t="str">
        <f>VLOOKUP(D56,E$63:F$68,2)</f>
        <v>OTYLE</v>
      </c>
      <c r="F56" t="str">
        <f>MID(A56,3,2)</f>
        <v>14</v>
      </c>
      <c r="G56">
        <f>24-F56</f>
        <v>10</v>
      </c>
      <c r="H56" s="1">
        <v>124000</v>
      </c>
      <c r="I56" s="1">
        <f>H56/G56</f>
        <v>12400</v>
      </c>
      <c r="J56" t="s">
        <v>74</v>
      </c>
      <c r="K56" t="s">
        <v>84</v>
      </c>
      <c r="L56">
        <v>500000</v>
      </c>
      <c r="M56" t="str">
        <f>IF(H56&gt;=L56,"YES","NOT COVERED")</f>
        <v>NOT COVERED</v>
      </c>
      <c r="N56" t="str">
        <f>_xlfn.CONCAT(B56,F56,D56,UPPER(LEFT(J56,3)),RIGHT(A56,3))</f>
        <v>OD14OTYBLA021</v>
      </c>
    </row>
    <row r="57" spans="1:14" x14ac:dyDescent="0.25">
      <c r="A57" s="1" t="s">
        <v>39</v>
      </c>
      <c r="B57" t="str">
        <f>LEFT(A57,2)</f>
        <v>FD</v>
      </c>
      <c r="C57" t="str">
        <f>VLOOKUP(B57,C$63:D$68,2)</f>
        <v>ford</v>
      </c>
      <c r="D57" t="str">
        <f>MID(A57,5,3)</f>
        <v>BTC</v>
      </c>
      <c r="E57" t="str">
        <f>VLOOKUP(D57,E$63:F$68,2)</f>
        <v>BUTCHER</v>
      </c>
      <c r="F57" t="str">
        <f>MID(A57,3,2)</f>
        <v>07</v>
      </c>
      <c r="G57">
        <f>24-F57</f>
        <v>17</v>
      </c>
      <c r="H57" s="1">
        <v>123456</v>
      </c>
      <c r="I57" s="1">
        <f>H57/G57</f>
        <v>7262.1176470588234</v>
      </c>
      <c r="J57" t="s">
        <v>75</v>
      </c>
      <c r="K57" t="s">
        <v>109</v>
      </c>
      <c r="L57">
        <v>750000</v>
      </c>
      <c r="M57" t="str">
        <f>IF(H57&gt;=L57,"YES","NOT COVERED")</f>
        <v>NOT COVERED</v>
      </c>
      <c r="N57" t="str">
        <f>_xlfn.CONCAT(B57,F57,D57,UPPER(LEFT(J57,3)),RIGHT(A57,3))</f>
        <v>FD07BTCBLU046</v>
      </c>
    </row>
    <row r="58" spans="1:14" x14ac:dyDescent="0.25">
      <c r="A58" s="1" t="s">
        <v>41</v>
      </c>
      <c r="B58" t="str">
        <f>LEFT(A58,2)</f>
        <v>FD</v>
      </c>
      <c r="C58" t="str">
        <f>VLOOKUP(B58,C$63:D$68,2)</f>
        <v>ford</v>
      </c>
      <c r="D58" t="str">
        <f>MID(A58,5,3)</f>
        <v>BTC</v>
      </c>
      <c r="E58" t="str">
        <f>VLOOKUP(D58,E$63:F$68,2)</f>
        <v>BUTCHER</v>
      </c>
      <c r="F58" t="str">
        <f>MID(A58,3,2)</f>
        <v>17</v>
      </c>
      <c r="G58">
        <f>24-F58</f>
        <v>7</v>
      </c>
      <c r="H58" s="1">
        <v>111213</v>
      </c>
      <c r="I58" s="1">
        <f>H58/G58</f>
        <v>15887.571428571429</v>
      </c>
      <c r="J58" t="s">
        <v>76</v>
      </c>
      <c r="K58" t="s">
        <v>111</v>
      </c>
      <c r="L58">
        <v>750000</v>
      </c>
      <c r="M58" t="str">
        <f>IF(H58&gt;=L58,"YES","NOT COVERED")</f>
        <v>NOT COVERED</v>
      </c>
      <c r="N58" t="str">
        <f>_xlfn.CONCAT(B58,F58,D58,UPPER(LEFT(J58,3)),RIGHT(A58,3))</f>
        <v>FD17BTCRED048</v>
      </c>
    </row>
    <row r="59" spans="1:14" x14ac:dyDescent="0.25">
      <c r="A59" s="1" t="s">
        <v>21</v>
      </c>
      <c r="B59" t="str">
        <f>LEFT(A59,2)</f>
        <v>OD</v>
      </c>
      <c r="C59" t="str">
        <f>VLOOKUP(B59,C$63:D$68,2)</f>
        <v>Odase</v>
      </c>
      <c r="D59" t="str">
        <f>MID(A59,5,3)</f>
        <v>OTY</v>
      </c>
      <c r="E59" t="str">
        <f>VLOOKUP(D59,E$63:F$68,2)</f>
        <v>OTYLE</v>
      </c>
      <c r="F59" t="str">
        <f>MID(A59,3,2)</f>
        <v>20</v>
      </c>
      <c r="G59">
        <f>24-F59</f>
        <v>4</v>
      </c>
      <c r="H59" s="1">
        <v>100001</v>
      </c>
      <c r="I59" s="1">
        <f>H59/G59</f>
        <v>25000.25</v>
      </c>
      <c r="J59" t="s">
        <v>79</v>
      </c>
      <c r="K59" t="s">
        <v>91</v>
      </c>
      <c r="L59">
        <v>500000</v>
      </c>
      <c r="M59" t="str">
        <f>IF(H59&gt;=L59,"YES","NOT COVERED")</f>
        <v>NOT COVERED</v>
      </c>
      <c r="N59" t="str">
        <f>_xlfn.CONCAT(B59,F59,D59,UPPER(LEFT(J59,3)),RIGHT(A59,3))</f>
        <v>OD20OTYWHI028</v>
      </c>
    </row>
    <row r="60" spans="1:14" x14ac:dyDescent="0.25">
      <c r="A60" s="1" t="s">
        <v>18</v>
      </c>
      <c r="B60" t="str">
        <f>LEFT(A60,2)</f>
        <v>OD</v>
      </c>
      <c r="C60" t="str">
        <f>VLOOKUP(B60,C$63:D$68,2)</f>
        <v>Odase</v>
      </c>
      <c r="D60" t="str">
        <f>MID(A60,5,3)</f>
        <v>OTY</v>
      </c>
      <c r="E60" t="str">
        <f>VLOOKUP(D60,E$63:F$68,2)</f>
        <v>OTYLE</v>
      </c>
      <c r="F60" t="str">
        <f>MID(A60,3,2)</f>
        <v>16</v>
      </c>
      <c r="G60">
        <f>24-F60</f>
        <v>8</v>
      </c>
      <c r="H60" s="1">
        <v>97000</v>
      </c>
      <c r="I60" s="1">
        <f>H60/G60</f>
        <v>12125</v>
      </c>
      <c r="J60" t="s">
        <v>76</v>
      </c>
      <c r="K60" t="s">
        <v>88</v>
      </c>
      <c r="L60">
        <v>500000</v>
      </c>
      <c r="M60" t="str">
        <f>IF(H60&gt;=L60,"YES","NOT COVERED")</f>
        <v>NOT COVERED</v>
      </c>
      <c r="N60" t="str">
        <f>_xlfn.CONCAT(B60,F60,D60,UPPER(LEFT(J60,3)),RIGHT(A60,3))</f>
        <v>OD16OTYRED025</v>
      </c>
    </row>
    <row r="61" spans="1:14" x14ac:dyDescent="0.25">
      <c r="A61" s="1" t="s">
        <v>16</v>
      </c>
      <c r="B61" t="str">
        <f>LEFT(A61,2)</f>
        <v>OD</v>
      </c>
      <c r="C61" t="str">
        <f>VLOOKUP(B61,C$63:D$68,2)</f>
        <v>Odase</v>
      </c>
      <c r="D61" t="str">
        <f>MID(A61,5,3)</f>
        <v>OTY</v>
      </c>
      <c r="E61" t="str">
        <f>VLOOKUP(D61,E$63:F$68,2)</f>
        <v>OTYLE</v>
      </c>
      <c r="F61" t="str">
        <f>MID(A61,3,2)</f>
        <v>12</v>
      </c>
      <c r="G61">
        <f>24-F61</f>
        <v>12</v>
      </c>
      <c r="H61" s="1">
        <v>80000</v>
      </c>
      <c r="I61" s="1">
        <f>H61/G61</f>
        <v>6666.666666666667</v>
      </c>
      <c r="J61" t="s">
        <v>76</v>
      </c>
      <c r="K61" t="s">
        <v>86</v>
      </c>
      <c r="L61">
        <v>500000</v>
      </c>
      <c r="M61" t="str">
        <f>IF(H61&gt;=L61,"YES","NOT COVERED")</f>
        <v>NOT COVERED</v>
      </c>
      <c r="N61" t="str">
        <f>_xlfn.CONCAT(B61,F61,D61,UPPER(LEFT(J61,3)),RIGHT(A61,3))</f>
        <v>OD12OTYRED023</v>
      </c>
    </row>
    <row r="63" spans="1:14" x14ac:dyDescent="0.25">
      <c r="C63" t="s">
        <v>148</v>
      </c>
      <c r="D63" t="s">
        <v>154</v>
      </c>
      <c r="E63" t="s">
        <v>160</v>
      </c>
      <c r="F63" t="s">
        <v>165</v>
      </c>
    </row>
    <row r="64" spans="1:14" x14ac:dyDescent="0.25">
      <c r="C64" t="s">
        <v>145</v>
      </c>
      <c r="D64" t="s">
        <v>151</v>
      </c>
      <c r="E64" t="s">
        <v>161</v>
      </c>
      <c r="F64" t="s">
        <v>166</v>
      </c>
    </row>
    <row r="65" spans="3:6" x14ac:dyDescent="0.25">
      <c r="C65" t="s">
        <v>147</v>
      </c>
      <c r="D65" t="s">
        <v>153</v>
      </c>
      <c r="E65" t="s">
        <v>157</v>
      </c>
      <c r="F65" t="s">
        <v>162</v>
      </c>
    </row>
    <row r="66" spans="3:6" x14ac:dyDescent="0.25">
      <c r="C66" t="s">
        <v>144</v>
      </c>
      <c r="D66" t="s">
        <v>150</v>
      </c>
      <c r="E66" t="s">
        <v>158</v>
      </c>
      <c r="F66" t="s">
        <v>163</v>
      </c>
    </row>
    <row r="67" spans="3:6" x14ac:dyDescent="0.25">
      <c r="C67" t="s">
        <v>146</v>
      </c>
      <c r="D67" t="s">
        <v>152</v>
      </c>
      <c r="E67" t="s">
        <v>159</v>
      </c>
      <c r="F67" t="s">
        <v>164</v>
      </c>
    </row>
    <row r="68" spans="3:6" x14ac:dyDescent="0.25">
      <c r="C68" t="s">
        <v>149</v>
      </c>
      <c r="D68" t="s">
        <v>155</v>
      </c>
      <c r="E68" t="s">
        <v>156</v>
      </c>
      <c r="F68" t="s">
        <v>167</v>
      </c>
    </row>
  </sheetData>
  <sortState ref="A2:N61">
    <sortCondition descending="1" ref="H2:H61"/>
  </sortState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SATISFY</dc:creator>
  <cp:lastModifiedBy>SATISFY</cp:lastModifiedBy>
  <dcterms:created xsi:type="dcterms:W3CDTF">2024-06-11T23:30:38Z</dcterms:created>
  <dcterms:modified xsi:type="dcterms:W3CDTF">2024-06-12T23:21:19Z</dcterms:modified>
</cp:coreProperties>
</file>