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IFRS17_Disc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E50" i="1"/>
  <c r="K46" i="1"/>
  <c r="K50" i="1" s="1"/>
  <c r="J46" i="1"/>
  <c r="J50" i="1" s="1"/>
  <c r="I46" i="1"/>
  <c r="I50" i="1" s="1"/>
  <c r="H46" i="1"/>
  <c r="H50" i="1" s="1"/>
  <c r="G46" i="1"/>
  <c r="G50" i="1" s="1"/>
  <c r="F46" i="1"/>
  <c r="E46" i="1"/>
  <c r="D46" i="1"/>
  <c r="C45" i="1"/>
  <c r="C44" i="1"/>
  <c r="K41" i="1"/>
  <c r="J41" i="1"/>
  <c r="I41" i="1"/>
  <c r="H41" i="1"/>
  <c r="G41" i="1"/>
  <c r="F41" i="1"/>
  <c r="E41" i="1"/>
  <c r="D41" i="1"/>
  <c r="D50" i="1" s="1"/>
  <c r="C38" i="1"/>
  <c r="C35" i="1"/>
  <c r="I32" i="1"/>
  <c r="H32" i="1"/>
  <c r="F32" i="1"/>
  <c r="E32" i="1"/>
  <c r="D32" i="1"/>
  <c r="C31" i="1"/>
  <c r="C30" i="1"/>
  <c r="C29" i="1"/>
  <c r="G26" i="1"/>
  <c r="F26" i="1"/>
  <c r="D26" i="1"/>
  <c r="C25" i="1"/>
  <c r="C24" i="1"/>
  <c r="K21" i="1"/>
  <c r="J21" i="1"/>
  <c r="I21" i="1"/>
  <c r="H21" i="1"/>
  <c r="G21" i="1"/>
  <c r="F21" i="1"/>
  <c r="E21" i="1"/>
  <c r="D21" i="1"/>
  <c r="C20" i="1"/>
  <c r="C19" i="1"/>
  <c r="C18" i="1"/>
  <c r="C17" i="1"/>
  <c r="I10" i="1"/>
  <c r="H10" i="1"/>
  <c r="G10" i="1"/>
  <c r="F10" i="1"/>
  <c r="E10" i="1"/>
  <c r="D10" i="1"/>
  <c r="C8" i="1"/>
  <c r="H49" i="1" l="1"/>
  <c r="I49" i="1"/>
  <c r="J49" i="1"/>
  <c r="K49" i="1"/>
</calcChain>
</file>

<file path=xl/sharedStrings.xml><?xml version="1.0" encoding="utf-8"?>
<sst xmlns="http://schemas.openxmlformats.org/spreadsheetml/2006/main" count="70" uniqueCount="61">
  <si>
    <t>4aii1</t>
  </si>
  <si>
    <t>Disclosure of reconciliation of changes in reinsurance contracts by remaining coverage and incurred claims [IFRS 17:100]</t>
  </si>
  <si>
    <t>Required for 17.100</t>
  </si>
  <si>
    <t xml:space="preserve">Separate recons required for PAA, BBA </t>
  </si>
  <si>
    <t>Needs to be done seperately for Insurance (refer to 4ai3.)</t>
  </si>
  <si>
    <t>Insurance contracts in Segment 1: Life Risk</t>
  </si>
  <si>
    <t>Asset for Remaining Coverage</t>
  </si>
  <si>
    <t>Amounts recoverable on incurred claims</t>
  </si>
  <si>
    <t>in millions of Rands</t>
  </si>
  <si>
    <t>Excluding loss recovery component</t>
  </si>
  <si>
    <t>Loss  component recovery</t>
  </si>
  <si>
    <t>Recoveries</t>
  </si>
  <si>
    <t>Estimates of the present value of future cashflows</t>
  </si>
  <si>
    <t>Risk Adjustment</t>
  </si>
  <si>
    <t>CSM</t>
  </si>
  <si>
    <t>Account Code</t>
  </si>
  <si>
    <t>17:99(b)</t>
  </si>
  <si>
    <t>Opening assets</t>
  </si>
  <si>
    <t>Opening liabilities</t>
  </si>
  <si>
    <t>Net opening balance</t>
  </si>
  <si>
    <t>17:104(b)</t>
  </si>
  <si>
    <t>Changes that relate to current services</t>
  </si>
  <si>
    <t>17:103(a)</t>
  </si>
  <si>
    <t>Allocation of Reinsurance premiums</t>
  </si>
  <si>
    <t>17:104(b)(iii)</t>
  </si>
  <si>
    <t>Premium Experience Variances</t>
  </si>
  <si>
    <t>17:104(b)(i)</t>
  </si>
  <si>
    <t>Net cost or gain recognised in Profit/Loss</t>
  </si>
  <si>
    <t>17:104(b)(ii)</t>
  </si>
  <si>
    <t>Changes in Risk Adjustment</t>
  </si>
  <si>
    <t>Expected recovery on insurance service expenses incurred in the period</t>
  </si>
  <si>
    <t>Net income / (expense) from reinsurance contracts held</t>
  </si>
  <si>
    <t>Loss Component</t>
  </si>
  <si>
    <t>Loss component recovery relating to onerous contracts at initial recognition</t>
  </si>
  <si>
    <t>Reversal of Loss component Recovery</t>
  </si>
  <si>
    <t>Total Loss component</t>
  </si>
  <si>
    <t>17:104(a)</t>
  </si>
  <si>
    <t>Changes that relate to future services</t>
  </si>
  <si>
    <t>17:104(a)(iii)</t>
  </si>
  <si>
    <t>Contracts initially recognised in the year*</t>
  </si>
  <si>
    <t>17:104(a)(i)</t>
  </si>
  <si>
    <t>Changes in estimates that adjust the contractual service margin</t>
  </si>
  <si>
    <t>Amounts recoverable from reinsurers - claims and other expenses incurred</t>
  </si>
  <si>
    <t>Total changes that relate to future service</t>
  </si>
  <si>
    <t>17:103(c)</t>
  </si>
  <si>
    <t>Changes that relate to past services</t>
  </si>
  <si>
    <t>Changes in amounts recoverable arising from changes in liabilities for incurred claims</t>
  </si>
  <si>
    <t>Reinsurance fince expense</t>
  </si>
  <si>
    <t>Interest accreted</t>
  </si>
  <si>
    <t>17:105(c)</t>
  </si>
  <si>
    <t>Effect of changes in interest rates and other fincial assumptions</t>
  </si>
  <si>
    <t>Effect of movements in exchange rates</t>
  </si>
  <si>
    <t>Total changes in the statement of profit or loss and OCI</t>
  </si>
  <si>
    <t>Cash flows</t>
  </si>
  <si>
    <t>17.108</t>
  </si>
  <si>
    <t>Premiums received</t>
  </si>
  <si>
    <t>Amounts received</t>
  </si>
  <si>
    <t>Total cash flows</t>
  </si>
  <si>
    <t>Closing assets</t>
  </si>
  <si>
    <t>Closing liabilities</t>
  </si>
  <si>
    <t>Net 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</si>
</sst>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0" fontId="1" fillId="0" borderId="0" xfId="1"/>
    <xf numFmtId="164" fontId="3" fillId="2" borderId="1" xfId="1" applyNumberFormat="1" applyFont="1" applyFill="1" applyBorder="1"/>
    <xf numFmtId="164" fontId="2" fillId="2" borderId="2" xfId="1" applyNumberFormat="1" applyFont="1" applyFill="1" applyBorder="1"/>
    <xf numFmtId="164" fontId="2" fillId="2" borderId="3" xfId="1" applyNumberFormat="1" applyFont="1" applyFill="1" applyBorder="1"/>
    <xf numFmtId="164" fontId="3" fillId="0" borderId="0" xfId="1" applyNumberFormat="1" applyFont="1"/>
    <xf numFmtId="164" fontId="4" fillId="3" borderId="0" xfId="1" applyNumberFormat="1" applyFont="1" applyFill="1"/>
    <xf numFmtId="0" fontId="4" fillId="3" borderId="1" xfId="1" applyFont="1" applyFill="1" applyBorder="1" applyAlignment="1">
      <alignment horizontal="center"/>
    </xf>
    <xf numFmtId="164" fontId="3" fillId="3" borderId="1" xfId="1" applyNumberFormat="1" applyFont="1" applyFill="1" applyBorder="1"/>
    <xf numFmtId="164" fontId="3" fillId="3" borderId="0" xfId="1" applyNumberFormat="1" applyFont="1" applyFill="1"/>
    <xf numFmtId="164" fontId="4" fillId="3" borderId="4" xfId="1" applyNumberFormat="1" applyFont="1" applyFill="1" applyBorder="1" applyAlignment="1">
      <alignment horizontal="center"/>
    </xf>
    <xf numFmtId="164" fontId="4" fillId="3" borderId="2" xfId="1" applyNumberFormat="1" applyFont="1" applyFill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164" fontId="4" fillId="3" borderId="1" xfId="1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164" fontId="3" fillId="4" borderId="0" xfId="1" applyNumberFormat="1" applyFont="1" applyFill="1"/>
    <xf numFmtId="0" fontId="3" fillId="4" borderId="1" xfId="1" applyFont="1" applyFill="1" applyBorder="1"/>
    <xf numFmtId="0" fontId="3" fillId="4" borderId="0" xfId="1" applyFont="1" applyFill="1"/>
    <xf numFmtId="164" fontId="3" fillId="0" borderId="1" xfId="1" applyNumberFormat="1" applyFont="1" applyBorder="1"/>
    <xf numFmtId="164" fontId="4" fillId="5" borderId="0" xfId="1" applyNumberFormat="1" applyFont="1" applyFill="1"/>
    <xf numFmtId="0" fontId="4" fillId="4" borderId="0" xfId="1" applyFont="1" applyFill="1"/>
    <xf numFmtId="164" fontId="3" fillId="5" borderId="1" xfId="1" applyNumberFormat="1" applyFont="1" applyFill="1" applyBorder="1"/>
    <xf numFmtId="0" fontId="4" fillId="4" borderId="1" xfId="1" applyFont="1" applyFill="1" applyBorder="1"/>
    <xf numFmtId="164" fontId="3" fillId="6" borderId="1" xfId="1" applyNumberFormat="1" applyFont="1" applyFill="1" applyBorder="1"/>
    <xf numFmtId="164" fontId="4" fillId="6" borderId="1" xfId="1" applyNumberFormat="1" applyFont="1" applyFill="1" applyBorder="1"/>
    <xf numFmtId="0" fontId="3" fillId="4" borderId="3" xfId="1" applyFont="1" applyFill="1" applyBorder="1"/>
    <xf numFmtId="164" fontId="3" fillId="6" borderId="3" xfId="1" applyNumberFormat="1" applyFont="1" applyFill="1" applyBorder="1"/>
    <xf numFmtId="0" fontId="4" fillId="4" borderId="3" xfId="1" applyFont="1" applyFill="1" applyBorder="1"/>
    <xf numFmtId="164" fontId="3" fillId="7" borderId="1" xfId="1" applyNumberFormat="1" applyFont="1" applyFill="1" applyBorder="1"/>
    <xf numFmtId="164" fontId="3" fillId="8" borderId="1" xfId="1" applyNumberFormat="1" applyFont="1" applyFill="1" applyBorder="1"/>
    <xf numFmtId="164" fontId="4" fillId="0" borderId="0" xfId="1" applyNumberFormat="1" applyFont="1"/>
    <xf numFmtId="164" fontId="3" fillId="9" borderId="1" xfId="1" applyNumberFormat="1" applyFont="1" applyFill="1" applyBorder="1"/>
    <xf numFmtId="164" fontId="3" fillId="10" borderId="1" xfId="1" applyNumberFormat="1" applyFont="1" applyFill="1" applyBorder="1"/>
    <xf numFmtId="164" fontId="4" fillId="11" borderId="0" xfId="1" applyNumberFormat="1" applyFont="1" applyFill="1"/>
    <xf numFmtId="164" fontId="3" fillId="11" borderId="1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0"/>
  <sheetViews>
    <sheetView showGridLines="0" tabSelected="1" topLeftCell="B1" zoomScale="63" zoomScaleNormal="63" zoomScaleSheetLayoutView="40" workbookViewId="0">
      <selection activeCell="D7" sqref="D7:G7"/>
    </sheetView>
  </sheetViews>
  <sheetFormatPr defaultColWidth="12.54296875" defaultRowHeight="14.5" x14ac:dyDescent="0.35"/>
  <cols>
    <col min="1" max="1" width="16.08984375" style="3" customWidth="1"/>
    <col min="2" max="2" width="84" style="3" customWidth="1"/>
    <col min="3" max="3" width="18.90625" style="3" customWidth="1"/>
    <col min="4" max="4" width="64.81640625" style="3" customWidth="1"/>
    <col min="5" max="5" width="22.08984375" style="3" customWidth="1"/>
    <col min="6" max="6" width="23.36328125" style="3" customWidth="1"/>
    <col min="7" max="7" width="34.26953125" style="3" customWidth="1"/>
    <col min="8" max="8" width="55.36328125" style="3" customWidth="1"/>
    <col min="9" max="9" width="17.1796875" style="3" customWidth="1"/>
    <col min="10" max="11" width="4.08984375" style="3" customWidth="1"/>
    <col min="12" max="16384" width="12.54296875" style="3"/>
  </cols>
  <sheetData>
    <row r="1" spans="1:11" ht="17.649999999999999" customHeight="1" x14ac:dyDescent="0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1"/>
      <c r="J1" s="1"/>
      <c r="K1" s="1"/>
    </row>
    <row r="2" spans="1:11" ht="17.649999999999999" customHeight="1" x14ac:dyDescent="0.5">
      <c r="A2" s="4"/>
      <c r="B2" s="2" t="s">
        <v>2</v>
      </c>
      <c r="C2" s="2"/>
      <c r="D2" s="2"/>
      <c r="E2" s="2"/>
      <c r="F2" s="2"/>
      <c r="G2" s="2"/>
      <c r="H2" s="2"/>
      <c r="I2" s="5"/>
      <c r="J2" s="5"/>
      <c r="K2" s="6"/>
    </row>
    <row r="3" spans="1:11" ht="17.649999999999999" customHeight="1" x14ac:dyDescent="0.5">
      <c r="A3" s="4"/>
      <c r="B3" s="2" t="s">
        <v>3</v>
      </c>
      <c r="C3" s="2"/>
      <c r="D3" s="2"/>
      <c r="E3" s="2"/>
      <c r="F3" s="2"/>
      <c r="G3" s="2"/>
      <c r="H3" s="2"/>
      <c r="I3" s="1"/>
      <c r="J3" s="1"/>
      <c r="K3" s="1"/>
    </row>
    <row r="4" spans="1:11" ht="17.649999999999999" customHeight="1" x14ac:dyDescent="0.5">
      <c r="A4" s="4"/>
      <c r="B4" s="2" t="s">
        <v>4</v>
      </c>
      <c r="C4" s="2"/>
      <c r="D4" s="2"/>
      <c r="E4" s="2"/>
      <c r="F4" s="2"/>
      <c r="G4" s="2"/>
      <c r="H4" s="2"/>
      <c r="I4" s="1"/>
      <c r="J4" s="1"/>
      <c r="K4" s="1"/>
    </row>
    <row r="5" spans="1:11" ht="21" customHeight="1" x14ac:dyDescent="0.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21" customHeight="1" x14ac:dyDescent="0.5">
      <c r="A6" s="7"/>
      <c r="B6" s="8" t="s">
        <v>5</v>
      </c>
      <c r="C6" s="8"/>
      <c r="D6" s="9">
        <v>2024</v>
      </c>
      <c r="E6" s="9"/>
      <c r="F6" s="9"/>
      <c r="G6" s="9"/>
      <c r="H6" s="9"/>
      <c r="I6" s="9"/>
      <c r="J6" s="9"/>
      <c r="K6" s="10"/>
    </row>
    <row r="7" spans="1:11" ht="21" customHeight="1" x14ac:dyDescent="0.5">
      <c r="A7" s="7"/>
      <c r="B7" s="11"/>
      <c r="C7" s="11"/>
      <c r="D7" s="12" t="s">
        <v>6</v>
      </c>
      <c r="E7" s="13"/>
      <c r="F7" s="13"/>
      <c r="G7" s="14"/>
      <c r="H7" s="15" t="s">
        <v>7</v>
      </c>
      <c r="I7" s="15"/>
      <c r="J7" s="15"/>
      <c r="K7" s="10"/>
    </row>
    <row r="8" spans="1:11" ht="21" customHeight="1" x14ac:dyDescent="0.5">
      <c r="A8" s="7"/>
      <c r="B8" s="8" t="s">
        <v>8</v>
      </c>
      <c r="C8" s="8">
        <f>IFERROR(VLOOKUP(E9, B10:C53, 2,FALSE), IFERROR(HLOOKUP(E9,D9:J10,2,FALSE),""))</f>
        <v>1311200</v>
      </c>
      <c r="D8" s="16" t="s">
        <v>9</v>
      </c>
      <c r="E8" s="16"/>
      <c r="F8" s="16"/>
      <c r="G8" s="10" t="s">
        <v>10</v>
      </c>
      <c r="H8" s="10" t="s">
        <v>11</v>
      </c>
      <c r="I8" s="10"/>
      <c r="J8" s="15"/>
      <c r="K8" s="10"/>
    </row>
    <row r="9" spans="1:11" ht="21" customHeight="1" x14ac:dyDescent="0.5">
      <c r="A9" s="7"/>
      <c r="B9" s="11"/>
      <c r="C9" s="8"/>
      <c r="D9" s="10" t="s">
        <v>12</v>
      </c>
      <c r="E9" s="10" t="s">
        <v>13</v>
      </c>
      <c r="F9" s="10" t="s">
        <v>14</v>
      </c>
      <c r="G9" s="10" t="s">
        <v>12</v>
      </c>
      <c r="H9" s="10" t="s">
        <v>12</v>
      </c>
      <c r="I9" s="10" t="s">
        <v>13</v>
      </c>
      <c r="J9" s="15"/>
      <c r="K9" s="10"/>
    </row>
    <row r="10" spans="1:11" ht="21" customHeight="1" x14ac:dyDescent="0.5">
      <c r="A10" s="7"/>
      <c r="B10" s="17"/>
      <c r="C10" s="8" t="s">
        <v>15</v>
      </c>
      <c r="D10" s="18">
        <f>1311110</f>
        <v>1311110</v>
      </c>
      <c r="E10" s="18">
        <f>1311200</f>
        <v>1311200</v>
      </c>
      <c r="F10" s="18">
        <f>1311300</f>
        <v>1311300</v>
      </c>
      <c r="G10" s="18">
        <f>1312110</f>
        <v>1312110</v>
      </c>
      <c r="H10" s="18">
        <f>1321100</f>
        <v>1321100</v>
      </c>
      <c r="I10" s="18">
        <f>1321200</f>
        <v>1321200</v>
      </c>
      <c r="J10" s="15"/>
      <c r="K10" s="10"/>
    </row>
    <row r="11" spans="1:11" ht="21" customHeight="1" x14ac:dyDescent="0.5">
      <c r="A11" s="7" t="s">
        <v>16</v>
      </c>
      <c r="B11" s="7" t="s">
        <v>17</v>
      </c>
      <c r="C11" s="19"/>
      <c r="D11" s="20"/>
      <c r="E11" s="20"/>
      <c r="F11" s="20"/>
      <c r="G11" s="20"/>
      <c r="H11" s="20"/>
      <c r="I11" s="20"/>
      <c r="J11" s="20"/>
      <c r="K11" s="20"/>
    </row>
    <row r="12" spans="1:11" ht="21" customHeight="1" x14ac:dyDescent="0.5">
      <c r="A12" s="7" t="s">
        <v>16</v>
      </c>
      <c r="B12" s="7" t="s">
        <v>18</v>
      </c>
      <c r="C12" s="19"/>
      <c r="D12" s="20"/>
      <c r="E12" s="20"/>
      <c r="F12" s="20"/>
      <c r="G12" s="20"/>
      <c r="H12" s="20"/>
      <c r="I12" s="20"/>
      <c r="J12" s="20"/>
      <c r="K12" s="20"/>
    </row>
    <row r="13" spans="1:11" ht="21" customHeight="1" x14ac:dyDescent="0.5">
      <c r="A13" s="7" t="s">
        <v>16</v>
      </c>
      <c r="B13" s="21" t="s">
        <v>19</v>
      </c>
      <c r="C13" s="22"/>
      <c r="D13" s="23"/>
      <c r="E13" s="23"/>
      <c r="F13" s="23"/>
      <c r="G13" s="23"/>
      <c r="H13" s="23"/>
      <c r="I13" s="23"/>
      <c r="J13" s="23"/>
      <c r="K13" s="23"/>
    </row>
    <row r="14" spans="1:11" ht="21" customHeight="1" x14ac:dyDescent="0.5">
      <c r="A14" s="7"/>
      <c r="B14" s="7"/>
      <c r="C14" s="19"/>
      <c r="D14" s="7"/>
      <c r="E14" s="7"/>
      <c r="F14" s="7"/>
      <c r="G14" s="7"/>
      <c r="H14" s="7"/>
      <c r="I14" s="7"/>
      <c r="J14" s="7"/>
      <c r="K14" s="7"/>
    </row>
    <row r="15" spans="1:11" ht="21" customHeight="1" x14ac:dyDescent="0.5">
      <c r="A15" s="7" t="s">
        <v>20</v>
      </c>
      <c r="B15" s="15" t="s">
        <v>21</v>
      </c>
      <c r="C15" s="24"/>
      <c r="D15" s="10"/>
      <c r="E15" s="10"/>
      <c r="F15" s="10"/>
      <c r="G15" s="10"/>
      <c r="H15" s="10"/>
      <c r="I15" s="10"/>
      <c r="J15" s="10"/>
      <c r="K15" s="10"/>
    </row>
    <row r="16" spans="1:11" ht="21" customHeight="1" x14ac:dyDescent="0.5">
      <c r="A16" s="7" t="s">
        <v>22</v>
      </c>
      <c r="B16" s="15" t="s">
        <v>23</v>
      </c>
      <c r="C16" s="22"/>
      <c r="D16" s="7"/>
      <c r="E16" s="7"/>
      <c r="F16" s="7"/>
      <c r="G16" s="7"/>
      <c r="H16" s="7"/>
      <c r="I16" s="7"/>
      <c r="J16" s="7"/>
      <c r="K16" s="7"/>
    </row>
    <row r="17" spans="1:11" ht="21" customHeight="1" x14ac:dyDescent="0.5">
      <c r="A17" s="7" t="s">
        <v>24</v>
      </c>
      <c r="B17" s="10" t="s">
        <v>25</v>
      </c>
      <c r="C17" s="18">
        <f>2211000</f>
        <v>2211000</v>
      </c>
      <c r="D17" s="25">
        <v>235882</v>
      </c>
      <c r="E17" s="20"/>
      <c r="F17" s="20"/>
      <c r="G17" s="20"/>
      <c r="H17" s="20"/>
      <c r="I17" s="20"/>
      <c r="J17" s="20"/>
      <c r="K17" s="20"/>
    </row>
    <row r="18" spans="1:11" ht="21" customHeight="1" x14ac:dyDescent="0.5">
      <c r="A18" s="7" t="s">
        <v>26</v>
      </c>
      <c r="B18" s="10" t="s">
        <v>27</v>
      </c>
      <c r="C18" s="18">
        <f>2214000</f>
        <v>2214000</v>
      </c>
      <c r="D18" s="20"/>
      <c r="E18" s="20"/>
      <c r="F18" s="25" t="e">
        <v>#NUM!</v>
      </c>
      <c r="G18" s="20"/>
      <c r="H18" s="20"/>
      <c r="I18" s="20"/>
      <c r="J18" s="20"/>
      <c r="K18" s="20"/>
    </row>
    <row r="19" spans="1:11" ht="21" customHeight="1" x14ac:dyDescent="0.5">
      <c r="A19" s="7" t="s">
        <v>28</v>
      </c>
      <c r="B19" s="10" t="s">
        <v>29</v>
      </c>
      <c r="C19" s="18">
        <f>2213000</f>
        <v>2213000</v>
      </c>
      <c r="D19" s="20"/>
      <c r="E19" s="25">
        <v>-65525</v>
      </c>
      <c r="F19" s="20"/>
      <c r="G19" s="20"/>
      <c r="H19" s="20"/>
      <c r="I19" s="20"/>
      <c r="J19" s="20"/>
      <c r="K19" s="20"/>
    </row>
    <row r="20" spans="1:11" ht="21" customHeight="1" x14ac:dyDescent="0.5">
      <c r="A20" s="7"/>
      <c r="B20" s="10" t="s">
        <v>30</v>
      </c>
      <c r="C20" s="18">
        <f>2212000</f>
        <v>2212000</v>
      </c>
      <c r="D20" s="25">
        <v>-1092090</v>
      </c>
      <c r="E20" s="20"/>
      <c r="F20" s="20"/>
      <c r="G20" s="20"/>
      <c r="H20" s="20"/>
      <c r="I20" s="20"/>
      <c r="J20" s="20"/>
      <c r="K20" s="20"/>
    </row>
    <row r="21" spans="1:11" ht="21" customHeight="1" x14ac:dyDescent="0.5">
      <c r="A21" s="7"/>
      <c r="B21" s="15" t="s">
        <v>31</v>
      </c>
      <c r="C21" s="24"/>
      <c r="D21" s="25">
        <f>SUM(D17:D20)</f>
        <v>-856208</v>
      </c>
      <c r="E21" s="25">
        <f t="shared" ref="E21:K21" si="0">SUM(E17:E20)</f>
        <v>-65525</v>
      </c>
      <c r="F21" s="25" t="e">
        <f t="shared" si="0"/>
        <v>#NUM!</v>
      </c>
      <c r="G21" s="25">
        <f t="shared" si="0"/>
        <v>0</v>
      </c>
      <c r="H21" s="26">
        <f t="shared" si="0"/>
        <v>0</v>
      </c>
      <c r="I21" s="26">
        <f t="shared" si="0"/>
        <v>0</v>
      </c>
      <c r="J21" s="26">
        <f t="shared" si="0"/>
        <v>0</v>
      </c>
      <c r="K21" s="26">
        <f t="shared" si="0"/>
        <v>0</v>
      </c>
    </row>
    <row r="22" spans="1:11" ht="21" customHeight="1" x14ac:dyDescent="0.5">
      <c r="A22" s="7"/>
      <c r="B22" s="7"/>
      <c r="C22" s="19"/>
      <c r="D22" s="7"/>
      <c r="E22" s="7"/>
      <c r="F22" s="7"/>
      <c r="G22" s="7"/>
      <c r="H22" s="7"/>
      <c r="I22" s="7"/>
      <c r="J22" s="7"/>
      <c r="K22" s="7"/>
    </row>
    <row r="23" spans="1:11" ht="21" customHeight="1" x14ac:dyDescent="0.5">
      <c r="A23" s="7"/>
      <c r="B23" s="15" t="s">
        <v>32</v>
      </c>
      <c r="C23" s="24"/>
      <c r="D23" s="10"/>
      <c r="E23" s="10"/>
      <c r="F23" s="10"/>
      <c r="G23" s="10"/>
      <c r="H23" s="10"/>
      <c r="I23" s="10"/>
      <c r="J23" s="10"/>
      <c r="K23" s="10"/>
    </row>
    <row r="24" spans="1:11" ht="21" customHeight="1" x14ac:dyDescent="0.5">
      <c r="A24" s="7"/>
      <c r="B24" s="10" t="s">
        <v>33</v>
      </c>
      <c r="C24" s="27">
        <f>2226000</f>
        <v>2226000</v>
      </c>
      <c r="D24" s="28">
        <v>-16278528</v>
      </c>
      <c r="E24" s="20"/>
      <c r="F24" s="25">
        <v>16278528</v>
      </c>
      <c r="G24" s="25">
        <v>16278528</v>
      </c>
      <c r="H24" s="20"/>
      <c r="I24" s="20"/>
      <c r="J24" s="20"/>
      <c r="K24" s="20"/>
    </row>
    <row r="25" spans="1:11" ht="21" customHeight="1" x14ac:dyDescent="0.5">
      <c r="A25" s="7"/>
      <c r="B25" s="10" t="s">
        <v>34</v>
      </c>
      <c r="C25" s="27">
        <f>2225000</f>
        <v>2225000</v>
      </c>
      <c r="D25" s="28">
        <v>-675341</v>
      </c>
      <c r="E25" s="20"/>
      <c r="F25" s="25">
        <v>-675341</v>
      </c>
      <c r="G25" s="25">
        <v>-675341</v>
      </c>
      <c r="H25" s="20"/>
      <c r="I25" s="20"/>
      <c r="J25" s="20"/>
      <c r="K25" s="20"/>
    </row>
    <row r="26" spans="1:11" ht="21" customHeight="1" x14ac:dyDescent="0.5">
      <c r="A26" s="7"/>
      <c r="B26" s="15" t="s">
        <v>35</v>
      </c>
      <c r="C26" s="29"/>
      <c r="D26" s="28">
        <f>SUM(D24:D25)</f>
        <v>-16953869</v>
      </c>
      <c r="E26" s="20"/>
      <c r="F26" s="28">
        <f>SUM(F24:F25)</f>
        <v>15603187</v>
      </c>
      <c r="G26" s="28">
        <f>SUM(G24:G25)</f>
        <v>15603187</v>
      </c>
      <c r="H26" s="20"/>
      <c r="I26" s="20"/>
      <c r="J26" s="20"/>
      <c r="K26" s="20"/>
    </row>
    <row r="27" spans="1:11" ht="21" customHeight="1" x14ac:dyDescent="0.5">
      <c r="A27" s="7"/>
      <c r="B27" s="7"/>
      <c r="C27" s="19"/>
      <c r="D27" s="7"/>
      <c r="E27" s="7"/>
      <c r="F27" s="7"/>
      <c r="G27" s="7"/>
      <c r="H27" s="7"/>
      <c r="I27" s="7"/>
      <c r="J27" s="7"/>
      <c r="K27" s="7"/>
    </row>
    <row r="28" spans="1:11" ht="21" customHeight="1" x14ac:dyDescent="0.5">
      <c r="A28" s="7" t="s">
        <v>36</v>
      </c>
      <c r="B28" s="15" t="s">
        <v>37</v>
      </c>
      <c r="C28" s="24"/>
      <c r="D28" s="10"/>
      <c r="E28" s="10"/>
      <c r="F28" s="10"/>
      <c r="G28" s="10"/>
      <c r="H28" s="10"/>
      <c r="I28" s="10"/>
      <c r="J28" s="10"/>
      <c r="K28" s="10"/>
    </row>
    <row r="29" spans="1:11" ht="21" customHeight="1" x14ac:dyDescent="0.5">
      <c r="A29" s="7" t="s">
        <v>38</v>
      </c>
      <c r="B29" s="10" t="s">
        <v>39</v>
      </c>
      <c r="C29" s="18">
        <f>2215110</f>
        <v>2215110</v>
      </c>
      <c r="D29" s="30">
        <v>-198030</v>
      </c>
      <c r="E29" s="30">
        <v>-193527</v>
      </c>
      <c r="F29" s="30">
        <v>-198030</v>
      </c>
      <c r="G29" s="20"/>
      <c r="H29" s="20"/>
      <c r="I29" s="20"/>
      <c r="J29" s="20"/>
      <c r="K29" s="20"/>
    </row>
    <row r="30" spans="1:11" ht="21" customHeight="1" x14ac:dyDescent="0.5">
      <c r="A30" s="7" t="s">
        <v>40</v>
      </c>
      <c r="B30" s="10" t="s">
        <v>41</v>
      </c>
      <c r="C30" s="18">
        <f>2222000</f>
        <v>2222000</v>
      </c>
      <c r="D30" s="30">
        <v>-129303</v>
      </c>
      <c r="E30" s="30">
        <v>12972</v>
      </c>
      <c r="F30" s="30"/>
      <c r="G30" s="20"/>
      <c r="H30" s="20"/>
      <c r="I30" s="20"/>
      <c r="J30" s="20"/>
      <c r="K30" s="20"/>
    </row>
    <row r="31" spans="1:11" ht="21" customHeight="1" x14ac:dyDescent="0.5">
      <c r="A31" s="7"/>
      <c r="B31" s="10" t="s">
        <v>42</v>
      </c>
      <c r="C31" s="18">
        <f>2221000</f>
        <v>2221000</v>
      </c>
      <c r="D31" s="20"/>
      <c r="E31" s="20"/>
      <c r="F31" s="20"/>
      <c r="G31" s="20"/>
      <c r="H31" s="30"/>
      <c r="I31" s="30"/>
      <c r="J31" s="20"/>
      <c r="K31" s="20"/>
    </row>
    <row r="32" spans="1:11" ht="21" customHeight="1" x14ac:dyDescent="0.5">
      <c r="A32" s="7"/>
      <c r="B32" s="15" t="s">
        <v>43</v>
      </c>
      <c r="C32" s="24"/>
      <c r="D32" s="30">
        <f>SUM(D29:D30)</f>
        <v>-327333</v>
      </c>
      <c r="E32" s="30">
        <f>SUM(E29:E30)</f>
        <v>-180555</v>
      </c>
      <c r="F32" s="30">
        <f>SUM(F29:F30)</f>
        <v>-198030</v>
      </c>
      <c r="G32" s="7"/>
      <c r="H32" s="30">
        <f t="shared" ref="H32:I32" si="1">SUM(H29:H31)</f>
        <v>0</v>
      </c>
      <c r="I32" s="30">
        <f t="shared" si="1"/>
        <v>0</v>
      </c>
      <c r="J32" s="7"/>
      <c r="K32" s="7"/>
    </row>
    <row r="33" spans="1:11" ht="21" customHeight="1" x14ac:dyDescent="0.5">
      <c r="A33" s="7"/>
      <c r="B33" s="7"/>
      <c r="C33" s="19"/>
      <c r="D33" s="7"/>
      <c r="E33" s="7"/>
      <c r="F33" s="7"/>
      <c r="G33" s="7"/>
      <c r="H33" s="7"/>
      <c r="I33" s="7"/>
      <c r="J33" s="7"/>
      <c r="K33" s="7"/>
    </row>
    <row r="34" spans="1:11" ht="21" customHeight="1" x14ac:dyDescent="0.5">
      <c r="A34" s="7" t="s">
        <v>44</v>
      </c>
      <c r="B34" s="8" t="s">
        <v>45</v>
      </c>
      <c r="C34" s="22"/>
      <c r="D34" s="10"/>
      <c r="E34" s="10"/>
      <c r="F34" s="10"/>
      <c r="G34" s="10"/>
      <c r="H34" s="10"/>
      <c r="I34" s="10"/>
      <c r="J34" s="10"/>
      <c r="K34" s="10"/>
    </row>
    <row r="35" spans="1:11" ht="21" customHeight="1" x14ac:dyDescent="0.5">
      <c r="A35" s="7"/>
      <c r="B35" s="11" t="s">
        <v>46</v>
      </c>
      <c r="C35" s="19">
        <f>2227000</f>
        <v>2227000</v>
      </c>
      <c r="D35" s="20"/>
      <c r="E35" s="20"/>
      <c r="F35" s="20"/>
      <c r="G35" s="20"/>
      <c r="H35" s="31"/>
      <c r="I35" s="31"/>
      <c r="J35" s="20"/>
      <c r="K35" s="7"/>
    </row>
    <row r="36" spans="1:11" ht="21" customHeight="1" x14ac:dyDescent="0.5">
      <c r="A36" s="7"/>
      <c r="B36" s="32"/>
      <c r="C36" s="22"/>
      <c r="D36" s="7"/>
      <c r="E36" s="7"/>
      <c r="F36" s="7"/>
      <c r="G36" s="7"/>
      <c r="H36" s="7"/>
      <c r="I36" s="7"/>
      <c r="J36" s="7"/>
      <c r="K36" s="7"/>
    </row>
    <row r="37" spans="1:11" ht="21" customHeight="1" x14ac:dyDescent="0.5">
      <c r="A37" s="7"/>
      <c r="B37" s="8" t="s">
        <v>47</v>
      </c>
      <c r="C37" s="22"/>
      <c r="D37" s="10"/>
      <c r="E37" s="10"/>
      <c r="F37" s="10"/>
      <c r="G37" s="10"/>
      <c r="H37" s="10"/>
      <c r="I37" s="10"/>
      <c r="J37" s="10"/>
      <c r="K37" s="10"/>
    </row>
    <row r="38" spans="1:11" ht="21" customHeight="1" x14ac:dyDescent="0.5">
      <c r="A38" s="7"/>
      <c r="B38" s="11" t="s">
        <v>48</v>
      </c>
      <c r="C38" s="19">
        <f>2411000</f>
        <v>2411000</v>
      </c>
      <c r="D38" s="33">
        <v>98166</v>
      </c>
      <c r="E38" s="33">
        <v>9746</v>
      </c>
      <c r="F38" s="33">
        <v>15213</v>
      </c>
      <c r="G38" s="33"/>
      <c r="H38" s="20"/>
      <c r="I38" s="20"/>
      <c r="J38" s="20"/>
      <c r="K38" s="20"/>
    </row>
    <row r="39" spans="1:11" ht="21" customHeight="1" x14ac:dyDescent="0.5">
      <c r="A39" s="7" t="s">
        <v>49</v>
      </c>
      <c r="B39" s="11" t="s">
        <v>50</v>
      </c>
      <c r="C39" s="19">
        <v>2431000</v>
      </c>
      <c r="D39" s="33">
        <v>-1218311</v>
      </c>
      <c r="E39" s="33">
        <v>-30826</v>
      </c>
      <c r="F39" s="20"/>
      <c r="G39" s="33"/>
      <c r="H39" s="20"/>
      <c r="I39" s="20"/>
      <c r="J39" s="20"/>
      <c r="K39" s="20"/>
    </row>
    <row r="40" spans="1:11" ht="21" customHeight="1" x14ac:dyDescent="0.5">
      <c r="A40" s="7"/>
      <c r="B40" s="11" t="s">
        <v>51</v>
      </c>
      <c r="C40" s="19">
        <v>2431000</v>
      </c>
      <c r="D40" s="20"/>
      <c r="E40" s="20"/>
      <c r="F40" s="20"/>
      <c r="G40" s="20"/>
      <c r="H40" s="20"/>
      <c r="I40" s="20"/>
      <c r="J40" s="20"/>
      <c r="K40" s="20"/>
    </row>
    <row r="41" spans="1:11" ht="21" customHeight="1" x14ac:dyDescent="0.5">
      <c r="A41" s="7"/>
      <c r="B41" s="8" t="s">
        <v>52</v>
      </c>
      <c r="C41" s="22"/>
      <c r="D41" s="33">
        <f>SUM(D38:D39)</f>
        <v>-1120145</v>
      </c>
      <c r="E41" s="33">
        <f t="shared" ref="E41:K41" si="2">SUM(E38:E39)</f>
        <v>-21080</v>
      </c>
      <c r="F41" s="33">
        <f t="shared" si="2"/>
        <v>15213</v>
      </c>
      <c r="G41" s="33">
        <f t="shared" si="2"/>
        <v>0</v>
      </c>
      <c r="H41" s="33">
        <f t="shared" si="2"/>
        <v>0</v>
      </c>
      <c r="I41" s="33">
        <f t="shared" si="2"/>
        <v>0</v>
      </c>
      <c r="J41" s="33">
        <f t="shared" si="2"/>
        <v>0</v>
      </c>
      <c r="K41" s="33">
        <f t="shared" si="2"/>
        <v>0</v>
      </c>
    </row>
    <row r="42" spans="1:11" ht="21" customHeight="1" x14ac:dyDescent="0.5">
      <c r="A42" s="7"/>
      <c r="B42" s="7"/>
      <c r="C42" s="19"/>
      <c r="D42" s="7"/>
      <c r="E42" s="7"/>
      <c r="F42" s="7"/>
      <c r="G42" s="7"/>
      <c r="H42" s="7"/>
      <c r="I42" s="7"/>
      <c r="J42" s="7"/>
      <c r="K42" s="7"/>
    </row>
    <row r="43" spans="1:11" ht="21" customHeight="1" x14ac:dyDescent="0.5">
      <c r="A43" s="7"/>
      <c r="B43" s="15" t="s">
        <v>53</v>
      </c>
      <c r="C43" s="24"/>
      <c r="D43" s="10"/>
      <c r="E43" s="10"/>
      <c r="F43" s="10"/>
      <c r="G43" s="10"/>
      <c r="H43" s="10"/>
      <c r="I43" s="10"/>
      <c r="J43" s="10"/>
      <c r="K43" s="10"/>
    </row>
    <row r="44" spans="1:11" ht="21" customHeight="1" x14ac:dyDescent="0.5">
      <c r="A44" s="7" t="s">
        <v>54</v>
      </c>
      <c r="B44" s="10" t="s">
        <v>55</v>
      </c>
      <c r="C44" s="18">
        <f>3121000</f>
        <v>3121000</v>
      </c>
      <c r="D44" s="34"/>
      <c r="E44" s="20"/>
      <c r="F44" s="20"/>
      <c r="G44" s="34"/>
      <c r="H44" s="20"/>
      <c r="I44" s="20"/>
      <c r="J44" s="20"/>
      <c r="K44" s="20"/>
    </row>
    <row r="45" spans="1:11" ht="21" customHeight="1" x14ac:dyDescent="0.5">
      <c r="A45" s="7" t="s">
        <v>54</v>
      </c>
      <c r="B45" s="10" t="s">
        <v>56</v>
      </c>
      <c r="C45" s="18">
        <f>3122000</f>
        <v>3122000</v>
      </c>
      <c r="D45" s="20"/>
      <c r="E45" s="20"/>
      <c r="F45" s="20"/>
      <c r="G45" s="20"/>
      <c r="H45" s="20"/>
      <c r="I45" s="20"/>
      <c r="J45" s="20"/>
      <c r="K45" s="20"/>
    </row>
    <row r="46" spans="1:11" ht="21" customHeight="1" x14ac:dyDescent="0.5">
      <c r="A46" s="7" t="s">
        <v>16</v>
      </c>
      <c r="B46" s="15" t="s">
        <v>57</v>
      </c>
      <c r="C46" s="24"/>
      <c r="D46" s="34">
        <f>SUM(D44:D45)</f>
        <v>0</v>
      </c>
      <c r="E46" s="34">
        <f t="shared" ref="E46:K46" si="3">SUM(E44:E45)</f>
        <v>0</v>
      </c>
      <c r="F46" s="34">
        <f t="shared" si="3"/>
        <v>0</v>
      </c>
      <c r="G46" s="34">
        <f t="shared" si="3"/>
        <v>0</v>
      </c>
      <c r="H46" s="34">
        <f t="shared" si="3"/>
        <v>0</v>
      </c>
      <c r="I46" s="34">
        <f t="shared" si="3"/>
        <v>0</v>
      </c>
      <c r="J46" s="34">
        <f t="shared" si="3"/>
        <v>0</v>
      </c>
      <c r="K46" s="34">
        <f t="shared" si="3"/>
        <v>0</v>
      </c>
    </row>
    <row r="47" spans="1:11" ht="21" customHeight="1" x14ac:dyDescent="0.5">
      <c r="A47" s="7"/>
      <c r="B47" s="32"/>
      <c r="C47" s="22"/>
      <c r="D47" s="7"/>
      <c r="E47" s="7"/>
      <c r="F47" s="7"/>
      <c r="G47" s="7"/>
      <c r="H47" s="7"/>
      <c r="I47" s="7"/>
      <c r="J47" s="7"/>
      <c r="K47" s="7"/>
    </row>
    <row r="48" spans="1:11" ht="21" customHeight="1" x14ac:dyDescent="0.5">
      <c r="A48" s="7" t="s">
        <v>16</v>
      </c>
      <c r="B48" s="11" t="s">
        <v>58</v>
      </c>
      <c r="C48" s="19"/>
      <c r="D48" s="20"/>
      <c r="E48" s="20"/>
      <c r="F48" s="20"/>
      <c r="G48" s="20"/>
      <c r="H48" s="20">
        <v>0</v>
      </c>
      <c r="I48" s="20">
        <v>0</v>
      </c>
      <c r="J48" s="20">
        <v>0</v>
      </c>
      <c r="K48" s="20">
        <v>0</v>
      </c>
    </row>
    <row r="49" spans="1:11" ht="21" customHeight="1" x14ac:dyDescent="0.5">
      <c r="A49" s="7" t="s">
        <v>16</v>
      </c>
      <c r="B49" s="11" t="s">
        <v>59</v>
      </c>
      <c r="C49" s="19"/>
      <c r="D49" s="20"/>
      <c r="E49" s="20"/>
      <c r="F49" s="20"/>
      <c r="G49" s="20"/>
      <c r="H49" s="20">
        <f t="shared" ref="H49:K49" si="4">H46+H44+H41</f>
        <v>0</v>
      </c>
      <c r="I49" s="20">
        <f t="shared" si="4"/>
        <v>0</v>
      </c>
      <c r="J49" s="20">
        <f t="shared" si="4"/>
        <v>0</v>
      </c>
      <c r="K49" s="20">
        <f t="shared" si="4"/>
        <v>0</v>
      </c>
    </row>
    <row r="50" spans="1:11" ht="21" customHeight="1" x14ac:dyDescent="0.5">
      <c r="A50" s="7"/>
      <c r="B50" s="35" t="s">
        <v>60</v>
      </c>
      <c r="C50" s="22"/>
      <c r="D50" s="36">
        <f>D46+D41+D32+D26+D21</f>
        <v>-19257555</v>
      </c>
      <c r="E50" s="36">
        <f t="shared" ref="E50:K50" si="5">E46+E41+E32+E26+E21</f>
        <v>-267160</v>
      </c>
      <c r="F50" s="36" t="e">
        <f t="shared" si="5"/>
        <v>#NUM!</v>
      </c>
      <c r="G50" s="36">
        <f t="shared" si="5"/>
        <v>15603187</v>
      </c>
      <c r="H50" s="36">
        <f t="shared" si="5"/>
        <v>0</v>
      </c>
      <c r="I50" s="36">
        <f t="shared" si="5"/>
        <v>0</v>
      </c>
      <c r="J50" s="36">
        <f t="shared" si="5"/>
        <v>0</v>
      </c>
      <c r="K50" s="36">
        <f t="shared" si="5"/>
        <v>0</v>
      </c>
    </row>
  </sheetData>
  <mergeCells count="7">
    <mergeCell ref="D8:F8"/>
    <mergeCell ref="B1:H1"/>
    <mergeCell ref="B2:H2"/>
    <mergeCell ref="B3:H3"/>
    <mergeCell ref="B4:H4"/>
    <mergeCell ref="D6:J6"/>
    <mergeCell ref="D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IFRS17_Disc2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2025-04-10T19:39:44Z</dcterms:created>
  <dcterms:modified xsi:type="dcterms:W3CDTF">2025-04-10T19:40:25Z</dcterms:modified>
</cp:coreProperties>
</file>